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/>
  <bookViews>
    <workbookView xWindow="65426" yWindow="65426" windowWidth="38620" windowHeight="21220" activeTab="0"/>
  </bookViews>
  <sheets>
    <sheet name="Rekapitulace stavby" sheetId="1" r:id="rId1"/>
    <sheet name="01 - ASŘ" sheetId="2" r:id="rId2"/>
    <sheet name="02 - ZPEVNĚNÉ PLOCHY" sheetId="3" r:id="rId3"/>
    <sheet name="03 - PŘÍPOJKY A VENKOVNÍ ..." sheetId="4" r:id="rId4"/>
    <sheet name="05 - ZDRAVOTNĚ TECHNICKÉ ..." sheetId="5" r:id="rId5"/>
    <sheet name="06 - VZDUCHOTECHNIKA" sheetId="6" r:id="rId6"/>
    <sheet name="06-VZT Rozp" sheetId="14" r:id="rId7"/>
    <sheet name="07 - GASTRO" sheetId="7" r:id="rId8"/>
    <sheet name="07- GASTRO Rozp" sheetId="15" r:id="rId9"/>
    <sheet name="08 - BLESKOSVOD" sheetId="8" r:id="rId10"/>
    <sheet name="08-BLESK Rekap" sheetId="16" r:id="rId11"/>
    <sheet name="08-BLESK Rozp" sheetId="17" r:id="rId12"/>
    <sheet name="09 - ZAŘÍZENÍ PRO VYTÁPĚN..." sheetId="9" r:id="rId13"/>
    <sheet name="10 - ELEKTROINSTALACE" sheetId="10" r:id="rId14"/>
    <sheet name="10-ELEKTRO Rekap" sheetId="19" r:id="rId15"/>
    <sheet name="10-ELEKTRO Rozp" sheetId="20" r:id="rId16"/>
    <sheet name="10-Parametry" sheetId="21" r:id="rId17"/>
    <sheet name="11 - MĚŘENÍ A REGULACE" sheetId="11" r:id="rId18"/>
    <sheet name="11-MaR Rozp" sheetId="22" r:id="rId19"/>
    <sheet name="12 - SLABOPROUD" sheetId="12" r:id="rId20"/>
    <sheet name="12-SLP Rekap" sheetId="23" r:id="rId21"/>
    <sheet name="12-SLP Rozp" sheetId="24" r:id="rId22"/>
    <sheet name="12-SLP Parametry" sheetId="25" r:id="rId23"/>
    <sheet name="VORN - Vedlejší a os - VO..." sheetId="13" r:id="rId24"/>
  </sheets>
  <definedNames>
    <definedName name="_xlnm._FilterDatabase" localSheetId="1" hidden="1">'01 - ASŘ'!$C$126:$K$299</definedName>
    <definedName name="_xlnm._FilterDatabase" localSheetId="2" hidden="1">'02 - ZPEVNĚNÉ PLOCHY'!$C$123:$K$294</definedName>
    <definedName name="_xlnm._FilterDatabase" localSheetId="3" hidden="1">'03 - PŘÍPOJKY A VENKOVNÍ ...'!$C$124:$K$272</definedName>
    <definedName name="_xlnm._FilterDatabase" localSheetId="4" hidden="1">'05 - ZDRAVOTNĚ TECHNICKÉ ...'!$C$125:$K$613</definedName>
    <definedName name="_xlnm._FilterDatabase" localSheetId="5" hidden="1">'06 - VZDUCHOTECHNIKA'!$C$115:$K$117</definedName>
    <definedName name="_xlnm._FilterDatabase" localSheetId="7" hidden="1">'07 - GASTRO'!$C$117:$K$121</definedName>
    <definedName name="_xlnm._FilterDatabase" localSheetId="9" hidden="1">'08 - BLESKOSVOD'!$C$117:$K$121</definedName>
    <definedName name="_xlnm._FilterDatabase" localSheetId="12" hidden="1">'09 - ZAŘÍZENÍ PRO VYTÁPĚN...'!$C$122:$K$194</definedName>
    <definedName name="_xlnm._FilterDatabase" localSheetId="13" hidden="1">'10 - ELEKTROINSTALACE'!$C$117:$K$121</definedName>
    <definedName name="_xlnm._FilterDatabase" localSheetId="17" hidden="1">'11 - MĚŘENÍ A REGULACE'!$C$117:$K$121</definedName>
    <definedName name="_xlnm._FilterDatabase" localSheetId="19" hidden="1">'12 - SLABOPROUD'!$C$117:$K$121</definedName>
    <definedName name="_xlnm._FilterDatabase" localSheetId="23" hidden="1">'VORN - Vedlejší a os - VO...'!$C$121:$K$142</definedName>
    <definedName name="_xlnm.Print_Area" localSheetId="1">'01 - ASŘ'!$C$4:$J$76,'01 - ASŘ'!$C$82:$J$108,'01 - ASŘ'!$C$114:$J$299</definedName>
    <definedName name="_xlnm.Print_Area" localSheetId="2">'02 - ZPEVNĚNÉ PLOCHY'!$C$4:$J$76,'02 - ZPEVNĚNÉ PLOCHY'!$C$82:$J$105,'02 - ZPEVNĚNÉ PLOCHY'!$C$111:$J$294</definedName>
    <definedName name="_xlnm.Print_Area" localSheetId="3">'03 - PŘÍPOJKY A VENKOVNÍ ...'!$C$4:$J$76,'03 - PŘÍPOJKY A VENKOVNÍ ...'!$C$82:$J$106,'03 - PŘÍPOJKY A VENKOVNÍ ...'!$C$112:$J$272</definedName>
    <definedName name="_xlnm.Print_Area" localSheetId="4">'05 - ZDRAVOTNĚ TECHNICKÉ ...'!$C$4:$J$76,'05 - ZDRAVOTNĚ TECHNICKÉ ...'!$C$82:$J$107,'05 - ZDRAVOTNĚ TECHNICKÉ ...'!$C$113:$J$613</definedName>
    <definedName name="_xlnm.Print_Area" localSheetId="5">'06 - VZDUCHOTECHNIKA'!$C$4:$J$76,'06 - VZDUCHOTECHNIKA'!$C$82:$J$97,'06 - VZDUCHOTECHNIKA'!$C$103:$J$117</definedName>
    <definedName name="_xlnm.Print_Area" localSheetId="7">'07 - GASTRO'!$C$4:$J$76,'07 - GASTRO'!$C$82:$J$99,'07 - GASTRO'!$C$105:$J$121</definedName>
    <definedName name="_xlnm.Print_Area" localSheetId="8">'07- GASTRO Rozp'!$A$1:$E$368</definedName>
    <definedName name="_xlnm.Print_Area" localSheetId="9">'08 - BLESKOSVOD'!$C$4:$J$76,'08 - BLESKOSVOD'!$C$82:$K$99,'08 - BLESKOSVOD'!$C$105:$J$121</definedName>
    <definedName name="_xlnm.Print_Area" localSheetId="12">'09 - ZAŘÍZENÍ PRO VYTÁPĚN...'!$C$4:$J$76,'09 - ZAŘÍZENÍ PRO VYTÁPĚN...'!$C$82:$J$104,'09 - ZAŘÍZENÍ PRO VYTÁPĚN...'!$C$110:$J$194</definedName>
    <definedName name="_xlnm.Print_Area" localSheetId="13">'10 - ELEKTROINSTALACE'!$C$4:$J$76,'10 - ELEKTROINSTALACE'!$C$82:$J$99,'10 - ELEKTROINSTALACE'!$C$105:$J$121</definedName>
    <definedName name="_xlnm.Print_Area" localSheetId="15">'10-ELEKTRO Rozp'!$A$1:$I$142</definedName>
    <definedName name="_xlnm.Print_Area" localSheetId="17">'11 - MĚŘENÍ A REGULACE'!$C$4:$J$76,'11 - MĚŘENÍ A REGULACE'!$C$82:$J$99,'11 - MĚŘENÍ A REGULACE'!$C$105:$J$121</definedName>
    <definedName name="_xlnm.Print_Area" localSheetId="18">'11-MaR Rozp'!$A$1:$F$54</definedName>
    <definedName name="_xlnm.Print_Area" localSheetId="19">'12 - SLABOPROUD'!$C$4:$J$76,'12 - SLABOPROUD'!$C$82:$J$99,'12 - SLABOPROUD'!$C$105:$J$121</definedName>
    <definedName name="_xlnm.Print_Area" localSheetId="21">'12-SLP Rozp'!$A$1:$H$118</definedName>
    <definedName name="_xlnm.Print_Area" localSheetId="0">'Rekapitulace stavby'!$D$4:$AO$76,'Rekapitulace stavby'!$C$82:$AQ$107</definedName>
    <definedName name="_xlnm.Print_Area" localSheetId="23">'VORN - Vedlejší a os - VO...'!$C$4:$J$76,'VORN - Vedlejší a os - VO...'!$C$82:$J$103,'VORN - Vedlejší a os - VO...'!$C$109:$J$142</definedName>
    <definedName name="_xlnm.Print_Titles" localSheetId="0">'Rekapitulace stavby'!$92:$92</definedName>
    <definedName name="_xlnm.Print_Titles" localSheetId="1">'01 - ASŘ'!$126:$126</definedName>
    <definedName name="_xlnm.Print_Titles" localSheetId="2">'02 - ZPEVNĚNÉ PLOCHY'!$123:$123</definedName>
    <definedName name="_xlnm.Print_Titles" localSheetId="3">'03 - PŘÍPOJKY A VENKOVNÍ ...'!$124:$124</definedName>
    <definedName name="_xlnm.Print_Titles" localSheetId="4">'05 - ZDRAVOTNĚ TECHNICKÉ ...'!$125:$125</definedName>
    <definedName name="_xlnm.Print_Titles" localSheetId="5">'06 - VZDUCHOTECHNIKA'!$115:$115</definedName>
    <definedName name="_xlnm.Print_Titles" localSheetId="7">'07 - GASTRO'!$117:$117</definedName>
    <definedName name="_xlnm.Print_Titles" localSheetId="9">'08 - BLESKOSVOD'!$117:$117</definedName>
    <definedName name="_xlnm.Print_Titles" localSheetId="12">'09 - ZAŘÍZENÍ PRO VYTÁPĚN...'!$122:$122</definedName>
    <definedName name="_xlnm.Print_Titles" localSheetId="13">'10 - ELEKTROINSTALACE'!$117:$117</definedName>
    <definedName name="_xlnm.Print_Titles" localSheetId="17">'11 - MĚŘENÍ A REGULACE'!$117:$117</definedName>
    <definedName name="_xlnm.Print_Titles" localSheetId="18">'11-MaR Rozp'!$1:$2</definedName>
    <definedName name="_xlnm.Print_Titles" localSheetId="19">'12 - SLABOPROUD'!$117:$117</definedName>
    <definedName name="_xlnm.Print_Titles" localSheetId="23">'VORN - Vedlejší a os - VO...'!$121:$121</definedName>
  </definedNames>
  <calcPr calcId="181029"/>
  <extLst/>
</workbook>
</file>

<file path=xl/sharedStrings.xml><?xml version="1.0" encoding="utf-8"?>
<sst xmlns="http://schemas.openxmlformats.org/spreadsheetml/2006/main" count="14823" uniqueCount="2493">
  <si>
    <t>Export Komplet</t>
  </si>
  <si>
    <t/>
  </si>
  <si>
    <t>2.0</t>
  </si>
  <si>
    <t>False</t>
  </si>
  <si>
    <t>{7c490997-8be7-48c7-94eb-2e18624e7a0e}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</si>
  <si>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</si>
  <si>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</si>
  <si>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</si>
  <si>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</si>
  <si>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</si>
  <si>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</si>
  <si>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</si>
  <si>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</si>
  <si>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</si>
  <si>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UK-ALBERTOV-MENZA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</si>
  <si>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</si>
  <si>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</si>
  <si>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00 - Provizorní menza_RS- UK Albertov</t>
  </si>
  <si>
    <t>KSO:</t>
  </si>
  <si>
    <t>CC-CZ:</t>
  </si>
  <si>
    <t>Místo: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</si>
  <si>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</si>
  <si>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</si>
  <si>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</si>
  <si>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</si>
  <si>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</si>
  <si>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</si>
  <si>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</si>
  <si>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</si>
  <si>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JIKA CZ s.r.o.</t>
  </si>
  <si>
    <t>True</t>
  </si>
  <si>
    <t>Zpracovatel:</t>
  </si>
  <si>
    <t xml:space="preserve">   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</si>
  <si>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</si>
  <si>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</si>
  <si>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</si>
  <si>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</si>
  <si>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</si>
  <si>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</si>
  <si>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</si>
  <si>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</si>
  <si>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</si>
  <si>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</si>
  <si>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</si>
  <si>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</si>
  <si>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</si>
  <si>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</si>
  <si>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</si>
  <si>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</si>
  <si>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</si>
  <si>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</si>
  <si>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</si>
  <si>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</si>
  <si>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</si>
  <si>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</si>
  <si>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</si>
  <si>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</si>
  <si>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</si>
  <si>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</si>
  <si>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</si>
  <si>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</si>
  <si>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</si>
  <si>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</si>
  <si>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</si>
  <si>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</si>
  <si>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</si>
  <si>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</si>
  <si>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</si>
  <si>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</si>
  <si>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</si>
  <si>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</si>
  <si>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</si>
  <si>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</si>
  <si>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</si>
  <si>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</si>
  <si>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</si>
  <si>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</si>
  <si>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</si>
  <si>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</si>
  <si>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</si>
  <si>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ASŘ</t>
  </si>
  <si>
    <t>STA</t>
  </si>
  <si>
    <t>1</t>
  </si>
  <si>
    <t>{1c82b59a-a775-42ef-9eb2-2bf5dfa10b99}</t>
  </si>
  <si>
    <t>2</t>
  </si>
  <si>
    <t>02</t>
  </si>
  <si>
    <t>ZPEVNĚNÉ PLOCHY</t>
  </si>
  <si>
    <t>{7142272f-cf30-46e7-88cf-cc4517856d31}</t>
  </si>
  <si>
    <t>03</t>
  </si>
  <si>
    <t>PŘÍPOJKY A VENKOVNÍ ROZVODY</t>
  </si>
  <si>
    <t>{6e6d5c31-1d4d-46a9-88bd-649c2d437483}</t>
  </si>
  <si>
    <t>05</t>
  </si>
  <si>
    <t>ZDRAVOTNĚ TECHNICKÉ INSTALACE</t>
  </si>
  <si>
    <t>{60d60f3d-7f5d-4f3f-9575-347e5cf3a797}</t>
  </si>
  <si>
    <t>06</t>
  </si>
  <si>
    <t>VZDUCHOTECHNIKA</t>
  </si>
  <si>
    <t>{d8be5ff5-5b3e-4b7e-8d60-19fd82765286}</t>
  </si>
  <si>
    <t>07</t>
  </si>
  <si>
    <t>GASTRO</t>
  </si>
  <si>
    <t>{fcec06e4-becb-4e2b-9100-75335a9ea596}</t>
  </si>
  <si>
    <t>08</t>
  </si>
  <si>
    <t>BLESKOSVOD</t>
  </si>
  <si>
    <t>{72356147-0ecf-4ceb-b2f4-9727b88d5867}</t>
  </si>
  <si>
    <t>09</t>
  </si>
  <si>
    <t>ZAŘÍZENÍ PRO VYTÁPĚNÍ STAVEB</t>
  </si>
  <si>
    <t>{4439177d-aa67-42a7-89a0-d433b0299a05}</t>
  </si>
  <si>
    <t>10</t>
  </si>
  <si>
    <t>ELEKTROINSTALACE</t>
  </si>
  <si>
    <t>{8586d26f-5172-44ef-bb64-3ff631be68dc}</t>
  </si>
  <si>
    <t>11</t>
  </si>
  <si>
    <t>MĚŘENÍ A REGULACE</t>
  </si>
  <si>
    <t>{db00d1ca-4e0c-4be6-a22e-5d1262f83391}</t>
  </si>
  <si>
    <t>12</t>
  </si>
  <si>
    <t>SLABOPROUD</t>
  </si>
  <si>
    <t>{2939320b-7ea9-4b7e-91d0-0bf3aa6651f3}</t>
  </si>
  <si>
    <t>VORN</t>
  </si>
  <si>
    <t>Vedlejší a os - VO...</t>
  </si>
  <si>
    <t>{3e0e7bed-bd26-407a-a464-4cec9c79e263}</t>
  </si>
  <si>
    <t>KRYCÍ LIST SOUPISU PRACÍ</t>
  </si>
  <si>
    <t>Objekt:</t>
  </si>
  <si>
    <t>01 - ASŘ</t>
  </si>
  <si>
    <t>Ing. Pavel Michálek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</si>
  <si>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</si>
  <si>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</si>
  <si>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</si>
  <si>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</si>
  <si>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</si>
  <si>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</si>
  <si>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</si>
  <si>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</si>
  <si>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</si>
  <si>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</si>
  <si>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</si>
  <si>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</si>
  <si>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</si>
  <si>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</si>
  <si>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</si>
  <si>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</si>
  <si>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</si>
  <si>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</si>
  <si>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</si>
  <si>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</si>
  <si>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</si>
  <si>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</si>
  <si>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</si>
  <si>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</si>
  <si>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</si>
  <si>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</si>
  <si>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</si>
  <si>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</si>
  <si>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</si>
  <si>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</si>
  <si>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</si>
  <si>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</si>
  <si>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</si>
  <si>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</si>
  <si>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001-x1</t>
  </si>
  <si>
    <t>Prořezání zeleně vč. likvidace</t>
  </si>
  <si>
    <t>soubor</t>
  </si>
  <si>
    <t>4</t>
  </si>
  <si>
    <t>84</t>
  </si>
  <si>
    <t>121151123</t>
  </si>
  <si>
    <t>Sejmutí ornice plochy přes 500 m2 tl vrstvy do 200 mm strojně</t>
  </si>
  <si>
    <t>m2</t>
  </si>
  <si>
    <t>-2086448209</t>
  </si>
  <si>
    <t>VV</t>
  </si>
  <si>
    <t>25,0*30</t>
  </si>
  <si>
    <t>85</t>
  </si>
  <si>
    <t>131251104</t>
  </si>
  <si>
    <t>Hloubení jam nezapažených v hornině třídy těžitelnosti I, skupiny 3 objem do 500 m3 strojně</t>
  </si>
  <si>
    <t>m3</t>
  </si>
  <si>
    <t>1440367244</t>
  </si>
  <si>
    <t>"V1" 27,0*21,0*0,25</t>
  </si>
  <si>
    <t>Patky pro rampu - výkres č. D.1.1.24</t>
  </si>
  <si>
    <t>((0,6*0,6)*4)*0,9</t>
  </si>
  <si>
    <t>((0,6*0,4)*2)*0,9</t>
  </si>
  <si>
    <t>Součet</t>
  </si>
  <si>
    <t>86</t>
  </si>
  <si>
    <t>132251101</t>
  </si>
  <si>
    <t>Hloubení rýh nezapažených  š do 800 mm v hornině třídy těžitelnosti I, skupiny 3 objem do 20 m3 strojně</t>
  </si>
  <si>
    <t>-1376695487</t>
  </si>
  <si>
    <t>Základ pro opěrnou stěnu - výkres č. D.1.1.24</t>
  </si>
  <si>
    <t>((1,901+2,027+0,35)*0,35)*0,9</t>
  </si>
  <si>
    <t>8</t>
  </si>
  <si>
    <t>162201102</t>
  </si>
  <si>
    <t>Vodorovné přemístění do 50 m výkopku/sypaniny z horniny tř. 1 až 4</t>
  </si>
  <si>
    <t>16</t>
  </si>
  <si>
    <t>9</t>
  </si>
  <si>
    <t>162701105</t>
  </si>
  <si>
    <t>Vodorovné přemístění do 10000 m výkopku/sypaniny z horniny tř. 1 až 4</t>
  </si>
  <si>
    <t>18</t>
  </si>
  <si>
    <t>167101102</t>
  </si>
  <si>
    <t>Nakládání výkopku z hornin tř. 1 až 4 přes 100 m3</t>
  </si>
  <si>
    <t>20</t>
  </si>
  <si>
    <t>171201201</t>
  </si>
  <si>
    <t>Uložení sypaniny na skládky</t>
  </si>
  <si>
    <t>22</t>
  </si>
  <si>
    <t>144,826</t>
  </si>
  <si>
    <t>171201211</t>
  </si>
  <si>
    <t>Poplatek za uložení stavebního odpadu - zeminy a kameniva na skládce</t>
  </si>
  <si>
    <t>t</t>
  </si>
  <si>
    <t>24</t>
  </si>
  <si>
    <t>144,826*1,8</t>
  </si>
  <si>
    <t>13</t>
  </si>
  <si>
    <t>181951102</t>
  </si>
  <si>
    <t>Úprava pláně v hornině tř. 1 až 4 se zhutněním</t>
  </si>
  <si>
    <t>26</t>
  </si>
  <si>
    <t>DNO ZÁKLADOVÉ JÁMY</t>
  </si>
  <si>
    <t>30,0*25,0</t>
  </si>
  <si>
    <t>Zakládání</t>
  </si>
  <si>
    <t>14</t>
  </si>
  <si>
    <t>271532212</t>
  </si>
  <si>
    <t>Podsyp pod základové konstrukce se zhutněním z hrubého kameniva frakce 16 až 32 mm</t>
  </si>
  <si>
    <t>28</t>
  </si>
  <si>
    <t>Lože pod Menzou fr. 16/32mm</t>
  </si>
  <si>
    <t>27,0*21,0*0,150</t>
  </si>
  <si>
    <t>274313711</t>
  </si>
  <si>
    <t>Základové pásy z betonu tř. C 20/25</t>
  </si>
  <si>
    <t>-865640761</t>
  </si>
  <si>
    <t>4,0*0,35*0,9*1,035</t>
  </si>
  <si>
    <t>275123901</t>
  </si>
  <si>
    <t>Montáž ŽB základových patek hmotnosti do 2,5 t</t>
  </si>
  <si>
    <t>kus</t>
  </si>
  <si>
    <t>30</t>
  </si>
  <si>
    <t>"ROZMĚR 1190*1195" 9*5</t>
  </si>
  <si>
    <t>"ROZMĚR 1190*590" 9*2+10</t>
  </si>
  <si>
    <t>"ROZMĚR 590*598" 4</t>
  </si>
  <si>
    <t>17</t>
  </si>
  <si>
    <t>M</t>
  </si>
  <si>
    <t>593R001</t>
  </si>
  <si>
    <t>PZD deska 1190*1195*140 mm</t>
  </si>
  <si>
    <t>32</t>
  </si>
  <si>
    <t>45</t>
  </si>
  <si>
    <t>593R002</t>
  </si>
  <si>
    <t>PZD deska 1190*595*140 mm</t>
  </si>
  <si>
    <t>34</t>
  </si>
  <si>
    <t>19</t>
  </si>
  <si>
    <t>593R003</t>
  </si>
  <si>
    <t>PZD deska 590*598*140 mm</t>
  </si>
  <si>
    <t>36</t>
  </si>
  <si>
    <t>38</t>
  </si>
  <si>
    <t>Základy pod opěrnou stěnu - výkres č. D.1.1.24</t>
  </si>
  <si>
    <t>((1,901+0,35+2,027)*0,35)*0,9</t>
  </si>
  <si>
    <t>274351121</t>
  </si>
  <si>
    <t>Zřízení bednění základových pasů rovného</t>
  </si>
  <si>
    <t>40</t>
  </si>
  <si>
    <t>Základy pod rampu - výkres č. D.1.1.24</t>
  </si>
  <si>
    <t>(0,12+0,95+2,027+1,901+0,35)*0,2</t>
  </si>
  <si>
    <t>274351122</t>
  </si>
  <si>
    <t>Odstranění bednění základových pasů rovného</t>
  </si>
  <si>
    <t>42</t>
  </si>
  <si>
    <t>23</t>
  </si>
  <si>
    <t>275313711</t>
  </si>
  <si>
    <t>Základové patky z betonu tř. C 20/25</t>
  </si>
  <si>
    <t>44</t>
  </si>
  <si>
    <t>-36029030</t>
  </si>
  <si>
    <t>0,6*0,6*0,9*6</t>
  </si>
  <si>
    <t>25</t>
  </si>
  <si>
    <t>275351121</t>
  </si>
  <si>
    <t>Zřízení bednění základových patek</t>
  </si>
  <si>
    <t>46</t>
  </si>
  <si>
    <t>(0,6+0,6+0,6+0,6+0,6+0,6+0,6+0,6+0,6+0,6+0,6+0,6+0,6+0,6+0,6+0,6+0,6+0,4+0,75+0,4+0,4+0,6)*0,2</t>
  </si>
  <si>
    <t>275351122</t>
  </si>
  <si>
    <t>Odstranění bednění základových patek</t>
  </si>
  <si>
    <t>48</t>
  </si>
  <si>
    <t>27</t>
  </si>
  <si>
    <t>279113141</t>
  </si>
  <si>
    <t>Základová zeď tl 150 mm z tvárnic ztraceného bednění včetně výplně z betonu tř. C 20/25</t>
  </si>
  <si>
    <t>50</t>
  </si>
  <si>
    <t>Opěrná stěna - výkres č. D.1.1.24</t>
  </si>
  <si>
    <t>(2,027+0,35+1,901)*1</t>
  </si>
  <si>
    <t>279361821</t>
  </si>
  <si>
    <t>Výztuž základových zdí nosných betonářskou ocelí 10 505</t>
  </si>
  <si>
    <t>52</t>
  </si>
  <si>
    <t>((((2,027+0,35+1,901)*4)*0,89)*1,2)/1000</t>
  </si>
  <si>
    <t>(((((2,027+0,35+1,901)*4)*1,4)*0,89)*1,2)/1000</t>
  </si>
  <si>
    <t>3</t>
  </si>
  <si>
    <t>Svislé a kompletní konstrukce</t>
  </si>
  <si>
    <t>29</t>
  </si>
  <si>
    <t>311113141</t>
  </si>
  <si>
    <t>Nosná zeď tl 150 mm z hladkých tvárnic ztraceného bednění včetně výplně z betonu tř. C 20/25</t>
  </si>
  <si>
    <t>-1880914693</t>
  </si>
  <si>
    <t>4,0*1,25</t>
  </si>
  <si>
    <t>311361821</t>
  </si>
  <si>
    <t>Výztuž nosných zdí betonářskou ocelí 10 505</t>
  </si>
  <si>
    <t>-65394705</t>
  </si>
  <si>
    <t>5,0*0,15*0,045</t>
  </si>
  <si>
    <t>31</t>
  </si>
  <si>
    <t>348171130.R01</t>
  </si>
  <si>
    <t>Osazení rámového oplocení výšky do 2,5 m ve sklonu svahu do 15° - dodávka a montáž plotových dílců včetně kotevních prostředků - oplocení neprůhledné</t>
  </si>
  <si>
    <t>m</t>
  </si>
  <si>
    <t>54</t>
  </si>
  <si>
    <t>PROVIZORNÍ OPLOCENÍ MENZY</t>
  </si>
  <si>
    <t>381181002</t>
  </si>
  <si>
    <t>Montáž univerzálních mobilních buněk v jednopodlažních sestavách</t>
  </si>
  <si>
    <t>56</t>
  </si>
  <si>
    <t>SESTAVA MOBILNÍCH BUNĚK</t>
  </si>
  <si>
    <t>33</t>
  </si>
  <si>
    <t>693R001</t>
  </si>
  <si>
    <t>kontejner 6055 x 2435 x vn.výška 2500 mm - půdorys viz. PD</t>
  </si>
  <si>
    <t>58</t>
  </si>
  <si>
    <t>"vybavení buněk" 26</t>
  </si>
  <si>
    <t xml:space="preserve">" okna,dveře,povrch buněk,stropy,podlahy,opláštění sloupů   - specifikace dle PD" </t>
  </si>
  <si>
    <t>693R002</t>
  </si>
  <si>
    <t xml:space="preserve">sanitární kontejner 6055 x 2435 x vn.výška 2500 mm půdorys viz PD </t>
  </si>
  <si>
    <t>60</t>
  </si>
  <si>
    <t>35</t>
  </si>
  <si>
    <t>003-x1</t>
  </si>
  <si>
    <t>kompletační prvky buněk</t>
  </si>
  <si>
    <t>62</t>
  </si>
  <si>
    <t>"kompletační prvky"1</t>
  </si>
  <si>
    <t>388R002</t>
  </si>
  <si>
    <t>Dodávka a montáž plastového pilířku elektro - specifikace a kompletní provedení zcela dle PD</t>
  </si>
  <si>
    <t>68</t>
  </si>
  <si>
    <t>37</t>
  </si>
  <si>
    <t>388R003</t>
  </si>
  <si>
    <t>Provedení ukotvení severní brány - specifikace a kompletní provedení zcela dle PD</t>
  </si>
  <si>
    <t>70</t>
  </si>
  <si>
    <t>Vodorovné konstrukce</t>
  </si>
  <si>
    <t>41</t>
  </si>
  <si>
    <t>417321414</t>
  </si>
  <si>
    <t>Ztužující pásy a věnce ze ŽB tř. C 20/25</t>
  </si>
  <si>
    <t>78</t>
  </si>
  <si>
    <t>Na betonové zídce - výkres č. D.1.1.24</t>
  </si>
  <si>
    <t>((1,901+0,35+2,027)*0,15)*0,2</t>
  </si>
  <si>
    <t>417351115</t>
  </si>
  <si>
    <t>Zřízení bednění ztužujících věnců</t>
  </si>
  <si>
    <t>80</t>
  </si>
  <si>
    <t>Na opěrné zídce - výkres č. D.1.1.24</t>
  </si>
  <si>
    <t>(1,901+0,35+2,027+0,35+0,15+2,027+0,1+1,901)*0,2</t>
  </si>
  <si>
    <t>43</t>
  </si>
  <si>
    <t>417351116</t>
  </si>
  <si>
    <t>Odstranění bednění ztužujících věnců</t>
  </si>
  <si>
    <t>82</t>
  </si>
  <si>
    <t>417361821</t>
  </si>
  <si>
    <t>Výztuž ztužujících pásů a věnců betonářskou ocelí 10 505</t>
  </si>
  <si>
    <t>věnec na zídce - výkres č. D.1.1.24</t>
  </si>
  <si>
    <t>((((1,901+0,35+2,027)*4)*0,89)*1,2)/1000</t>
  </si>
  <si>
    <t>(((((1,901+0,35+2,027)*6,67)*0,5)*0,2)*1,2)/1000</t>
  </si>
  <si>
    <t>434121425</t>
  </si>
  <si>
    <t>Osazení ŽB schodišťových stupňů broušených nebo leštěných na desku</t>
  </si>
  <si>
    <t>1062452969</t>
  </si>
  <si>
    <t>3,4*8</t>
  </si>
  <si>
    <t>59373786</t>
  </si>
  <si>
    <t>stupeň schodišťový betonový univerzální dl. 98 cm</t>
  </si>
  <si>
    <t>-1373072053</t>
  </si>
  <si>
    <t>3,5*8</t>
  </si>
  <si>
    <t>Ostatní konstrukce a práce, bourání</t>
  </si>
  <si>
    <t>47</t>
  </si>
  <si>
    <t>009-x1</t>
  </si>
  <si>
    <t>Demolice vrátnice vč. likvidace - spec. dle PD</t>
  </si>
  <si>
    <t>88</t>
  </si>
  <si>
    <t>009-x2</t>
  </si>
  <si>
    <t>Rozebrání, přesun a uložení venkovního krbu na místo dle investora - spec. dle PD</t>
  </si>
  <si>
    <t>90</t>
  </si>
  <si>
    <t>49</t>
  </si>
  <si>
    <t>009-x4</t>
  </si>
  <si>
    <t>Demontáž potrubí závlahy se zaslepením přívodu vč. likvidace - cca. 100bm - spec. dle PD</t>
  </si>
  <si>
    <t>92</t>
  </si>
  <si>
    <t>89</t>
  </si>
  <si>
    <t>952003</t>
  </si>
  <si>
    <t>D+M vybavení kabiny pro imobilní osoby</t>
  </si>
  <si>
    <t>kpl</t>
  </si>
  <si>
    <t>-1657103887</t>
  </si>
  <si>
    <t>"ozn. P23" 1</t>
  </si>
  <si>
    <t>952901111</t>
  </si>
  <si>
    <t>Vyčištění budov bytové a občanské výstavby při výšce podlaží do 4 m</t>
  </si>
  <si>
    <t>94</t>
  </si>
  <si>
    <t>51</t>
  </si>
  <si>
    <t>952R001</t>
  </si>
  <si>
    <t>Dodávka a montáž přenosného hasicího přístroje - specifikace zcela dle PD, ozn P02</t>
  </si>
  <si>
    <t>96</t>
  </si>
  <si>
    <t>952R002</t>
  </si>
  <si>
    <t>Dodávka a montáž vnější čistící zóna před hlavním vstupem - specifikace zcela dle PD, ozn P04</t>
  </si>
  <si>
    <t>98</t>
  </si>
  <si>
    <t>53</t>
  </si>
  <si>
    <t>952R003</t>
  </si>
  <si>
    <t>Dodávka a montáž vnitřní čistící zóna - specifikace zcela dle PD, ozn P05</t>
  </si>
  <si>
    <t>100</t>
  </si>
  <si>
    <t>952R004</t>
  </si>
  <si>
    <t>Dodávka a montáž anténní stožár - specifikace zcela dle PD, ozn P06</t>
  </si>
  <si>
    <t>102</t>
  </si>
  <si>
    <t>55</t>
  </si>
  <si>
    <t>952R005</t>
  </si>
  <si>
    <t>Dodávka a montáž podpůrný systém pod střešní kondenzační jednotku - specifikace zcela dle PD, ozn P07</t>
  </si>
  <si>
    <t>ks</t>
  </si>
  <si>
    <t>104</t>
  </si>
  <si>
    <t>952R006</t>
  </si>
  <si>
    <t>Dodávka a montáž podpůrný systém pod dvojici střešních kondenzačních jednotek VZT - specifikace zcela dle PD, ozn P08</t>
  </si>
  <si>
    <t>106</t>
  </si>
  <si>
    <t>57</t>
  </si>
  <si>
    <t>009-x3</t>
  </si>
  <si>
    <t>Dodávka a montáž nerezové madlo pro invalidy umístěné na dveře - specifikace zcela lde PD, ozn P09</t>
  </si>
  <si>
    <t>108</t>
  </si>
  <si>
    <t>952R007</t>
  </si>
  <si>
    <t xml:space="preserve">Dodávka a montáž šatní skříně - specifikace zcela dle PD, ozn P10 </t>
  </si>
  <si>
    <t>110</t>
  </si>
  <si>
    <t>59</t>
  </si>
  <si>
    <t>952R008</t>
  </si>
  <si>
    <t>Dodávka a montáž Věšáková stěna - specifikace zcela dle PD, ozn P13</t>
  </si>
  <si>
    <t>112</t>
  </si>
  <si>
    <t>952R009</t>
  </si>
  <si>
    <t>Dodávka a montáž autonomní čidlo detekce požáru - specifikace zcela dle PD, ozn P14</t>
  </si>
  <si>
    <t>114</t>
  </si>
  <si>
    <t>61</t>
  </si>
  <si>
    <t>952R010</t>
  </si>
  <si>
    <t>Dodávka a montáž vnější LED osvětlení - specifikace zcela dle PD, ozn P15</t>
  </si>
  <si>
    <t>116</t>
  </si>
  <si>
    <t>952R011</t>
  </si>
  <si>
    <t>Dodávka a montáž sítě proti hmyzu - specifikace zcela dle PD, ozn P16 rozměry dle oken</t>
  </si>
  <si>
    <t>118</t>
  </si>
  <si>
    <t>63</t>
  </si>
  <si>
    <t>952R012</t>
  </si>
  <si>
    <t>Dodávka a montáž tabulky PBŘ - specifikace zcela dle PD, ozn P17</t>
  </si>
  <si>
    <t>120</t>
  </si>
  <si>
    <t>64</t>
  </si>
  <si>
    <t>952R013</t>
  </si>
  <si>
    <t>Dodávka a montáž panikové kování dveří - specifikace zcela dle PD, ozn P18</t>
  </si>
  <si>
    <t>122</t>
  </si>
  <si>
    <t>65</t>
  </si>
  <si>
    <t>952R014</t>
  </si>
  <si>
    <t>Dodávka a montáž dveřní větrací mřížka - interiér - specifikace zcela dle PD, ozn P19</t>
  </si>
  <si>
    <t>124</t>
  </si>
  <si>
    <t>66</t>
  </si>
  <si>
    <t>952R015</t>
  </si>
  <si>
    <t>Dodávka a montáž větrací mřížka - VZT potrubí do exteriéru- specifikace zcela dle PD, ozn P20</t>
  </si>
  <si>
    <t>126</t>
  </si>
  <si>
    <t>67</t>
  </si>
  <si>
    <t>952R016</t>
  </si>
  <si>
    <t>Dodávka a montáž stabilizace VZT komínu- specifikace zcela dle PD, ozn P21</t>
  </si>
  <si>
    <t>128</t>
  </si>
  <si>
    <t>009-x5</t>
  </si>
  <si>
    <t>Ošetření a nátěr Severní brány vč. doplnění kování apod... - spec. dle PD</t>
  </si>
  <si>
    <t>130</t>
  </si>
  <si>
    <t>998</t>
  </si>
  <si>
    <t>Přesun hmot</t>
  </si>
  <si>
    <t>69</t>
  </si>
  <si>
    <t>998011002</t>
  </si>
  <si>
    <t>Přesun hmot pro budovy zděné v do 12 m</t>
  </si>
  <si>
    <t>132</t>
  </si>
  <si>
    <t>PSV</t>
  </si>
  <si>
    <t>Práce a dodávky PSV</t>
  </si>
  <si>
    <t>741</t>
  </si>
  <si>
    <t>Elektroinstalace - silnoproud</t>
  </si>
  <si>
    <t>021-x1</t>
  </si>
  <si>
    <t>Demontáž stožárů  VO se zaslepením elektro vč. likvidace - spec. dle PD</t>
  </si>
  <si>
    <t>134</t>
  </si>
  <si>
    <t>763</t>
  </si>
  <si>
    <t>Konstrukce suché výstavby</t>
  </si>
  <si>
    <t>71</t>
  </si>
  <si>
    <t>763411111</t>
  </si>
  <si>
    <t>Sanitární příčky do mokrého prostředí, desky s HPL - laminátem tl 19,6 mm</t>
  </si>
  <si>
    <t>-1035457016</t>
  </si>
  <si>
    <t>"WC" (1,2+0,95)*3*2,1+(1,5+0,95)*3*2,1</t>
  </si>
  <si>
    <t>763411121</t>
  </si>
  <si>
    <t>Dveře sanitárních příček, desky s HPL - laminátem tl 19,6 mm, š do 800 mm, v do 2000 mm</t>
  </si>
  <si>
    <t>-1416617678</t>
  </si>
  <si>
    <t>6</t>
  </si>
  <si>
    <t>83</t>
  </si>
  <si>
    <t>763411211</t>
  </si>
  <si>
    <t>Dělící přepážky k pisoárům, desky s HPL - laminátem tl 19,6 mm</t>
  </si>
  <si>
    <t>1776242440</t>
  </si>
  <si>
    <t>1,2*0,45*3</t>
  </si>
  <si>
    <t>767</t>
  </si>
  <si>
    <t>Konstrukce zámečnické</t>
  </si>
  <si>
    <t>72</t>
  </si>
  <si>
    <t>767001</t>
  </si>
  <si>
    <t xml:space="preserve">D+M ocelová rampa pro imobilní z jakl. a pororoštů vč. zábradlí </t>
  </si>
  <si>
    <t>-1894635328</t>
  </si>
  <si>
    <t>8,3*1,6</t>
  </si>
  <si>
    <t>73</t>
  </si>
  <si>
    <t>767002</t>
  </si>
  <si>
    <t>D+M ocelové zábradlí pro venkovní schodiště z jakl. profilů vč. nátěru</t>
  </si>
  <si>
    <t>bm</t>
  </si>
  <si>
    <t>2118318549</t>
  </si>
  <si>
    <t>10,0</t>
  </si>
  <si>
    <t>74</t>
  </si>
  <si>
    <t>767832112</t>
  </si>
  <si>
    <t>Montáž venkovních požárních žebříků do ocelové konstrukce bez suchovodu</t>
  </si>
  <si>
    <t>136</t>
  </si>
  <si>
    <t>ŽEBŘÍK NA STŘECHU</t>
  </si>
  <si>
    <t>2,986+1,05</t>
  </si>
  <si>
    <t>75</t>
  </si>
  <si>
    <t>44983000</t>
  </si>
  <si>
    <t>žebřík požární venkovní bez suchovodu v provedení žárový Zn včetně kotevních prvků a povrchové úpravy</t>
  </si>
  <si>
    <t>138</t>
  </si>
  <si>
    <t>76</t>
  </si>
  <si>
    <t>767995114</t>
  </si>
  <si>
    <t xml:space="preserve">Montáž atypických zámečnických konstrukcí hmotnosti do 50 kg - ozn. P12 </t>
  </si>
  <si>
    <t>kg</t>
  </si>
  <si>
    <t>140</t>
  </si>
  <si>
    <t>OCELOVÁ KONSTRUKCE PRO VZT</t>
  </si>
  <si>
    <t>895,019</t>
  </si>
  <si>
    <t>77</t>
  </si>
  <si>
    <t>767-x3</t>
  </si>
  <si>
    <t>Žárové zinkování ocelových prvků</t>
  </si>
  <si>
    <t>160</t>
  </si>
  <si>
    <t>767-x4</t>
  </si>
  <si>
    <t>Spojovací materiál</t>
  </si>
  <si>
    <t>162</t>
  </si>
  <si>
    <t>79</t>
  </si>
  <si>
    <t>767-x5</t>
  </si>
  <si>
    <t>D+M Ocelová branka 1500x900x50mm vč. kování a povrchové úpravy - spec. dle PD</t>
  </si>
  <si>
    <t>164</t>
  </si>
  <si>
    <t>767-x6</t>
  </si>
  <si>
    <t>D+M Ocelový sloupek vstupní brány vč. základu, povrchové úpravy, pantů apod... - ozn. P22</t>
  </si>
  <si>
    <t>166</t>
  </si>
  <si>
    <t>81</t>
  </si>
  <si>
    <t>998767202</t>
  </si>
  <si>
    <t>Přesun hmot procentní pro zámečnické konstrukce v objektech v do 12 m</t>
  </si>
  <si>
    <t>%</t>
  </si>
  <si>
    <t>168</t>
  </si>
  <si>
    <t>02 - ZPEVNĚNÉ PLOCHY</t>
  </si>
  <si>
    <t xml:space="preserve">    5 - Komunikace pozemní</t>
  </si>
  <si>
    <t>VRN - Vedlejší rozpočtové náklady</t>
  </si>
  <si>
    <t xml:space="preserve">    VRN1 - Průzkumné, geodetické a projektové práce</t>
  </si>
  <si>
    <t>122201103</t>
  </si>
  <si>
    <t>Odkopávky a prokopávky nezapažené  s přehozením výkopku na vzdálenost do 3 m nebo s naložením na dopravní prostředek v hornině tř. 3 přes 1 000 do 5 000 m3</t>
  </si>
  <si>
    <t>-1240336038</t>
  </si>
  <si>
    <t>"Výkop pro sanaci aktivní zóny v tl 0,50 m; včetně odvezení na skládku a skládkovné, tato část položky bude čerpána dle skutečnosti"</t>
  </si>
  <si>
    <t>1,20*121*0,5</t>
  </si>
  <si>
    <t>"Výkop pro sanaci aktivní zóny v tl 0,30 m; včetně odvezení na skládku a skládkovné, tato část položky bude čerpána dle skutečnosti"</t>
  </si>
  <si>
    <t>(56+117,4+209+19)*0,3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</si>
  <si>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</si>
  <si>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</si>
  <si>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-837219463</t>
  </si>
  <si>
    <t>193,20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</si>
  <si>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</si>
  <si>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</si>
  <si>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-1265304414</t>
  </si>
  <si>
    <t>193,2</t>
  </si>
  <si>
    <t>171101121</t>
  </si>
  <si>
    <t>Uložení sypaniny do násypů  s rozprostřením sypaniny ve vrstvách a s hrubým urovnáním zhutněných s uzavřením povrchu násypu z hornin nesoudržných kamenitých</t>
  </si>
  <si>
    <t>-838752000</t>
  </si>
  <si>
    <t>"zhutněná dosypávka zemní krajnice"</t>
  </si>
  <si>
    <t>0,08*(31+7)</t>
  </si>
  <si>
    <t>5</t>
  </si>
  <si>
    <t>171102111</t>
  </si>
  <si>
    <t>Uložení sypaniny do zhutněných násypů pro dálnice a letiště  s rozprostřením sypaniny ve vrstvách, s hrubým urovnáním a uzavřením povrchu násypu z hornin nesoudržných sypkých v aktivní zóně</t>
  </si>
  <si>
    <t>513979547</t>
  </si>
  <si>
    <t xml:space="preserve">"sanace zemní pláně při nedodržení Edef.2.min ŠD 0/63 v tl. 0,3 m, tato část položky bude čerpána dle skutečnosti" </t>
  </si>
  <si>
    <t>"B - skladba zpevněná plocha"</t>
  </si>
  <si>
    <t>56*0,3</t>
  </si>
  <si>
    <t>"C - skladba chodník"</t>
  </si>
  <si>
    <t>117,4*0,3</t>
  </si>
  <si>
    <t>"D - skladba štěrková zpevněná plocha"</t>
  </si>
  <si>
    <t>209*0,3</t>
  </si>
  <si>
    <t>"E - skladba okapový chodník"</t>
  </si>
  <si>
    <t>19*0,3</t>
  </si>
  <si>
    <t xml:space="preserve">"sanace zemní pláně při nedodržení Edef.2.min ŠD 0/63 v tl. 0,5 m, tato část položky bude čerpána dle skutečnosti" </t>
  </si>
  <si>
    <t>"A - skladba komunikace"</t>
  </si>
  <si>
    <t>181301112</t>
  </si>
  <si>
    <t>Rozprostření a urovnání ornice v rovině nebo ve svahu sklonu do 1:5 při souvislé ploše přes 500 m2, tl. vrstvy přes 100 do 150 mm</t>
  </si>
  <si>
    <t>364702244</t>
  </si>
  <si>
    <t>302*1,2</t>
  </si>
  <si>
    <t>7</t>
  </si>
  <si>
    <t>181451131</t>
  </si>
  <si>
    <t>Založení trávníku na půdě předem připravené plochy přes 1000 m2 výsevem včetně utažení parkového v rovině nebo na svahu do 1:5</t>
  </si>
  <si>
    <t>-1163307842</t>
  </si>
  <si>
    <t>00572410</t>
  </si>
  <si>
    <t>osivo směs travní parková</t>
  </si>
  <si>
    <t>-1021037493</t>
  </si>
  <si>
    <t>352,689389067523*0,015 "Přepočtené koeficientem množství</t>
  </si>
  <si>
    <t>181951101</t>
  </si>
  <si>
    <t>Úprava pláně vyrovnáním výškových rozdílů  v hornině tř. 1 až 4 bez zhutnění</t>
  </si>
  <si>
    <t>1694813463</t>
  </si>
  <si>
    <t>"úprava povrchu parapláně, tato část položky bude čerpána dle skutečnosti"</t>
  </si>
  <si>
    <t>117,4</t>
  </si>
  <si>
    <t>209</t>
  </si>
  <si>
    <t>1,20*121</t>
  </si>
  <si>
    <t>-144389180</t>
  </si>
  <si>
    <t>"úprava povrchu pláně"</t>
  </si>
  <si>
    <t>183403153</t>
  </si>
  <si>
    <t>Obdělání půdy  hrabáním v rovině nebo na svahu do 1:5</t>
  </si>
  <si>
    <t>921604742</t>
  </si>
  <si>
    <t>211561111</t>
  </si>
  <si>
    <t>Výplň kamenivem do rýh odvodňovacích žeber nebo trativodů  bez zhutnění, s úpravou povrchu výplně kamenivem hrubým drceným frakce 4 až 16 mm</t>
  </si>
  <si>
    <t>292334271</t>
  </si>
  <si>
    <t>"trativod - obsyp kamenivem 8/16"</t>
  </si>
  <si>
    <t>(19+11,5)*0,125</t>
  </si>
  <si>
    <t>211971110</t>
  </si>
  <si>
    <t>Zřízení opláštění výplně z geotextilie odvodňovacích žeber nebo trativodů  v rýze nebo zářezu se stěnami šikmými o sklonu do 1:2</t>
  </si>
  <si>
    <t>-676517079</t>
  </si>
  <si>
    <t>69311082</t>
  </si>
  <si>
    <t>geotextilie netkaná PP 500g/m2</t>
  </si>
  <si>
    <t>1885607641</t>
  </si>
  <si>
    <t>"trativod - obelaní netkano useparační geotextílií min. 500 g/m2"</t>
  </si>
  <si>
    <t>(19+11,5)*2</t>
  </si>
  <si>
    <t>212572111</t>
  </si>
  <si>
    <t>Lože pro trativody  ze štěrkopísku tříděného</t>
  </si>
  <si>
    <t>-918808935</t>
  </si>
  <si>
    <t>"trativod - podsyp drenážní trubky kamenivem 8/16"</t>
  </si>
  <si>
    <t>(19+11,5)*0,045</t>
  </si>
  <si>
    <t>212755216</t>
  </si>
  <si>
    <t>Trativody bez lože z drenážních trubek  plastových flexibilních D 150 mm</t>
  </si>
  <si>
    <t>516992329</t>
  </si>
  <si>
    <t>"kruhového tvaru s neperforovaným dnem DN 150"</t>
  </si>
  <si>
    <t>(19+11,5)</t>
  </si>
  <si>
    <t>213141122</t>
  </si>
  <si>
    <t>Zřízení vrstvy z geotextilie  filtrační, separační, odvodňovací, ochranné, výztužné nebo protierozní ve sklonu přes 1:5 do 1:2, šířky přes 3 do 6 m</t>
  </si>
  <si>
    <t>-772129838</t>
  </si>
  <si>
    <t>"Separačně výztužná tkaná geotextílie 60/60 kN/m"</t>
  </si>
  <si>
    <t>"B - skladba zpevněná plocha,"</t>
  </si>
  <si>
    <t>56*1,2</t>
  </si>
  <si>
    <t>117,4*1,2</t>
  </si>
  <si>
    <t>209*1,2</t>
  </si>
  <si>
    <t>"E - okapový chodník"</t>
  </si>
  <si>
    <t>19*1,2</t>
  </si>
  <si>
    <t>1,20*121,2*1,2</t>
  </si>
  <si>
    <t>69311009</t>
  </si>
  <si>
    <t>geotextilie tkaná PP 60kN/m</t>
  </si>
  <si>
    <t>663789440</t>
  </si>
  <si>
    <t>656,208*1,15 "Přepočtené koeficientem množství</t>
  </si>
  <si>
    <t>Komunikace pozemní</t>
  </si>
  <si>
    <t>564801111</t>
  </si>
  <si>
    <t>Podklad ze štěrkodrti ŠD  s rozprostřením a zhutněním, po zhutnění tl. 20 mm</t>
  </si>
  <si>
    <t>-1886423035</t>
  </si>
  <si>
    <t>"D - skladba štěrková zpevněná plocha, štěrk 8/16 v tl. 20 mm"</t>
  </si>
  <si>
    <t>564801112</t>
  </si>
  <si>
    <t>Podklad ze štěrkodrti ŠD  s rozprostřením a zhutněním, po zhutnění tl. 40 mm</t>
  </si>
  <si>
    <t>643858997</t>
  </si>
  <si>
    <t>"E - skladba okapový chodník, štěrk 8/16 v tl. 40 mm"</t>
  </si>
  <si>
    <t>564851111</t>
  </si>
  <si>
    <t>Podklad ze štěrkodrti ŠD  s rozprostřením a zhutněním, po zhutnění tl. 150 mm</t>
  </si>
  <si>
    <t>-713285151</t>
  </si>
  <si>
    <t>"A - skladba komunikace, ŠD 0/63 v tl. 150 mm"</t>
  </si>
  <si>
    <t>"C - skladba chodník,  ŠD 0/63 v tl. 150 mm"</t>
  </si>
  <si>
    <t>"E - skladba okapový chodník, štěrk 8/16 v tl. 150 mm"</t>
  </si>
  <si>
    <t>564861111</t>
  </si>
  <si>
    <t>Podklad ze štěrkodrti ŠD  s rozprostřením a zhutněním, po zhutnění tl. 200 mm</t>
  </si>
  <si>
    <t>1862185243</t>
  </si>
  <si>
    <t>"B - skladba zpevněná plocha, ŠD 0/63 v tl. 200 mm"</t>
  </si>
  <si>
    <t>1,2*56</t>
  </si>
  <si>
    <t>"D - skladba štěrková zpevněná plocha, ŠD 0/63 v tl. 200 mm"</t>
  </si>
  <si>
    <t>"D - skladba štěrková zpevněná plocha, ŠD 32/63 v tl. 200 mm"</t>
  </si>
  <si>
    <t>584121111</t>
  </si>
  <si>
    <t>Osazení silničních dílců ze železového betonu  s podkladem z kameniva těženého do tl. 40 mm jakéhokoliv druhu a velikosti, na plochu jednotlivě přes 50 do 200 m2</t>
  </si>
  <si>
    <t>-998852057</t>
  </si>
  <si>
    <t>"A - skladba komunikace, silniční panely 3,0x2,0x0,215 m včetně lože 4/8 v tl. 50 mm"</t>
  </si>
  <si>
    <t>121</t>
  </si>
  <si>
    <t>59381338</t>
  </si>
  <si>
    <t>panel silniční 3,00x2,00x0,215m</t>
  </si>
  <si>
    <t>1263356410</t>
  </si>
  <si>
    <t>121*0,278 "Přepočtené koeficientem množství</t>
  </si>
  <si>
    <t>596211212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</si>
  <si>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</t>
  </si>
  <si>
    <t>601474577</t>
  </si>
  <si>
    <t>"B - skladba zpevněná plocha, zámková dlažba v tl. 80 mm včetně lože 4/8 v tl. 40 mm"</t>
  </si>
  <si>
    <t>"c - skladba chodník, zámková dlažba v tl. 80 mm včetně lože 4/8 v tl. 40 mm"</t>
  </si>
  <si>
    <t>59245013</t>
  </si>
  <si>
    <t>dlažba zámková tvaru I 200x165x80mm přírodní</t>
  </si>
  <si>
    <t>1083963582</t>
  </si>
  <si>
    <t>173,4*1,02 "Přepočtené koeficientem množství</t>
  </si>
  <si>
    <t>914111111</t>
  </si>
  <si>
    <t>Montáž svislé dopravní značky základní  velikosti do 1 m2 objímkami na sloupky nebo konzoly</t>
  </si>
  <si>
    <t>458523346</t>
  </si>
  <si>
    <t>2+2</t>
  </si>
  <si>
    <t>40445625</t>
  </si>
  <si>
    <t>informativní značky provozní IP8, IP9, IP11-IP13 500x700mm</t>
  </si>
  <si>
    <t>1404650839</t>
  </si>
  <si>
    <t>"IP11b"</t>
  </si>
  <si>
    <t>40445647</t>
  </si>
  <si>
    <t>dodatkové tabulky E1, E2a,b , E6, E9, E10 E12c, E17 500x500mm</t>
  </si>
  <si>
    <t>-1309700686</t>
  </si>
  <si>
    <t>"E1"</t>
  </si>
  <si>
    <t>914511111</t>
  </si>
  <si>
    <t>Montáž sloupku dopravních značek  délky do 3,5 m do betonového základu</t>
  </si>
  <si>
    <t>1671224808</t>
  </si>
  <si>
    <t>40445230</t>
  </si>
  <si>
    <t>sloupek Zn pro dopravní značku D 70mm v 350mm</t>
  </si>
  <si>
    <t>-1892433801</t>
  </si>
  <si>
    <t>40445241</t>
  </si>
  <si>
    <t>patka hliníková pro sloupek D 70 mm</t>
  </si>
  <si>
    <t>-1615964389</t>
  </si>
  <si>
    <t>40445254</t>
  </si>
  <si>
    <t>víčko plastové na sloupek D 70mm</t>
  </si>
  <si>
    <t>-1335712497</t>
  </si>
  <si>
    <t>40445257</t>
  </si>
  <si>
    <t>upínací svorka na sloupek D 70 mm</t>
  </si>
  <si>
    <t>336804530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</si>
  <si>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</si>
  <si>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</si>
  <si>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1981832174</t>
  </si>
  <si>
    <t>17+6+6+6+22+8</t>
  </si>
  <si>
    <t>59217031</t>
  </si>
  <si>
    <t>obrubník betonový silniční 100 x 15 x 25 cm</t>
  </si>
  <si>
    <t>238776125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</si>
  <si>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</si>
  <si>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</si>
  <si>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-1856613143</t>
  </si>
  <si>
    <t>17+8+12+21+4+10+3+17</t>
  </si>
  <si>
    <t>59217016</t>
  </si>
  <si>
    <t>obrubník betonový chodníkový 1000x80x250mm</t>
  </si>
  <si>
    <t>1023260738</t>
  </si>
  <si>
    <t>39</t>
  </si>
  <si>
    <t>919112113</t>
  </si>
  <si>
    <t>Řezání dilatačních spár v živičném krytu  příčných nebo podélných, šířky 4 mm, hloubky přes 80 do 90 mm</t>
  </si>
  <si>
    <t>1444413755</t>
  </si>
  <si>
    <t>935113111</t>
  </si>
  <si>
    <t>Osazení odvodňovacího žlabu s krycím roštem  polymerbetonového šířky do 200 mm</t>
  </si>
  <si>
    <t>1264078361</t>
  </si>
  <si>
    <t>9,4+11,5</t>
  </si>
  <si>
    <t>59227006</t>
  </si>
  <si>
    <t>žlab odvodňovací polymerbetonový se spádem dna 0,5% 1000x130x155/160mm</t>
  </si>
  <si>
    <t>-199727809</t>
  </si>
  <si>
    <t>998225194</t>
  </si>
  <si>
    <t>Přesun hmot pro komunikace s krytem z kameniva, monolitickým betonovým nebo živičným  Příplatek k ceně za zvětšený přesun přes vymezenou největší dopravní vzdálenost do 5000 m</t>
  </si>
  <si>
    <t>906903331</t>
  </si>
  <si>
    <t>VRN</t>
  </si>
  <si>
    <t>Vedlejší rozpočtové náklady</t>
  </si>
  <si>
    <t>VRN1</t>
  </si>
  <si>
    <t>Průzkumné, geodetické a projektové práce</t>
  </si>
  <si>
    <t>043002001</t>
  </si>
  <si>
    <t>Zkoušky a ostatní měření</t>
  </si>
  <si>
    <t>KPL</t>
  </si>
  <si>
    <t>1024</t>
  </si>
  <si>
    <t>304763609</t>
  </si>
  <si>
    <t>03 - PŘÍPOJKY A VENKOVNÍ ROZVODY</t>
  </si>
  <si>
    <t xml:space="preserve">    8 - Trubní vedení</t>
  </si>
  <si>
    <t xml:space="preserve">    997 - Přesun sutě</t>
  </si>
  <si>
    <t xml:space="preserve">    721 - Zdravotechnika - vnitřní kanalizace</t>
  </si>
  <si>
    <t>132201202</t>
  </si>
  <si>
    <t>Hloubení rýh š do 2000 mm v hornině tř. 3 objemu do 1000 m3</t>
  </si>
  <si>
    <t>AREÁLOVÝ VODOVOD</t>
  </si>
  <si>
    <t>64,6*0,8*1,3</t>
  </si>
  <si>
    <t>STOKY</t>
  </si>
  <si>
    <t>80*0,8*1,3</t>
  </si>
  <si>
    <t>11*0,8*1,3</t>
  </si>
  <si>
    <t>132201209</t>
  </si>
  <si>
    <t>Příplatek za lepivost k hloubení rýh š do 2000 mm v hornině tř. 3</t>
  </si>
  <si>
    <t>161,824</t>
  </si>
  <si>
    <t>133201101</t>
  </si>
  <si>
    <t>Hloubení šachet v hornině tř. 3 objemu do 100 m3</t>
  </si>
  <si>
    <t>PRO ŠACHTY,NÁDRŽ A ODLUČOVAČ TUKŮ</t>
  </si>
  <si>
    <t>5+16+8</t>
  </si>
  <si>
    <t>133201109</t>
  </si>
  <si>
    <t>Příplatek za lepivost u hloubení šachet v hornině tř. 3</t>
  </si>
  <si>
    <t>151101101</t>
  </si>
  <si>
    <t>Zřízení příložného pažení a rozepření stěn rýh hl do 2 m</t>
  </si>
  <si>
    <t>64,6*1,3*2</t>
  </si>
  <si>
    <t>91*1,3*2</t>
  </si>
  <si>
    <t>RUŠENÉ ROZVODY</t>
  </si>
  <si>
    <t>277*1,5*2</t>
  </si>
  <si>
    <t>151101111</t>
  </si>
  <si>
    <t>Odstranění příložného pažení a rozepření stěn rýh hl do 2 m</t>
  </si>
  <si>
    <t>161101101</t>
  </si>
  <si>
    <t>Svislé přemístění výkopku z horniny tř. 1 až 4 hl výkopu do 2,5 m</t>
  </si>
  <si>
    <t>VNITROSTAVENIŠTNÍ PŘEMÍSTĚNÍ VÝKOPKU</t>
  </si>
  <si>
    <t>ZPĚTNÉ PŘEMÍSTĚNÍ K ZÁSYPU</t>
  </si>
  <si>
    <t>335,897</t>
  </si>
  <si>
    <t>ODVOZ VÝKOPKU NA SKLÁDKU</t>
  </si>
  <si>
    <t>161,824+29,0</t>
  </si>
  <si>
    <t>190,824*1,8</t>
  </si>
  <si>
    <t>174101101</t>
  </si>
  <si>
    <t>Zásyp jam, šachet rýh nebo kolem objektů sypaninou se zhutněním</t>
  </si>
  <si>
    <t>64,6*0,8*0,76</t>
  </si>
  <si>
    <t>91*0,8*0,65</t>
  </si>
  <si>
    <t>RUŠENÝ ROZVOD</t>
  </si>
  <si>
    <t>277*0,6*1,5</t>
  </si>
  <si>
    <t>175151101</t>
  </si>
  <si>
    <t>Obsypání potrubí strojně sypaninou bez prohození, uloženou do 3 m</t>
  </si>
  <si>
    <t>64,6*0,8*0,44</t>
  </si>
  <si>
    <t>91*0,8*0,44</t>
  </si>
  <si>
    <t>58331200</t>
  </si>
  <si>
    <t>štěrkopísek netříděný zásypový materiál</t>
  </si>
  <si>
    <t>451573111</t>
  </si>
  <si>
    <t>Lože pod potrubí otevřený výkop ze štěrkopísku</t>
  </si>
  <si>
    <t>64,6*0,8*0,1</t>
  </si>
  <si>
    <t>91*0,8*0,1</t>
  </si>
  <si>
    <t>Trubní vedení</t>
  </si>
  <si>
    <t>871181141</t>
  </si>
  <si>
    <t>Montáž potrubí z PE100 SDR 11 otevřený výkop svařovaných na tupo D 50 x 4,6 mm</t>
  </si>
  <si>
    <t>"AREÁLOVÝ ROZVOD Č.3" 34,6</t>
  </si>
  <si>
    <t>28613597</t>
  </si>
  <si>
    <t>potrubí dvouvrstvé PE100 s 10% signalizační vrstvou SDR 11 50x4,6</t>
  </si>
  <si>
    <t>871211141</t>
  </si>
  <si>
    <t>Montáž potrubí z PE100 SDR 11 otevřený výkop svařovaných na tupo D 63 x 5,8 mm</t>
  </si>
  <si>
    <t>"AREÁLOVÝ ROZVOD Č.2" 30</t>
  </si>
  <si>
    <t>28613598</t>
  </si>
  <si>
    <t>potrubí dvouvrstvé PE100 s 10% signalizační vrstvou SDR 11 63x5,8</t>
  </si>
  <si>
    <t>871211811</t>
  </si>
  <si>
    <t>Bourání stávajícího potrubí z polyetylenu D 50 mm</t>
  </si>
  <si>
    <t>884405374</t>
  </si>
  <si>
    <t>871315221</t>
  </si>
  <si>
    <t>Kanalizační potrubí z tvrdého PVC jednovrstvé tuhost třídy SN8 DN 150</t>
  </si>
  <si>
    <t>"STOKA B" 11</t>
  </si>
  <si>
    <t>871355211</t>
  </si>
  <si>
    <t>Kanalizační potrubí z tvrdého PVC jednovrstvé tuhost třídy SN4 DN 200</t>
  </si>
  <si>
    <t>"STOKA C1" 22</t>
  </si>
  <si>
    <t>"STOKA C1-1" 8,2</t>
  </si>
  <si>
    <t>28611921</t>
  </si>
  <si>
    <t>odbočka kanalizační plastová PP s hrdlem KG 200/200/45°</t>
  </si>
  <si>
    <t>871355221</t>
  </si>
  <si>
    <t>Kanalizační potrubí z tvrdého PVC jednovrstvé tuhost třídy SN8 DN 200</t>
  </si>
  <si>
    <t>"STOKA C" 48,8</t>
  </si>
  <si>
    <t>877181101</t>
  </si>
  <si>
    <t>Montáž elektrospojek na vodovodním potrubí z PE trub d 50</t>
  </si>
  <si>
    <t>28615971</t>
  </si>
  <si>
    <t>elektrospojka SDR 11 PE 100 PN 16 d 50</t>
  </si>
  <si>
    <t>877211110</t>
  </si>
  <si>
    <t>Montáž elektrokolen 45° na vodovodním potrubí z PE trub d 63</t>
  </si>
  <si>
    <t>28614946</t>
  </si>
  <si>
    <t>elektrokoleno 45° PE 100 PN 16 d 63</t>
  </si>
  <si>
    <t>891355321</t>
  </si>
  <si>
    <t>Montáž zpětných klapek DN 200</t>
  </si>
  <si>
    <t>"STOKA C1-1" 1</t>
  </si>
  <si>
    <t>42284418</t>
  </si>
  <si>
    <t>klapka zpětná samočinná DN 200</t>
  </si>
  <si>
    <t>892233122</t>
  </si>
  <si>
    <t>Proplach a dezinfekce vodovodního potrubí DN od 40 do 70</t>
  </si>
  <si>
    <t>"AREÁLOVÝ VODOVOD" 64,6</t>
  </si>
  <si>
    <t>892241111</t>
  </si>
  <si>
    <t>Tlaková zkouška vodou potrubí do 80</t>
  </si>
  <si>
    <t>892351111</t>
  </si>
  <si>
    <t>Tlaková zkouška vodou potrubí DN 150 nebo 200</t>
  </si>
  <si>
    <t xml:space="preserve">STOKY </t>
  </si>
  <si>
    <t>49,8+22+8,2+11</t>
  </si>
  <si>
    <t>892372111</t>
  </si>
  <si>
    <t>Zabezpečení konců potrubí DN do 300 při tlakových zkouškách vodou</t>
  </si>
  <si>
    <t>"AREÁLOVÝ VODOVOD" 1+1</t>
  </si>
  <si>
    <t>"STOKY" 4*2</t>
  </si>
  <si>
    <t>894R001</t>
  </si>
  <si>
    <t>Dodávka a montáž šachty R0 - specifikace a provedení zcela dle PD včetně podkladní vrstvy a obsypu</t>
  </si>
  <si>
    <t>894R002</t>
  </si>
  <si>
    <t>Dodávka a montáž šachty R1 - specifikace a provedení zcela dle PD včetně podkladní vrstvy a obsypu</t>
  </si>
  <si>
    <t>894R003</t>
  </si>
  <si>
    <t>Dodávka a montáž šachty R2 - specifikace a provedení zcela dle PD včetně podkladní vrstvy a obsypu</t>
  </si>
  <si>
    <t>894R004</t>
  </si>
  <si>
    <t>Dodávka a montáž šachty R3 - specifikace a provedení zcela dle PD včetně podkladní vrstvy a obsypu</t>
  </si>
  <si>
    <t>894R005</t>
  </si>
  <si>
    <t>Dodávka a montáž šachty R4 - specifikace a provedení zcela dle PD včetně podkladní vrstvy a obsypu</t>
  </si>
  <si>
    <t>894R006</t>
  </si>
  <si>
    <t>Dodávka a montáž šachty Š3 - specifikace a provedení zcela dle PD včetně podkladní vrstvy a obsypu</t>
  </si>
  <si>
    <t>894R007</t>
  </si>
  <si>
    <t>Dodávka a montáž šachty Š4 - specifikace a provedení zcela dle PD včetně podkladní vrstvy a obsypu</t>
  </si>
  <si>
    <t>894R008</t>
  </si>
  <si>
    <t>Dodávka a montáž odlučovače tuků - specifikace a provedení zcela dle PD včetně podkladní vrstvy a obsypu</t>
  </si>
  <si>
    <t>894R009</t>
  </si>
  <si>
    <t>Dodávka a montáž povrchového vsaku - specifikace a provedení zcela dle PD včetně podkladní vrstvy a obsypu (zemní těleso)</t>
  </si>
  <si>
    <t>899721112</t>
  </si>
  <si>
    <t>Signalizační vodič DN nad 150 mm na potrubí PVC</t>
  </si>
  <si>
    <t>"POTRUBÍ STOK" 80+11</t>
  </si>
  <si>
    <t>899722114</t>
  </si>
  <si>
    <t>Krytí potrubí z plastů výstražnou fólií z PVC 40 cm</t>
  </si>
  <si>
    <t>"STOKY" 49,8+22+8,2+11</t>
  </si>
  <si>
    <t>935114112</t>
  </si>
  <si>
    <t>Mikroštěrbinový odvodňovací betonový žlab 220x260 mm se spádem dna 0,5 % se základem</t>
  </si>
  <si>
    <t>997</t>
  </si>
  <si>
    <t>Přesun sutě</t>
  </si>
  <si>
    <t>997013111</t>
  </si>
  <si>
    <t>Vnitrostaveništní doprava suti a vybouraných hmot pro budovy v do 6 m s použitím mechanizace</t>
  </si>
  <si>
    <t>997013509</t>
  </si>
  <si>
    <t>Příplatek k odvozu suti a vybouraných hmot na skládku ZKD 1 km přes 1 km</t>
  </si>
  <si>
    <t>997013511</t>
  </si>
  <si>
    <t>Odvoz suti a vybouraných hmot z meziskládky na skládku do 1 km s naložením a se složením</t>
  </si>
  <si>
    <t>997013821</t>
  </si>
  <si>
    <t>Poplatek za uložení na skládce (skládkovné) stavebního odpadu s obsahem azbestu kód odpadu 170 605</t>
  </si>
  <si>
    <t>998276101</t>
  </si>
  <si>
    <t>Přesun hmot pro trubní vedení z trub z plastických hmot otevřený výkop</t>
  </si>
  <si>
    <t>998276124</t>
  </si>
  <si>
    <t>Příplatek k přesunu hmot pro trubní vedení z trub z plastických hmot za zvětšený přesun do 500 m</t>
  </si>
  <si>
    <t>721</t>
  </si>
  <si>
    <t>Zdravotechnika - vnitřní kanalizace</t>
  </si>
  <si>
    <t>721110802</t>
  </si>
  <si>
    <t>Demontáž potrubí kameninové do DN 100</t>
  </si>
  <si>
    <t xml:space="preserve">RUŠENÉ ROZVODY </t>
  </si>
  <si>
    <t>97</t>
  </si>
  <si>
    <t>721110806</t>
  </si>
  <si>
    <t>Demontáž potrubí kameninové do DN 200</t>
  </si>
  <si>
    <t>105</t>
  </si>
  <si>
    <t>721110809</t>
  </si>
  <si>
    <t>Demontáž potrubí kameninové do DN 300</t>
  </si>
  <si>
    <t xml:space="preserve">RUŠENÝ ROZVOD </t>
  </si>
  <si>
    <t>05 - ZDRAVOTNĚ TECHNICKÉ INSTALACE</t>
  </si>
  <si>
    <t xml:space="preserve">    722 - Zdravotechnika - vnitřní vodovod</t>
  </si>
  <si>
    <t xml:space="preserve">    725 - Zdravotechnika - zařizovací předměty</t>
  </si>
  <si>
    <t xml:space="preserve">    732 - Ústřední vytápění - strojovny</t>
  </si>
  <si>
    <t xml:space="preserve">    734 - Ústřední vytápění - armatury</t>
  </si>
  <si>
    <t>132551252</t>
  </si>
  <si>
    <t>Hloubení nezapažených rýh šířky přes 800 do 2 000 mm strojně s urovnáním dna do předepsaného profilu a spádu v hornině třídy těžitelnosti III skupiny 6 přes 20 do 50 m3</t>
  </si>
  <si>
    <t>"SPLAŠKOVÁ KANALIZACE"</t>
  </si>
  <si>
    <t>7,40*((0,62-0,40)/2)*1,00 "Svodné p. č.1´ - po 1. výškové koleno"</t>
  </si>
  <si>
    <t>0,63*((0,98-0,62)/2)*1,00 "Svodné p. č.1´ - skluz"</t>
  </si>
  <si>
    <t>0,25*((1,01-0,98)/2)*1,00 "Svodné p. č.1´ - od 2. výškového kolena"</t>
  </si>
  <si>
    <t>1,15*((0,60-0,56)/2)*1,00 "Svodné p. č.3´"</t>
  </si>
  <si>
    <t xml:space="preserve">4,02*((0,58-0,45)/2)*1,00 "Svodné p. č.4´" </t>
  </si>
  <si>
    <t>1,00*((0,58-0,55)/2)*1,00 "Svodné p. č.5´"</t>
  </si>
  <si>
    <t>1,05*((0,48-0,44)/2)*1,00 "Svodné p. č.6´"</t>
  </si>
  <si>
    <t>31,50*((1,01-0,30)/2)*1,00 "Svodné p. č.8´ - po 1. výškové koleno"</t>
  </si>
  <si>
    <t>0,53*((1,05-0,91)/2)*1,00 "Svodné p. č.8´ - skluz"</t>
  </si>
  <si>
    <t>1,03*((1,08-1,05)/2)*1,00 "Svodné p. č.8´ - od 2. výškového kolena"</t>
  </si>
  <si>
    <t>1,78*((0,86-0,80)/2)*1,00 "Svodné p. č.9´"</t>
  </si>
  <si>
    <t>4,65*((0,84-0,70)/2)*1,00 "Svodné p. č.10´"</t>
  </si>
  <si>
    <t>0,81*((0,80-0,77)/2)*1,00 "Svodné p. č.11´"</t>
  </si>
  <si>
    <t>0,81*((0,78-0,75)/2)*1,00 "Svodné p. č.12´"</t>
  </si>
  <si>
    <t>0,37*((0,76-0,75)/2)*1,00 "Svodné p. č.13´"</t>
  </si>
  <si>
    <t>1,55*((0,81-0,76)/2)*1,00 "Svodné p. č.14´"</t>
  </si>
  <si>
    <t>10,45*((0,74-0,42)/2)*1,00 "Svodné p. č.16´"</t>
  </si>
  <si>
    <t>1,16*((0,67-0,64)/2)*1,00 "Svodné p. č.17´"</t>
  </si>
  <si>
    <t>1,38*((0,59-0,54)/2)*1,00 "Svodné p. č.18´"</t>
  </si>
  <si>
    <t>3,09*((0,63-0,53)/2)*1,00 "Svodné p. č.19´"</t>
  </si>
  <si>
    <t>1,49*((0,60-0,57)/2)*1,00 "Svodné p. č.21´"</t>
  </si>
  <si>
    <t>0,47*((0,51-0,50)/2)*1,00 "Svodné p. č.22´"</t>
  </si>
  <si>
    <t>1,28*((0,50-0,47)/2)*1,00 "Svodné p. č.23´"</t>
  </si>
  <si>
    <t>1,52*((0,46-0,42)/2)*1,00 "Svodné p. č.24´"</t>
  </si>
  <si>
    <t>1,68*((0,39-0,37)/2)*1,00 "Svodné p. č.26´"</t>
  </si>
  <si>
    <t>0,20*((0,37-0,36)/2)*1,00 "Svodné p. č.28´"</t>
  </si>
  <si>
    <t>1,40*((0,37-0,33)/2)*1,00 "Svodné p. č.29´"</t>
  </si>
  <si>
    <t>1,53*((0,44-0,39)/2)*1,00 "Svodné p. č.30´"</t>
  </si>
  <si>
    <t>7,34*((0,54-0,30)/2)*1,00 "Svodné p. č.31´ - po 1. výškové koleno"</t>
  </si>
  <si>
    <t>1,12*((1,25-0,54)/2)*1,00 "Svodné p. č.31´- skluz"</t>
  </si>
  <si>
    <t>1,43*((1,29-1,25)/2)*1,00 "Svodné p. č.31´ - od 2. výškového kolena"</t>
  </si>
  <si>
    <t xml:space="preserve">3,86*((0,56-0,45)/2)*1,00 "Svodné p. č.32´ - po 1. výškové koleno" </t>
  </si>
  <si>
    <t>1,12*((1,20-0,56)/2)*1,00 "Svodné p. č.32´ - skluz"</t>
  </si>
  <si>
    <t>0,30*((1,21-1,20)/2)*1,00 "Svodné p. č.32´ - od 2. výškového kolena"</t>
  </si>
  <si>
    <t>3,03*((0,54-0,45)/2)*1,00 "Svodné p. č.33´"</t>
  </si>
  <si>
    <t>0,85*((0,55-0,52)/2)*1,00 "Svodné p. č.34´"</t>
  </si>
  <si>
    <t>Mezisoučet</t>
  </si>
  <si>
    <t>"DEŠŤOVÁ KANALIZACE"</t>
  </si>
  <si>
    <t>24,38*((0,57-0,20)/2)*1,00</t>
  </si>
  <si>
    <t>25,00*((0,32-0,20)/2)*1,00</t>
  </si>
  <si>
    <t>25,80*((0,58-0,20)/2)*1,00</t>
  </si>
  <si>
    <t>"VODOVOD"</t>
  </si>
  <si>
    <t>2,50*((1,00)/2)*1,00 "Vodovodní přípojka"</t>
  </si>
  <si>
    <t>"ODPOČET (-)"</t>
  </si>
  <si>
    <t>-1,00*0,25*1,00</t>
  </si>
  <si>
    <t>-1,00*0,23*1,00</t>
  </si>
  <si>
    <t>-1,00*0,27*1,00</t>
  </si>
  <si>
    <t>-1,00*0,55*1,00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</si>
  <si>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</si>
  <si>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</si>
  <si>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27,607 "Výkop - rýhy"</t>
  </si>
  <si>
    <t>167151103</t>
  </si>
  <si>
    <t>Nakládání, skládání a překládání neulehlého výkopku nebo sypaniny strojně nakládání, množství do 100 m3, z horniny třídy těžitelnosti III, skupiny 6 a 7</t>
  </si>
  <si>
    <t>171251201</t>
  </si>
  <si>
    <t>Uložení sypaniny na skládky nebo meziskládky bez hutnění s upravením uložené sypaniny do předepsaného tvaru</t>
  </si>
  <si>
    <t>171201221</t>
  </si>
  <si>
    <t>Poplatek za uložení stavebního odpadu na skládce (skládkovné) zeminy a kamení zatříděného do Katalogu odpadů pod kódem 17 05 04</t>
  </si>
  <si>
    <t xml:space="preserve">27,607*1,80 </t>
  </si>
  <si>
    <t>133</t>
  </si>
  <si>
    <t>174111101</t>
  </si>
  <si>
    <t>Zásyp sypaninou z jakékoliv horniny ručně s uložením výkopku ve vrstvách se zhutněním jam, šachet, rýh nebo kolem objektů v těchto vykopávkách</t>
  </si>
  <si>
    <t>0,00 "Zpětná zásyp viz stavební rozpočet"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</si>
  <si>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</si>
  <si>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</si>
  <si>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2,72*(0,11+0,30)*1,00 "Svodné p. č.1´ - DN110"</t>
  </si>
  <si>
    <t>0,51*(0,11+0,30)*1,00 "Svodné p. č.3´"</t>
  </si>
  <si>
    <t>4,02*(0,11+0,30)*1,00 "Svodné p. č.4´"</t>
  </si>
  <si>
    <t>1,64*(0,11+0,30)*1,00 "Svodné p. č.5´"</t>
  </si>
  <si>
    <t>1,05*(0,11+0,30)*1,00 "Svodné p. č.6´"</t>
  </si>
  <si>
    <t>9,17*(0,11+0,30)*1,00 "Svodné p. č.8´"</t>
  </si>
  <si>
    <t>1,79*(0,11+0,30)*1,00 "Svodné p. č.9´"</t>
  </si>
  <si>
    <t>4,65*(0,11+0,30)*1,00 "Svodné p. č.10´"</t>
  </si>
  <si>
    <t>0,81*(0,11+0,30)*1,00 "Svodné p. č.11´"</t>
  </si>
  <si>
    <t>0,81*(0,11+0,30)*1,00 "Svodné p. č.12´"</t>
  </si>
  <si>
    <t>0,37*(0,11+0,30)*1,00 "Svodné p. č.13´"</t>
  </si>
  <si>
    <t>1,55*(0,11+0,30)*1,00 "Svodné p. č.14´"</t>
  </si>
  <si>
    <t>10,45*(0,11+0,30)*1,00 "Svodné p. č.16´"</t>
  </si>
  <si>
    <t>1,16*(0,11+0,30)*1,00 "Svodné p. č.17´"</t>
  </si>
  <si>
    <t>1,37*(0,11+0,30)*1,00 "Svodné p. č.18´"</t>
  </si>
  <si>
    <t>3,09*(0,11+0,30)*1,00 "Svodné p. č.19´"</t>
  </si>
  <si>
    <t>1,50*(0,11+0,30)*1,00 "Svodné p. č.21´"</t>
  </si>
  <si>
    <t>1,28*(0,11+0,30)*1,00 "Svodné p. č.23´"</t>
  </si>
  <si>
    <t>1,52*(0,11+0,30)*1,00 "Svodné p. č.24´"</t>
  </si>
  <si>
    <t>1,67*(0,11+0,30)*1,00 "Svodné p. č.26´"</t>
  </si>
  <si>
    <t>0,50*(0,11+0,30)*1,00 "Svodné p. č. 28´"</t>
  </si>
  <si>
    <t>1,40*(0,11+0,30)*1,00 "Svodné p. č.29´"</t>
  </si>
  <si>
    <t>1,53*(0,11+0,30)*1,00 "Svodné p. č.30´"</t>
  </si>
  <si>
    <t>3,75*(0,11+0,30)*1,00 "Svodné p. č.31´"</t>
  </si>
  <si>
    <t>3,20*(0,11+0,30)*1,00 "Svodné p. č.32´"</t>
  </si>
  <si>
    <t>3,03*(0,11+0,30)*1,00 "Svodné p. č.33´"</t>
  </si>
  <si>
    <t>0,85*(0,11+0,30)*1,00 "Svodné p. č.34´"</t>
  </si>
  <si>
    <t>-65,39*(Pi*0,055^2) "Odpočet potrubí"</t>
  </si>
  <si>
    <t>5,56*(0,125+0,30)*1,00 "Svodné p. č. 1´ - DN125"</t>
  </si>
  <si>
    <t>23,90*(0,125+0,30)*1,00 "Svodné p. č.8´"</t>
  </si>
  <si>
    <t>6,23*(0,125+0,30)*1,00 "Svodné p. č. 31´"</t>
  </si>
  <si>
    <t>2,03*(0,125+0,30)*1,00 "Svodné p. č. 32´"</t>
  </si>
  <si>
    <t>-37,72*(Pi*0,0625^2) "Odpočet potrubí"</t>
  </si>
  <si>
    <t>2,50*(0,05+0,30)*1,00 "Vodovodní přípojka - DN50"</t>
  </si>
  <si>
    <t>-2,50*(Pi*0,025^2)</t>
  </si>
  <si>
    <t>451541112</t>
  </si>
  <si>
    <t>stěrkodrť fr. 16-32mm</t>
  </si>
  <si>
    <t>32,511*1,80 "Obsyp potrubí"</t>
  </si>
  <si>
    <t>58331340</t>
  </si>
  <si>
    <t>kamenivo těžené drobné prané frakce 0-4</t>
  </si>
  <si>
    <t>42,631*1,80 "Obsyp potrubí"</t>
  </si>
  <si>
    <t>451572111</t>
  </si>
  <si>
    <t>Lože pod potrubí, stoky a drobné objekty v otevřeném výkopu z kameniva drobného těženého 0 až 4 mm</t>
  </si>
  <si>
    <t>8,30*0,10*1,00 "Svodné p. č.1"</t>
  </si>
  <si>
    <t>0,51*0,10*1,00 "Svodné p. č.3"</t>
  </si>
  <si>
    <t>4,02*0,10*1,00 "Svodné p. č.4"</t>
  </si>
  <si>
    <t>1,64*0,10*1,00 "Svodné p. č.5"</t>
  </si>
  <si>
    <t>1,05*0,10*1,00 "Svodné p. č.6"</t>
  </si>
  <si>
    <t>33,07*0,10*1,00 "Svodné p. č.8"</t>
  </si>
  <si>
    <t>1,79*0,10*1,00 "Svodné p. č.9"</t>
  </si>
  <si>
    <t>4,65*0,10*1,00 "Svodné p. č.10"</t>
  </si>
  <si>
    <t>0,81*0,10*1,00 "Svodné p. č.11"</t>
  </si>
  <si>
    <t>0,81*0,10*1,00 "Svodné p. č.12"</t>
  </si>
  <si>
    <t>0,37*0,10*1,00 "Svodné p. č.13"</t>
  </si>
  <si>
    <t>1,55*0,10*1,00 "Svodné p. č.14"</t>
  </si>
  <si>
    <t>10,45*0,10*1,00 "Svodné p. č.16"</t>
  </si>
  <si>
    <t>1,16*0,10*1,00 "Svodné p. č.17"</t>
  </si>
  <si>
    <t>1,37*0,10*1,00 "Svodné p. č.18"</t>
  </si>
  <si>
    <t>3,09*0,10*1,00 "Svodné p. č.19"</t>
  </si>
  <si>
    <t>1,50*0,10*1,00 "Svodné p. č.21"</t>
  </si>
  <si>
    <t>1,28*0,10*1,00 "Svodné p. č.23"</t>
  </si>
  <si>
    <t>1,52*0,10*1,00 "Svodné p. č.24"</t>
  </si>
  <si>
    <t>1,67*0,10*1,00 "Svodné p. č.26"</t>
  </si>
  <si>
    <t>0,50*0,10*1,00 "Svodné p. č.28"</t>
  </si>
  <si>
    <t>1,40*0,10*1,00 "Svodné p. č.29"</t>
  </si>
  <si>
    <t>1,53*0,10*1,00 "Svodné p. č.30"</t>
  </si>
  <si>
    <t>9,99*0,10*1,00 "Svodné p. č.31"</t>
  </si>
  <si>
    <t>5,23*0,10*1,00 "Svodné p. č.32"</t>
  </si>
  <si>
    <t>3,03*0,10*1,00 "Svodné p. č.33"</t>
  </si>
  <si>
    <t>0,85*0,10*1,00 "Svodné p. č.34"</t>
  </si>
  <si>
    <t>871181211</t>
  </si>
  <si>
    <t>Montáž vodovodního potrubí z plastů v otevřeném výkopu z polyetylenu PE 100 svařovaných elektrotvarovkou SDR 11/PN16 D 50 x 4,6 mm</t>
  </si>
  <si>
    <t>"VENKOVNÍ ČÁST ROZVODU VODY"</t>
  </si>
  <si>
    <t>2,45 "Ležatá část"</t>
  </si>
  <si>
    <t>1,50 "Svislá část"</t>
  </si>
  <si>
    <t>28613683</t>
  </si>
  <si>
    <t>potrubí dvouvrstvé PE100 RC se signalizační vrstvou SDR11 50x4,6mm dl 12m</t>
  </si>
  <si>
    <t>3,950*1,03 "1,03 - ztrátné"</t>
  </si>
  <si>
    <t>871241211</t>
  </si>
  <si>
    <t>Montáž vodovodního potrubí z plastů v otevřeném výkopu z polyetylenu PE 100 svařovaných elektrotvarovkou SDR 11/PN16 D 90 x 8,2 mm</t>
  </si>
  <si>
    <t>"Chránička"</t>
  </si>
  <si>
    <t>28613556</t>
  </si>
  <si>
    <t>potrubí dvouvrstvé PE100 RC SDR11 90x8,2 dl 12m</t>
  </si>
  <si>
    <t>3,95*1,03 "1,03 - ztrátné"</t>
  </si>
  <si>
    <t>871263121</t>
  </si>
  <si>
    <t>Montáž kanalizačního potrubí z plastů z tvrdého PVC těsněných gumovým kroužkem v otevřeném výkopu ve sklonu do 20 % DN 110</t>
  </si>
  <si>
    <t>60,73 "Svodné potrubí"</t>
  </si>
  <si>
    <t>30,20 "Svodné potrubí - svislá část"</t>
  </si>
  <si>
    <t>28611113</t>
  </si>
  <si>
    <t>trubka kanalizační PVC DN 110x1000 mm SN4</t>
  </si>
  <si>
    <t>90,93*1,03 "1,03 - ztrátné"</t>
  </si>
  <si>
    <t>871273121</t>
  </si>
  <si>
    <t>Montáž kanalizačního potrubí z plastů z tvrdého PVC těsněných gumovým kroužkem v otevřeném výkopu ve sklonu do 20 % DN 125</t>
  </si>
  <si>
    <t xml:space="preserve">37,75 "Svodné potrubí" </t>
  </si>
  <si>
    <t>28611126</t>
  </si>
  <si>
    <t>trubka kanalizační PVC DN 125x1000 mm SN4</t>
  </si>
  <si>
    <t>37,75*1,03 "1,03 - ztrátné"</t>
  </si>
  <si>
    <t>141</t>
  </si>
  <si>
    <t>Krytí potrubí z plastů výstražnou fólií z PVC šířky 40 cm</t>
  </si>
  <si>
    <t>X899911101</t>
  </si>
  <si>
    <t>kluzná objímka výšky 15mm pro potrubí d75</t>
  </si>
  <si>
    <t>7 "Kladeno po 0,5m"</t>
  </si>
  <si>
    <t>X899913133</t>
  </si>
  <si>
    <t>Koncová uzavírací manžeta chrániček d90/d50</t>
  </si>
  <si>
    <t>1 "Utěsnění chráničky v místnosti č. 029 denní místnost"</t>
  </si>
  <si>
    <t>Tlakové zkoušky vodou na potrubí DN do 80</t>
  </si>
  <si>
    <t>3,95 "Venkovní část rozvodu vody"</t>
  </si>
  <si>
    <t>892271111</t>
  </si>
  <si>
    <t>Tlakové zkoušky vodou na potrubí DN 100 nebo 125</t>
  </si>
  <si>
    <t>90,93+37,75 "DN110, 125"</t>
  </si>
  <si>
    <t>137</t>
  </si>
  <si>
    <t>Přesun hmot pro trubní vedení hloubené z trub z plastických hmot nebo sklolaminátových pro vodovody nebo kanalizace v otevřeném výkopu dopravní vzdálenost do 15 m</t>
  </si>
  <si>
    <t>721174025</t>
  </si>
  <si>
    <t>Potrubí z trub polypropylenových odpadní (svislé) DN 110</t>
  </si>
  <si>
    <t>12,96*1,03 "1,03 - ztrátné"</t>
  </si>
  <si>
    <t>721174042</t>
  </si>
  <si>
    <t>Potrubí z trub polypropylenových připojovací DN 40</t>
  </si>
  <si>
    <t>4,00*1,03 "1,03 - ztrátné"</t>
  </si>
  <si>
    <t>721174043</t>
  </si>
  <si>
    <t>Potrubí z trub polypropylenových připojovací DN 50</t>
  </si>
  <si>
    <t>22,76*1,03 "1,03 - ztrátné"</t>
  </si>
  <si>
    <t>721174044</t>
  </si>
  <si>
    <t>Potrubí z trub polypropylenových připojovací DN 75</t>
  </si>
  <si>
    <t>2,30*1,03 "1,03 - ztrátné"</t>
  </si>
  <si>
    <t>721174045</t>
  </si>
  <si>
    <t>Potrubí z trub polypropylenových připojovací DN 110</t>
  </si>
  <si>
    <t>4,99*1,03 "1,03 - ztrátné"</t>
  </si>
  <si>
    <t>721175203</t>
  </si>
  <si>
    <t>Plastové potrubí odhlučněné třívrstvé připojovací DN 50</t>
  </si>
  <si>
    <t>9,18*1,03 "1,03 - ztrátné"</t>
  </si>
  <si>
    <t>721175211</t>
  </si>
  <si>
    <t>Plastové potrubí odhlučněné třívrstvé odpadní (svislé) DN 75</t>
  </si>
  <si>
    <t>2,40*1,03 "1,03 - ztrátné"</t>
  </si>
  <si>
    <t>721194104</t>
  </si>
  <si>
    <t>Vyměření přípojek na potrubí vyvedení a upevnění odpadních výpustek DN 40</t>
  </si>
  <si>
    <t>721194105</t>
  </si>
  <si>
    <t>Vyměření přípojek na potrubí vyvedení a upevnění odpadních výpustek DN 50</t>
  </si>
  <si>
    <t>721194107</t>
  </si>
  <si>
    <t>Vyměření přípojek na potrubí vyvedení a upevnění odpadních výpustek DN 70</t>
  </si>
  <si>
    <t>721194109</t>
  </si>
  <si>
    <t>Vyměření přípojek na potrubí vyvedení a upevnění odpadních výpustek DN 110</t>
  </si>
  <si>
    <t>721273152</t>
  </si>
  <si>
    <t>Ventilační hlavice z polypropylenu (PP) DN 75</t>
  </si>
  <si>
    <t>721273153</t>
  </si>
  <si>
    <t>Ventilační hlavice z polypropylenu (PP) DN 110</t>
  </si>
  <si>
    <t>721274121</t>
  </si>
  <si>
    <t>Ventily přivzdušňovací odpadních potrubí vnitřní od DN 32 do DN 50</t>
  </si>
  <si>
    <t>1 "PV-50"</t>
  </si>
  <si>
    <t>721274103</t>
  </si>
  <si>
    <t>Ventily přivzdušňovací odpadních potrubí venkovní DN 110</t>
  </si>
  <si>
    <t>3 "PV-110"</t>
  </si>
  <si>
    <t>721211421</t>
  </si>
  <si>
    <t>Podlahové vpusti se svislým odtokem DN 50/75/110 mřížka nerez 115x115</t>
  </si>
  <si>
    <t>5 "Vp"</t>
  </si>
  <si>
    <t>721290123</t>
  </si>
  <si>
    <t>Zkouška těsnosti kanalizace  v objektech kouřem do DN 300</t>
  </si>
  <si>
    <t>12,96+2,30+22,76+4,00+4,99+9,18+2,40</t>
  </si>
  <si>
    <t>998721201</t>
  </si>
  <si>
    <t>Přesun hmot pro vnitřní kanalizace  stanovený procentní sazbou (%) z ceny vodorovná dopravní vzdálenost do 50 m v objektech výšky do 6 m</t>
  </si>
  <si>
    <t>998721292</t>
  </si>
  <si>
    <t>Přesun hmot pro vnitřní kanalizace  stanovený procentní sazbou (%) z ceny Příplatek k cenám za zvětšený přesun přes vymezenou největší dopravní vzdálenost do 100 m</t>
  </si>
  <si>
    <t>722</t>
  </si>
  <si>
    <t>Zdravotechnika - vnitřní vodovod</t>
  </si>
  <si>
    <t>722130233</t>
  </si>
  <si>
    <t>Potrubí z ocelových trubek pozinkovaných  závitových svařovaných běžných DN 25</t>
  </si>
  <si>
    <t>"POŽÁRNÍ VODA"</t>
  </si>
  <si>
    <t>22,20*1,01 "1,01 - ztrátné"</t>
  </si>
  <si>
    <t>28614101</t>
  </si>
  <si>
    <t>trubka vícevrstvá pro vodu a topení PP-RCT S 3,2 D 20mm</t>
  </si>
  <si>
    <t>34,40*1,03 "SV - 1,03 - ztrátné"</t>
  </si>
  <si>
    <t>7,85*1,03 "Ci - 1,03 - ztrátné"</t>
  </si>
  <si>
    <t>45,01*1,03 "TV - 1,03 - ztrátné"</t>
  </si>
  <si>
    <t>21,40*1,03 "UPV - 1,03 - ztrátné"</t>
  </si>
  <si>
    <t>722176112</t>
  </si>
  <si>
    <t>Montáž potrubí z plastových trub  svařovaných polyfuzně D přes 16 do 20 mm</t>
  </si>
  <si>
    <t>34,40 "SV"</t>
  </si>
  <si>
    <t>7,85 "Ci"</t>
  </si>
  <si>
    <t>45,01 "TV"</t>
  </si>
  <si>
    <t>21,40 "UPV"</t>
  </si>
  <si>
    <t>28614102</t>
  </si>
  <si>
    <t>trubka vícevrstvá pro vodu a topení PP-RCT S 3,2 D 25mm</t>
  </si>
  <si>
    <t>46,75*1,03 "SV - 1,03 - ztrátné"</t>
  </si>
  <si>
    <t>20,92*1,03 "TV - 1,03 - ztrátné"</t>
  </si>
  <si>
    <t>21,93*1,03 "UPV - 1,03 - ztrátné"</t>
  </si>
  <si>
    <t>722176113</t>
  </si>
  <si>
    <t>Montáž potrubí z plastových trub  svařovaných polyfuzně D přes 20 do 25 mm</t>
  </si>
  <si>
    <t>46,75 "SV"</t>
  </si>
  <si>
    <t>20,92 "TV"</t>
  </si>
  <si>
    <t>21,93 "UPV"</t>
  </si>
  <si>
    <t>28614103</t>
  </si>
  <si>
    <t>trubka vícevrstvá pro vodu a topení PP-RCT S 3,2 D 32mm</t>
  </si>
  <si>
    <t>23,07*1,03 "SV - 1,03 - ztrátné"</t>
  </si>
  <si>
    <t>2,40*1,03 "TV - 1,03 - ztrátné"</t>
  </si>
  <si>
    <t>722176114</t>
  </si>
  <si>
    <t>Montáž potrubí z plastových trub  svařovaných polyfuzně D přes 25 do 32 mm</t>
  </si>
  <si>
    <t>23,07 "SV"</t>
  </si>
  <si>
    <t>2,40 "TV"</t>
  </si>
  <si>
    <t>28614104</t>
  </si>
  <si>
    <t>trubka vícevrstvá pro vodu a topení PP-RCT S 3,2 D 40mm</t>
  </si>
  <si>
    <t>2,70*1,03 "SV - 1,03 - ztrátné"</t>
  </si>
  <si>
    <t>722176115</t>
  </si>
  <si>
    <t>Montáž potrubí z plastových trub  svařovaných polyfuzně D přes 32 do 40 mm</t>
  </si>
  <si>
    <t>2,70 "SV"</t>
  </si>
  <si>
    <t>28614105</t>
  </si>
  <si>
    <t>trubka vícevrstvá pro vodu a topení PP-RCT S 3,2 D 50mm</t>
  </si>
  <si>
    <t>37,00*1,03 "SV - 1,03 - ztrátné"</t>
  </si>
  <si>
    <t>722176116</t>
  </si>
  <si>
    <t>Montáž potrubí z plastových trub  svařovaných polyfuzně D přes 40 do 50 mm</t>
  </si>
  <si>
    <t>37,00 "SV"</t>
  </si>
  <si>
    <t>722181241</t>
  </si>
  <si>
    <t>Ochrana potrubí  termoizolačními trubicemi z pěnového polyetylenu PE přilepenými v příčných a podélných spojích, tloušťky izolace přes 13 do 20 mm, vnitřního průměru izolace DN do 22 mm</t>
  </si>
  <si>
    <t>7,85*1,03 "Ci-d20"</t>
  </si>
  <si>
    <t>45,01*1,03 "TV-d20"</t>
  </si>
  <si>
    <t>"1,03 - ztrátné"</t>
  </si>
  <si>
    <t>139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</si>
  <si>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</si>
  <si>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</si>
  <si>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"Drenážní potrubí"</t>
  </si>
  <si>
    <t>75,18*1,03 "1,03-ztrátné"</t>
  </si>
  <si>
    <t>69311068</t>
  </si>
  <si>
    <t>geotextilie netkaná separační, ochranná, filtrační, drenážní PP 300g/m2</t>
  </si>
  <si>
    <t>722181251</t>
  </si>
  <si>
    <t>Ochrana potrubí  termoizolačními trubicemi z pěnového polyetylenu PE přilepenými v příčných a podélných spojích, tloušťky izolace přes 20 do 25 mm, vnitřního průměru izolace DN do 22 mm</t>
  </si>
  <si>
    <t>34,40*1,03 "SV-d20"</t>
  </si>
  <si>
    <t>21,40*1,03 "UPV-d20"</t>
  </si>
  <si>
    <t>722181252</t>
  </si>
  <si>
    <t>Ochrana potrubí  termoizolačními trubicemi z pěnového polyetylenu PE přilepenými v příčných a podélných spojích, tloušťky izolace přes 20 do 25 mm, vnitřního průměru izolace DN přes 22 do 45 mm</t>
  </si>
  <si>
    <t>22,20*1,03 "PV-DN25"</t>
  </si>
  <si>
    <t>46,75*1,03 "SV-d25"</t>
  </si>
  <si>
    <t>21,93*1,03 "UPV-d25"</t>
  </si>
  <si>
    <t>20,92*1,03 "TV-d25"</t>
  </si>
  <si>
    <t>23,07*1,03 "SV-d32"</t>
  </si>
  <si>
    <t>2,40*1,03 "TV-d32"</t>
  </si>
  <si>
    <t>2,70*1,03 "SV-d40"</t>
  </si>
  <si>
    <t>722181253</t>
  </si>
  <si>
    <t>Ochrana potrubí  termoizolačními trubicemi z pěnového polyetylenu PE přilepenými v příčných a podélných spojích, tloušťky izolace přes 20 do 25 mm, vnitřního průměru izolace DN přes 45 do 63 mm</t>
  </si>
  <si>
    <t>37,00*1,03 "SV-d50"</t>
  </si>
  <si>
    <t>722190401</t>
  </si>
  <si>
    <t>Zřízení přípojek na potrubí  vyvedení a upevnění výpustek do DN 25</t>
  </si>
  <si>
    <t>722220111</t>
  </si>
  <si>
    <t>Armatury s jedním závitem nástěnky pro výtokový ventil G 1/2"</t>
  </si>
  <si>
    <t>722220121</t>
  </si>
  <si>
    <t>Armatury s jedním závitem nástěnky pro baterii G 1/2"</t>
  </si>
  <si>
    <t>pár</t>
  </si>
  <si>
    <t>722224115</t>
  </si>
  <si>
    <t>Armatury s jedním závitem kohouty plnicí a vypouštěcí PN 10 G 1/2"</t>
  </si>
  <si>
    <t>722224116</t>
  </si>
  <si>
    <t>Armatury s jedním závitem kohouty plnicí a vypouštěcí PN 10 G 3/4"</t>
  </si>
  <si>
    <t>722231072</t>
  </si>
  <si>
    <t>Armatury se dvěma závity ventily zpětné mosazné PN 10 do 110°C G 1/2"</t>
  </si>
  <si>
    <t>722231073</t>
  </si>
  <si>
    <t>Armatury se dvěma závity ventily zpětné mosazné PN 10 do 110°C G 3/4"</t>
  </si>
  <si>
    <t>722231076</t>
  </si>
  <si>
    <t>Armatury se dvěma závity ventily zpětné mosazné PN 10 do 110°C G 6/4"</t>
  </si>
  <si>
    <t>722231142</t>
  </si>
  <si>
    <t>Armatury se dvěma závity ventily pojistné rohové G 3/4"</t>
  </si>
  <si>
    <t>722232043</t>
  </si>
  <si>
    <t>Armatury se dvěma závity kulové kohouty PN 42 do 185 °C přímé vnitřní závit G 1/2"</t>
  </si>
  <si>
    <t>142</t>
  </si>
  <si>
    <t>722232044</t>
  </si>
  <si>
    <t>Armatury se dvěma závity kulové kohouty PN 42 do 185 °C přímé vnitřní závit G 3/4"</t>
  </si>
  <si>
    <t>144</t>
  </si>
  <si>
    <t>722232045</t>
  </si>
  <si>
    <t>Armatury se dvěma závity kulové kohouty PN 42 do 185 °C přímé vnitřní závit G 1"</t>
  </si>
  <si>
    <t>146</t>
  </si>
  <si>
    <t>722232046</t>
  </si>
  <si>
    <t>Armatury se dvěma závity kulové kohouty PN 42 do 185 °C přímé vnitřní závit G 5/4"</t>
  </si>
  <si>
    <t>148</t>
  </si>
  <si>
    <t>722232047</t>
  </si>
  <si>
    <t>Armatury se dvěma závity kulové kohouty PN 42 do 185 °C přímé vnitřní závit G 6/4"</t>
  </si>
  <si>
    <t>150</t>
  </si>
  <si>
    <t>722232063</t>
  </si>
  <si>
    <t>Armatury se dvěma závity kulové kohouty PN 42 do 185 °C přímé vnitřní závit s vypouštěním G 1"</t>
  </si>
  <si>
    <t>152</t>
  </si>
  <si>
    <t>722239103</t>
  </si>
  <si>
    <t>Armatury se dvěma závity montáž vodovodních armatur se dvěma závity ostatních typů G 1"</t>
  </si>
  <si>
    <t>154</t>
  </si>
  <si>
    <t>722232065</t>
  </si>
  <si>
    <t>Armatury se dvěma závity kulové kohouty PN 42 do 185 °C přímé vnitřní závit s vypouštěním G 6/4"</t>
  </si>
  <si>
    <t>156</t>
  </si>
  <si>
    <t>722239105</t>
  </si>
  <si>
    <t>Armatury se dvěma závity montáž vodovodních armatur se dvěma závity ostatních typů G 6/4"</t>
  </si>
  <si>
    <t>158</t>
  </si>
  <si>
    <t>X55114123</t>
  </si>
  <si>
    <t>Kohout kulový G 5/4" s filtrem - FILTR BALL</t>
  </si>
  <si>
    <t>722239101</t>
  </si>
  <si>
    <t>Armatury se dvěma závity montáž vodovodních armatur se dvěma závity ostatních typů G 1/2"</t>
  </si>
  <si>
    <t>725813112</t>
  </si>
  <si>
    <t>Ventily rohové bez připojovací trubičky nebo flexi hadičky pračkové G 3/4"</t>
  </si>
  <si>
    <t>X722224154</t>
  </si>
  <si>
    <t>Zahradní ventil s přípojením na hadici 1/2"</t>
  </si>
  <si>
    <t>2 "ZV"</t>
  </si>
  <si>
    <t>722229101</t>
  </si>
  <si>
    <t>Armatury s jedním závitem montáž vodovodních armatur s jedním závitem ostatních typů G 1/2"</t>
  </si>
  <si>
    <t>X722250132</t>
  </si>
  <si>
    <t>Hydrantový systém D19-30bm - plná dvířka - proudnice ekv. 6</t>
  </si>
  <si>
    <t>170</t>
  </si>
  <si>
    <t>"Hydrantový systém vybrán dle požadavků PBŘ"</t>
  </si>
  <si>
    <t>1 "H"</t>
  </si>
  <si>
    <t>722290226</t>
  </si>
  <si>
    <t>Zkoušky, proplach a desinfekce vodovodního potrubí  zkoušky těsnosti vodovodního potrubí závitového do DN 50</t>
  </si>
  <si>
    <t>172</t>
  </si>
  <si>
    <t>22,20 "Požární rozvod vody"</t>
  </si>
  <si>
    <t>722290234</t>
  </si>
  <si>
    <t>Zkoušky, proplach a desinfekce vodovodního potrubí  proplach a desinfekce vodovodního potrubí do DN 80</t>
  </si>
  <si>
    <t>174</t>
  </si>
  <si>
    <t>34,40+46,75+23,07+2,70+37,00 "SV"</t>
  </si>
  <si>
    <t>20,92+45,01+2,40 "TV"</t>
  </si>
  <si>
    <t>21,93+21,40 "UPV"</t>
  </si>
  <si>
    <t>998722202</t>
  </si>
  <si>
    <t>Přesun hmot pro vnitřní vodovod  stanovený procentní sazbou (%) z ceny vodorovná dopravní vzdálenost do 50 m v objektech výšky přes 6 do 12 m</t>
  </si>
  <si>
    <t>176</t>
  </si>
  <si>
    <t>87</t>
  </si>
  <si>
    <t>998722292</t>
  </si>
  <si>
    <t>Přesun hmot pro vnitřní vodovod  stanovený procentní sazbou (%) z ceny Příplatek k cenám za zvětšený přesun přes vymezenou největší dopravní vzdálenost do 100 m</t>
  </si>
  <si>
    <t>178</t>
  </si>
  <si>
    <t>725</t>
  </si>
  <si>
    <t>Zdravotechnika - zařizovací předměty</t>
  </si>
  <si>
    <t>725112171</t>
  </si>
  <si>
    <t>Zařízení záchodů kombi klozety s hlubokým splachováním odpad vodorovný</t>
  </si>
  <si>
    <t>180</t>
  </si>
  <si>
    <t>7 "WC"</t>
  </si>
  <si>
    <t>1 "WCi"</t>
  </si>
  <si>
    <t>725121525</t>
  </si>
  <si>
    <t>Pisoárové záchodky keramické automatické s radarovým senzorem</t>
  </si>
  <si>
    <t>182</t>
  </si>
  <si>
    <t>3 "Pi"</t>
  </si>
  <si>
    <t>725211602</t>
  </si>
  <si>
    <t>Umyvadla keramická bílá bez výtokových armatur připevněná na stěnu šrouby bez sloupu nebo krytu na sifon, šířka umyvadla 550 mm</t>
  </si>
  <si>
    <t>184</t>
  </si>
  <si>
    <t>10 "U"</t>
  </si>
  <si>
    <t>93</t>
  </si>
  <si>
    <t>725211661</t>
  </si>
  <si>
    <t>Umyvadla keramická bílá bez výtokových armatur do desky zápustná, šířky umyvadla 550 až 560 mm</t>
  </si>
  <si>
    <t>186</t>
  </si>
  <si>
    <t>1 "UZ"</t>
  </si>
  <si>
    <t>103</t>
  </si>
  <si>
    <t>725211681</t>
  </si>
  <si>
    <t>Umyvadla keramická bílá bez výtokových armatur připevněná na stěnu šrouby zdravotní, šířka umyvadla 640 mm</t>
  </si>
  <si>
    <t>188</t>
  </si>
  <si>
    <t>1 "Ui"</t>
  </si>
  <si>
    <t>95</t>
  </si>
  <si>
    <t>725241111</t>
  </si>
  <si>
    <t>Sprchové vaničky akrylátové čtvercové 800x800 mm</t>
  </si>
  <si>
    <t>190</t>
  </si>
  <si>
    <t>2 "SPr"</t>
  </si>
  <si>
    <t>725244102</t>
  </si>
  <si>
    <t>Sprchové dveře a zástěny dveře sprchové do niky rámové se skleněnou výplní tl. 5 mm otvíravé jednokřídlové, na vaničku šířky 800 mm</t>
  </si>
  <si>
    <t>192</t>
  </si>
  <si>
    <t>127</t>
  </si>
  <si>
    <t>725291111</t>
  </si>
  <si>
    <t>Doplňky zařízení koupelen a záchodů  keramické toaletní deska rovná šířka 450 mm</t>
  </si>
  <si>
    <t>194</t>
  </si>
  <si>
    <t>725291521</t>
  </si>
  <si>
    <t>Doplňky zařízení koupelen a záchodů  plastové zásobník toaletních papírů</t>
  </si>
  <si>
    <t>196</t>
  </si>
  <si>
    <t>111</t>
  </si>
  <si>
    <t>725291531</t>
  </si>
  <si>
    <t>Doplňky zařízení koupelen a záchodů  plastové zásobník papírových ručníků</t>
  </si>
  <si>
    <t>198</t>
  </si>
  <si>
    <t>129</t>
  </si>
  <si>
    <t>725291703</t>
  </si>
  <si>
    <t>Doplňky zařízení koupelen a záchodů  smaltované madla rovná, délky 500 mm</t>
  </si>
  <si>
    <t>200</t>
  </si>
  <si>
    <t>725291722</t>
  </si>
  <si>
    <t>Doplňky zařízení koupelen a záchodů  smaltované madla krakorcová sklopná, délky 834 mm</t>
  </si>
  <si>
    <t>202</t>
  </si>
  <si>
    <t>725311121</t>
  </si>
  <si>
    <t>Dřezy bez výtokových armatur jednoduché se zápachovou uzávěrkou nerezové s odkapávací plochou 560x480 mm a miskou</t>
  </si>
  <si>
    <t>204</t>
  </si>
  <si>
    <t>3 "DZ"</t>
  </si>
  <si>
    <t>91</t>
  </si>
  <si>
    <t>725331111</t>
  </si>
  <si>
    <t>Výlevky bez výtokových armatur a splachovací nádrže keramické se sklopnou plastovou mřížkou 425 mm</t>
  </si>
  <si>
    <t>206</t>
  </si>
  <si>
    <t>2 "Vý"</t>
  </si>
  <si>
    <t>725111132</t>
  </si>
  <si>
    <t>Zařízení záchodů splachovače nádržkové plastové nízkopoložené nebo vysokopoložené</t>
  </si>
  <si>
    <t>208</t>
  </si>
  <si>
    <t>725339111</t>
  </si>
  <si>
    <t>Výlevky montáž výlevky</t>
  </si>
  <si>
    <t>210</t>
  </si>
  <si>
    <t>725532101</t>
  </si>
  <si>
    <t>Elektrické ohřívače zásobníkové beztlakové přepadové akumulační s pojistným ventilem závěsné svislé objem nádrže (příkon) 10 l (2,0 kW)</t>
  </si>
  <si>
    <t>212</t>
  </si>
  <si>
    <t>8 "Z"</t>
  </si>
  <si>
    <t>725532216</t>
  </si>
  <si>
    <t>Elektrické ohřívače zásobníkové beztlakové přepadové akumulační s pojistným ventilem závěsné vodorovné objem nádrže (příkon) 125 l (2,0 kW)</t>
  </si>
  <si>
    <t>214</t>
  </si>
  <si>
    <t>1 "Z1"</t>
  </si>
  <si>
    <t>131</t>
  </si>
  <si>
    <t>725532316</t>
  </si>
  <si>
    <t>Elektrické ohřívače zásobníkové beztlakové přepadové akumulační s pojistným ventilem stacionární 0,6 MPa objem nádrže (příkon) 100 l (2,2 kW)</t>
  </si>
  <si>
    <t>216</t>
  </si>
  <si>
    <t>1 "Z2"</t>
  </si>
  <si>
    <t>725821311</t>
  </si>
  <si>
    <t>Baterie dřezové nástěnné pákové s otáčivým kulatým ústím a délkou ramínka 200 mm</t>
  </si>
  <si>
    <t>218</t>
  </si>
  <si>
    <t>99</t>
  </si>
  <si>
    <t>725821325</t>
  </si>
  <si>
    <t>Baterie dřezové stojánkové pákové s otáčivým ústím a délkou ramínka 220 mm</t>
  </si>
  <si>
    <t>220</t>
  </si>
  <si>
    <t>2 "DZ"</t>
  </si>
  <si>
    <t>1 "DZ+UZ"</t>
  </si>
  <si>
    <t>101</t>
  </si>
  <si>
    <t>725822611</t>
  </si>
  <si>
    <t>Baterie umyvadlové stojánkové pákové bez výpusti</t>
  </si>
  <si>
    <t>222</t>
  </si>
  <si>
    <t>725841312</t>
  </si>
  <si>
    <t>Baterie sprchové nástěnné pákové</t>
  </si>
  <si>
    <t>224</t>
  </si>
  <si>
    <t>725861312</t>
  </si>
  <si>
    <t>Zápachové uzávěrky zařizovacích předmětů pro umyvadla podomítkové DN 40/50</t>
  </si>
  <si>
    <t>226</t>
  </si>
  <si>
    <t>725862103</t>
  </si>
  <si>
    <t>Zápachové uzávěrky zařizovacích předmětů pro dřezy DN 40/50</t>
  </si>
  <si>
    <t>228</t>
  </si>
  <si>
    <t>113</t>
  </si>
  <si>
    <t>725869204</t>
  </si>
  <si>
    <t>Zápachové uzávěrky zařizovacích předmětů montáž zápachových uzávěrek dřezových jednodílných DN 50</t>
  </si>
  <si>
    <t>230</t>
  </si>
  <si>
    <t>X725291311</t>
  </si>
  <si>
    <t>Doplňky zařízení koupelen a záchodů keramické věšák trojitý</t>
  </si>
  <si>
    <t>232</t>
  </si>
  <si>
    <t>107</t>
  </si>
  <si>
    <t>X725291312</t>
  </si>
  <si>
    <t>Krystalové zrcadlo do obkladu</t>
  </si>
  <si>
    <t>234</t>
  </si>
  <si>
    <t>109</t>
  </si>
  <si>
    <t>X72529166</t>
  </si>
  <si>
    <t>Dělící pisoárová stěna keramická</t>
  </si>
  <si>
    <t>236</t>
  </si>
  <si>
    <t>2 "Pi"</t>
  </si>
  <si>
    <t>X72529167</t>
  </si>
  <si>
    <t>Keramický kryt umyvadlového sifonu</t>
  </si>
  <si>
    <t>238</t>
  </si>
  <si>
    <t xml:space="preserve">10 "U" </t>
  </si>
  <si>
    <t>X725841311</t>
  </si>
  <si>
    <t>Držák sprchy s nastavitelnou výškou - 60 cm</t>
  </si>
  <si>
    <t>240</t>
  </si>
  <si>
    <t>725813111</t>
  </si>
  <si>
    <t>Ventily rohové bez připojovací trubičky nebo flexi hadičky G 1/2"</t>
  </si>
  <si>
    <t>242</t>
  </si>
  <si>
    <t>X725813113</t>
  </si>
  <si>
    <t>Flexi hadice nerezová 1/2" 200mm</t>
  </si>
  <si>
    <t>244</t>
  </si>
  <si>
    <t>X725865503</t>
  </si>
  <si>
    <t>Konzdenzační sifon DN32 podomítkový s nerez dvířky 150x150mm</t>
  </si>
  <si>
    <t>246</t>
  </si>
  <si>
    <t>1 "Nástěnná VZT jednotka"</t>
  </si>
  <si>
    <t>X725865506</t>
  </si>
  <si>
    <t>Kondenzační sifon DN40 s mechanickou zápachovou uzávěrkou</t>
  </si>
  <si>
    <t>248</t>
  </si>
  <si>
    <t>3 "Odvedení kondenzátu od kondenzačních van"</t>
  </si>
  <si>
    <t>X725980125.1</t>
  </si>
  <si>
    <t>Kartáčová souprava WC - na stěnu</t>
  </si>
  <si>
    <t>250</t>
  </si>
  <si>
    <t>115</t>
  </si>
  <si>
    <t>998725201</t>
  </si>
  <si>
    <t>Přesun hmot pro zařizovací předměty  stanovený procentní sazbou (%) z ceny vodorovná dopravní vzdálenost do 50 m v objektech výšky do 6 m</t>
  </si>
  <si>
    <t>252</t>
  </si>
  <si>
    <t>998725292</t>
  </si>
  <si>
    <t>Přesun hmot pro zařizovací předměty  stanovený procentní sazbou (%) z ceny Příplatek k cenám za zvětšený přesun přes vymezenou největší dopravní vzdálenost do 100 m</t>
  </si>
  <si>
    <t>254</t>
  </si>
  <si>
    <t>732</t>
  </si>
  <si>
    <t>Ústřední vytápění - strojovny</t>
  </si>
  <si>
    <t>117</t>
  </si>
  <si>
    <t>732331714</t>
  </si>
  <si>
    <t>Nádoby expanzní tlakové s membránou bez pojistného ventilu se závitovým připojením PN 1,0 o objemu 25 l</t>
  </si>
  <si>
    <t>256</t>
  </si>
  <si>
    <t>732421222</t>
  </si>
  <si>
    <t>Čerpadla teplovodní závitová mokroběžná cirkulační pro TUV (elektronicky řízená) PN 10, do 80°C DN přípojky/dopravní výška H (m) - čerpací výkon Q (m3/h) DN 32 / do 4,0 m / 2,3 m3/h</t>
  </si>
  <si>
    <t>258</t>
  </si>
  <si>
    <t>123</t>
  </si>
  <si>
    <t>998732201</t>
  </si>
  <si>
    <t>Přesun hmot pro strojovny  stanovený procentní sazbou (%) z ceny vodorovná dopravní vzdálenost do 50 m v objektech výšky do 6 m</t>
  </si>
  <si>
    <t>260</t>
  </si>
  <si>
    <t>998732293</t>
  </si>
  <si>
    <t>Přesun hmot pro strojovny  stanovený procentní sazbou (%) z ceny Příplatek k cenám za zvětšený přesun přes vymezenou největší dopravní vzdálenost do 500 m</t>
  </si>
  <si>
    <t>262</t>
  </si>
  <si>
    <t>734</t>
  </si>
  <si>
    <t>Ústřední vytápění - armatury</t>
  </si>
  <si>
    <t>734421102</t>
  </si>
  <si>
    <t>Tlakoměry s pevným stonkem a zpětnou klapkou spodní připojení (radiální) tlaku 0–16 bar průměru 63 mm</t>
  </si>
  <si>
    <t>264</t>
  </si>
  <si>
    <t>125</t>
  </si>
  <si>
    <t>998734202</t>
  </si>
  <si>
    <t>Přesun hmot pro armatury  stanovený procentní sazbou (%) z ceny vodorovná dopravní vzdálenost do 50 m v objektech výšky přes 6 do 12 m</t>
  </si>
  <si>
    <t>266</t>
  </si>
  <si>
    <t>998734293</t>
  </si>
  <si>
    <t>Přesun hmot pro armatury  stanovený procentní sazbou (%) z ceny Příplatek k cenám za zvětšený přesun přes vymezenou největší dopravní vzdálenost do 500 m</t>
  </si>
  <si>
    <t>268</t>
  </si>
  <si>
    <t>06 - VZDUCHOTECHNIKA</t>
  </si>
  <si>
    <t>Vzduchotechnika - viz samostatný výkaz</t>
  </si>
  <si>
    <t>07 - GASTRO</t>
  </si>
  <si>
    <t>HSV - HSV</t>
  </si>
  <si>
    <t xml:space="preserve">    01 - Gastro</t>
  </si>
  <si>
    <t>Gastro</t>
  </si>
  <si>
    <t>Gastro vybavení - viz samostatný výkaz</t>
  </si>
  <si>
    <t>08 - BLESKOSVOD</t>
  </si>
  <si>
    <t xml:space="preserve">    741 - Elektroinstalace - bleskosvod</t>
  </si>
  <si>
    <t>Elektroinstalace - bleskosvod</t>
  </si>
  <si>
    <t>741.BL</t>
  </si>
  <si>
    <t>Bleskosvod - viz samostatný výkaz</t>
  </si>
  <si>
    <t>09 - ZAŘÍZENÍ PRO VYTÁPĚNÍ STAVEB</t>
  </si>
  <si>
    <t>Konvent ses. Alžbětinek parc. č. 1564/4, k.ú.,N.M.</t>
  </si>
  <si>
    <t>Ondřej Zikán</t>
  </si>
  <si>
    <t xml:space="preserve">    713 - Izolace tepelné</t>
  </si>
  <si>
    <t xml:space="preserve">    731 - Ústřední vytápění - kotelny</t>
  </si>
  <si>
    <t xml:space="preserve">    733 - Ústřední vytápění - potrubí</t>
  </si>
  <si>
    <t xml:space="preserve">    735 - Ústřední vytápění - otopná tělesa</t>
  </si>
  <si>
    <t>713</t>
  </si>
  <si>
    <t>Izolace tepelné</t>
  </si>
  <si>
    <t>713463131</t>
  </si>
  <si>
    <t>Montáž izolace tepelné potrubí potrubními pouzdry bez úpravy slepenými 1x tl izolace do 25 mm</t>
  </si>
  <si>
    <t>1302969503</t>
  </si>
  <si>
    <t>78+23,4+39+62,4</t>
  </si>
  <si>
    <t>28377096</t>
  </si>
  <si>
    <t>izolace tepelná potrubí z pěnového polyetylenu 15 x 20 mm</t>
  </si>
  <si>
    <t>927514231</t>
  </si>
  <si>
    <t>60*1,3 "Přepočtené koeficientem množství</t>
  </si>
  <si>
    <t>28377106</t>
  </si>
  <si>
    <t>izolace tepelná potrubí z pěnového polyetylenu 18 x 20 mm</t>
  </si>
  <si>
    <t>-1074839932</t>
  </si>
  <si>
    <t>18*1,3 "Přepočtené koeficientem množství</t>
  </si>
  <si>
    <t>28377046</t>
  </si>
  <si>
    <t>izolace tepelná potrubí z pěnového polyetylenu 22 x 25 mm</t>
  </si>
  <si>
    <t>300450438</t>
  </si>
  <si>
    <t>30*1,3 "Přepočtené koeficientem množství</t>
  </si>
  <si>
    <t>28377056</t>
  </si>
  <si>
    <t>izolace tepelná potrubí z pěnového polyetylenu 35 x 25 mm</t>
  </si>
  <si>
    <t>-1791913553</t>
  </si>
  <si>
    <t>48*1,3 "Přepočtené koeficientem množství</t>
  </si>
  <si>
    <t>283771300</t>
  </si>
  <si>
    <t>spona na návlekovou izolaci</t>
  </si>
  <si>
    <t>-987780563</t>
  </si>
  <si>
    <t>283771350</t>
  </si>
  <si>
    <t>páska samolepící na izolaci v balení po 20 m</t>
  </si>
  <si>
    <t>-1413254384</t>
  </si>
  <si>
    <t>731</t>
  </si>
  <si>
    <t>Ústřední vytápění - kotelny</t>
  </si>
  <si>
    <t>731251112</t>
  </si>
  <si>
    <t>Kotel ocelový elektrický závěsný přímotopný o výkonu 6 kW</t>
  </si>
  <si>
    <t>818225719</t>
  </si>
  <si>
    <t>731251112.1</t>
  </si>
  <si>
    <t>Ekvitermní regulace k elektrokotli včetně čidla venkovní teploty a řídícího prostorového termostatu s časvým programem</t>
  </si>
  <si>
    <t>-1610261648</t>
  </si>
  <si>
    <t>731251124</t>
  </si>
  <si>
    <t>Kotel ocelový elektrický závěsný přímotopný o výkonu 60 kW</t>
  </si>
  <si>
    <t>265041378</t>
  </si>
  <si>
    <t>731251124.1</t>
  </si>
  <si>
    <t>Řídící modul k elektrokotli 0 - 10V</t>
  </si>
  <si>
    <t>113983751</t>
  </si>
  <si>
    <t>731251131</t>
  </si>
  <si>
    <t>Montáž kotlů ocelových nástěnných elektrických přímotopných o výkonu 4 až 18 kW</t>
  </si>
  <si>
    <t>1160818775</t>
  </si>
  <si>
    <t>731259617</t>
  </si>
  <si>
    <t>Montáž kotlů ocelových elektrických závěsných přímotopných o výkonu do 60 kW</t>
  </si>
  <si>
    <t>135709340</t>
  </si>
  <si>
    <t>731KOTX01</t>
  </si>
  <si>
    <t>Montáž ekvitermní regulační automatiky kotle s digitálním prostorvým termostatem vč. nastavení - řemeslník a použitý materiál vč. kabeláže</t>
  </si>
  <si>
    <t>-2126795280</t>
  </si>
  <si>
    <t>731KOTX02</t>
  </si>
  <si>
    <t>Montáž řídícího modulu elektrokotle - řemeslník a použitý materiál vč. kabeláže</t>
  </si>
  <si>
    <t>1930183702</t>
  </si>
  <si>
    <t>731KOTX03</t>
  </si>
  <si>
    <t>Uvedení do provozu elektrokotle</t>
  </si>
  <si>
    <t>-1234754525</t>
  </si>
  <si>
    <t>732XSTR101</t>
  </si>
  <si>
    <t>Nádoba tlaková expanzní s membránou pro topné soustavy - 25l Reflex NG 25/6 0,6MPa</t>
  </si>
  <si>
    <t>-36658309</t>
  </si>
  <si>
    <t>732XSTR102</t>
  </si>
  <si>
    <t>Kulový kohout se zajištěním a vypouštěním pro expanzní nádoby 3/4"</t>
  </si>
  <si>
    <t>1998031077</t>
  </si>
  <si>
    <t>732XSTR103</t>
  </si>
  <si>
    <t>Držák na stěnu expanzní nádoby 8 - 25l</t>
  </si>
  <si>
    <t>602527333</t>
  </si>
  <si>
    <t>732XSTR104</t>
  </si>
  <si>
    <t>Montáž expanzní nádoby</t>
  </si>
  <si>
    <t>-864921606</t>
  </si>
  <si>
    <t>733</t>
  </si>
  <si>
    <t>Ústřední vytápění - potrubí</t>
  </si>
  <si>
    <t>733222102</t>
  </si>
  <si>
    <t>Potrubí měděné polotvrdé spojované měkkým pájením D 15x1</t>
  </si>
  <si>
    <t>-1145452063</t>
  </si>
  <si>
    <t>60*1,2 "Přepočtené koeficientem množství</t>
  </si>
  <si>
    <t>733222103</t>
  </si>
  <si>
    <t>Potrubí měděné polotvrdé spojované měkkým pájením D 18x1</t>
  </si>
  <si>
    <t>-1438202563</t>
  </si>
  <si>
    <t>18*1,2 "Přepočtené koeficientem množství</t>
  </si>
  <si>
    <t>733222104</t>
  </si>
  <si>
    <t>Potrubí měděné polotvrdé spojované měkkým pájením D 22x1</t>
  </si>
  <si>
    <t>-1311647189</t>
  </si>
  <si>
    <t>30*1,2 "Přepočtené koeficientem množství</t>
  </si>
  <si>
    <t>733222106</t>
  </si>
  <si>
    <t>Potrubí měděné polotvrdé spojované měkkým pájením D 35x1,5</t>
  </si>
  <si>
    <t>1699674792</t>
  </si>
  <si>
    <t>48*1,2 "Přepočtené koeficientem množství</t>
  </si>
  <si>
    <t>733224222</t>
  </si>
  <si>
    <t>Příplatek k potrubí měděnému za zhotovení přípojky z trubek měděných D 15x1</t>
  </si>
  <si>
    <t>-482733524</t>
  </si>
  <si>
    <t>733224224</t>
  </si>
  <si>
    <t>Příplatek k potrubí měděnému za zhotovení přípojky z trubek měděných D 22x1</t>
  </si>
  <si>
    <t>-944358064</t>
  </si>
  <si>
    <t>733224226</t>
  </si>
  <si>
    <t>Příplatek k potrubí měděnému za zhotovení přípojky z trubek měděných D 35x1,5</t>
  </si>
  <si>
    <t>-2131414733</t>
  </si>
  <si>
    <t>733291101</t>
  </si>
  <si>
    <t>Zkouška těsnosti potrubí měděné do D 35x1,5</t>
  </si>
  <si>
    <t>184335894</t>
  </si>
  <si>
    <t>72+21,6+36+57,6</t>
  </si>
  <si>
    <t>733POX01</t>
  </si>
  <si>
    <t>Stavební přípomoci, vrtání, drážkování a sádrování</t>
  </si>
  <si>
    <t>h</t>
  </si>
  <si>
    <t>-1665556320</t>
  </si>
  <si>
    <t>733POX02</t>
  </si>
  <si>
    <t>Topná zkouška, dilatační a provozní zkoužka</t>
  </si>
  <si>
    <t>-1350791381</t>
  </si>
  <si>
    <t>733POX03</t>
  </si>
  <si>
    <t>Plnění topného systému pro vzduchotechniku nemrznoucí směsí s koncentrací do 30% objemu</t>
  </si>
  <si>
    <t>l</t>
  </si>
  <si>
    <t>2103586837</t>
  </si>
  <si>
    <t>734211120</t>
  </si>
  <si>
    <t>Ventil závitový odvzdušňovací G 1/2 PN 14 do 120°C automatický</t>
  </si>
  <si>
    <t>84620429</t>
  </si>
  <si>
    <t>734220103</t>
  </si>
  <si>
    <t>Ventil závitový regulační přímý G 5/4 PN 20 do 100°C vyvažovací</t>
  </si>
  <si>
    <t>686608511</t>
  </si>
  <si>
    <t>734242413</t>
  </si>
  <si>
    <t>Ventil závitový zpětný přímý G 3/4 PN 16 do 110°C</t>
  </si>
  <si>
    <t>-1226445814</t>
  </si>
  <si>
    <t>734242415</t>
  </si>
  <si>
    <t>Ventil závitový zpětný přímý G 5/4 PN 16 do 110°C</t>
  </si>
  <si>
    <t>1039872143</t>
  </si>
  <si>
    <t>734291123</t>
  </si>
  <si>
    <t>Kohout plnící a vypouštěcí G 1/2 PN 10 do 110°C závitový</t>
  </si>
  <si>
    <t>1178931631</t>
  </si>
  <si>
    <t>734291243</t>
  </si>
  <si>
    <t>Filtr závitový přímý G 3/4 PN 16 do 130°C s vnitřními závity</t>
  </si>
  <si>
    <t>367309450</t>
  </si>
  <si>
    <t>734291245</t>
  </si>
  <si>
    <t>Filtr závitový přímý G 1 1/4 PN 16 do 130°C s vnitřními závity</t>
  </si>
  <si>
    <t>47804126</t>
  </si>
  <si>
    <t>734292714</t>
  </si>
  <si>
    <t>Kohout kulový přímý G 3/4 PN 42 do 185°C vnitřní závit</t>
  </si>
  <si>
    <t>1344431453</t>
  </si>
  <si>
    <t>734292716</t>
  </si>
  <si>
    <t>Kohout kulový přímý G 1 1/4 PN 42 do 185°C vnitřní závit</t>
  </si>
  <si>
    <t>1978614479</t>
  </si>
  <si>
    <t>734411101</t>
  </si>
  <si>
    <t>Teploměr technický s pevným stonkem a jímkou zadní připojení průměr 63 mm délky 50 mm</t>
  </si>
  <si>
    <t>1015033647</t>
  </si>
  <si>
    <t>734421112</t>
  </si>
  <si>
    <t>Tlakoměr s pevným stonkem a zpětnou klapkou tlak 0-16 bar průměr 63 mm zadní připojení</t>
  </si>
  <si>
    <t>1579019953</t>
  </si>
  <si>
    <t>734ARX01</t>
  </si>
  <si>
    <t>Svěrné šroubení pro měděné trubky 15*1 otopných těles</t>
  </si>
  <si>
    <t>1748748169</t>
  </si>
  <si>
    <t>734ARX02</t>
  </si>
  <si>
    <t>Termostatická hlavice s regulačním rozsahem 6°C - 28°C a zajištěním proti zcizení pomocí bezpečnostního kroužku</t>
  </si>
  <si>
    <t>-1071579597</t>
  </si>
  <si>
    <t>734ARX03</t>
  </si>
  <si>
    <t>H šroubení uzavírací pro otopná tělesa VK rohové s vypouštěním</t>
  </si>
  <si>
    <t>1002898917</t>
  </si>
  <si>
    <t>735</t>
  </si>
  <si>
    <t>Ústřední vytápění - otopná tělesa</t>
  </si>
  <si>
    <t>735EPX01</t>
  </si>
  <si>
    <t>Elektrický přímotopný konvektor  Qel = 1000W/ 230V - 430mm*450mm*100mm - barva bílá, včetně integrovaného řídícího termostatu - dodávka a montáž</t>
  </si>
  <si>
    <t>-1566005620</t>
  </si>
  <si>
    <t>735EPX02</t>
  </si>
  <si>
    <t>Elektrický přímotopný konvektor  Qel = 1500W/ 230V - 585mm*450mm*100mm - barva bílá, včetně integrovaného řídícího termostatu - dodávka a montáž</t>
  </si>
  <si>
    <t>213046506</t>
  </si>
  <si>
    <t>735EPX03</t>
  </si>
  <si>
    <t>Elektrický přímotopný konvektor  Qel = 2000W/ 230V - 740mm*450mm*100mm - barva bílá, včetně integrovaného řídícího termostatu - dodávka a montáž</t>
  </si>
  <si>
    <t>-2147197786</t>
  </si>
  <si>
    <t>735000912</t>
  </si>
  <si>
    <t>Vyregulování ventilu s termostatickým ovládáním a regulačního šroubení</t>
  </si>
  <si>
    <t>341105093</t>
  </si>
  <si>
    <t>735152675</t>
  </si>
  <si>
    <t>Otopné těleso panelové VK třídeskové 3 přídavné přestupní plochy výška/délka 600/800 mm výkon 1925 W</t>
  </si>
  <si>
    <t>-1035113561</t>
  </si>
  <si>
    <t>735152675.1</t>
  </si>
  <si>
    <t>Stojánkové konzoly k deskovým tělesům</t>
  </si>
  <si>
    <t>1527953923</t>
  </si>
  <si>
    <t>735164273</t>
  </si>
  <si>
    <t>Otopné těleso trubkové elektrické přímotopné výška/délka 1820/750 mm včetně elektrické vložky s teplotním regulátorem</t>
  </si>
  <si>
    <t>-1005442429</t>
  </si>
  <si>
    <t>735191905</t>
  </si>
  <si>
    <t>Odvzdušnění otopných těles</t>
  </si>
  <si>
    <t>1629032602</t>
  </si>
  <si>
    <t>735191910</t>
  </si>
  <si>
    <t>Napuštění vody do otopného systému</t>
  </si>
  <si>
    <t>-311087512</t>
  </si>
  <si>
    <t>10 - ELEKTROINSTALACE</t>
  </si>
  <si>
    <t xml:space="preserve">    741 - Elektroinstalace</t>
  </si>
  <si>
    <t>Elektroinstalace</t>
  </si>
  <si>
    <t>741-x2</t>
  </si>
  <si>
    <t>D.1.4g - Elektroinstalace silnoproud - viz samostatný výkaz</t>
  </si>
  <si>
    <t>11 - MĚŘENÍ A REGULACE</t>
  </si>
  <si>
    <t xml:space="preserve">    741 - Měřerní a regulace</t>
  </si>
  <si>
    <t>Měřerní a regulace</t>
  </si>
  <si>
    <t>741-x3</t>
  </si>
  <si>
    <t>Měření a regulace - viz samostatný výkaz</t>
  </si>
  <si>
    <t>12 - SLABOPROUD</t>
  </si>
  <si>
    <t xml:space="preserve">    742 - Elektroinstalace - slaboproud</t>
  </si>
  <si>
    <t>742</t>
  </si>
  <si>
    <t>Elektroinstalace - slaboproud</t>
  </si>
  <si>
    <t>742-x1</t>
  </si>
  <si>
    <t>Slaboproud - viz samostatný výkaz</t>
  </si>
  <si>
    <t>souborl</t>
  </si>
  <si>
    <t>-53974782</t>
  </si>
  <si>
    <t>VORN - Vedlejší a os - VO...</t>
  </si>
  <si>
    <t xml:space="preserve">    VRN2 - Příprava staveniště</t>
  </si>
  <si>
    <t xml:space="preserve">    VRN3 - Zařízení staveniště</t>
  </si>
  <si>
    <t xml:space="preserve">    VRN9 - Ostatní náklady</t>
  </si>
  <si>
    <t>VRN7 - Provozní vlivy</t>
  </si>
  <si>
    <t>011303000</t>
  </si>
  <si>
    <t>Archeologická činnost-součinnost zhotovitele</t>
  </si>
  <si>
    <t>-2036660236</t>
  </si>
  <si>
    <t>012002000-1</t>
  </si>
  <si>
    <t>Geodetické práce</t>
  </si>
  <si>
    <t>012002000</t>
  </si>
  <si>
    <t>Geodetické práce-vytýčení inžen. sítí</t>
  </si>
  <si>
    <t>1245343956</t>
  </si>
  <si>
    <t>013002000</t>
  </si>
  <si>
    <t>Projektové práce - Dokumentace skutečného provedení stavby + DSS dle vyhl. 499/2006  sb. + DSS v podrobnosti DPS</t>
  </si>
  <si>
    <t>…</t>
  </si>
  <si>
    <t>013274000</t>
  </si>
  <si>
    <t>Pasportizace objektu před započetím prací</t>
  </si>
  <si>
    <t>-1185033144</t>
  </si>
  <si>
    <t>013284000</t>
  </si>
  <si>
    <t>Pasportizace objektu po provedení prací</t>
  </si>
  <si>
    <t>1053128981</t>
  </si>
  <si>
    <t>VRN2</t>
  </si>
  <si>
    <t>Příprava staveniště</t>
  </si>
  <si>
    <t>023103000</t>
  </si>
  <si>
    <t xml:space="preserve">Montáž a přesun Gastro zařízení </t>
  </si>
  <si>
    <t xml:space="preserve">soubor </t>
  </si>
  <si>
    <t>368565940</t>
  </si>
  <si>
    <t>VRN3</t>
  </si>
  <si>
    <t>Zařízení staveniště</t>
  </si>
  <si>
    <t>030001000</t>
  </si>
  <si>
    <t>031002000</t>
  </si>
  <si>
    <t>Související práce pro zařízení staveniště</t>
  </si>
  <si>
    <t>-861049817</t>
  </si>
  <si>
    <t>033103000</t>
  </si>
  <si>
    <t>Připojení energií-případná výměna VDM sestavy na přípojce</t>
  </si>
  <si>
    <t>1380458850</t>
  </si>
  <si>
    <t>033203000</t>
  </si>
  <si>
    <t>Energie pro zařízení staveniště</t>
  </si>
  <si>
    <t>-1267388825</t>
  </si>
  <si>
    <t>VRN9</t>
  </si>
  <si>
    <t>Ostatní náklady</t>
  </si>
  <si>
    <t>091003000</t>
  </si>
  <si>
    <t>Bez rozlišení</t>
  </si>
  <si>
    <t>VRN7</t>
  </si>
  <si>
    <t>Provozní vlivy</t>
  </si>
  <si>
    <t>072103001</t>
  </si>
  <si>
    <t>Projednání DIO a zajištění DIR komunikace II.a III. třídy</t>
  </si>
  <si>
    <t>932547799</t>
  </si>
  <si>
    <t>příloha 1:</t>
  </si>
  <si>
    <t>D.1.4b.02 - 016</t>
  </si>
  <si>
    <t>do průměru 100mm, 0% tvarovek</t>
  </si>
  <si>
    <t>D.1.4b.02 - 027</t>
  </si>
  <si>
    <t>D.1.4b.02 - 026</t>
  </si>
  <si>
    <t>D.1.4b.02 - 023</t>
  </si>
  <si>
    <t>D.1.4b.02 - 022</t>
  </si>
  <si>
    <t>D.1.4b.02 - 019</t>
  </si>
  <si>
    <t>D.1.4b.02 - 010</t>
  </si>
  <si>
    <t>D.1.4b.02 - 009</t>
  </si>
  <si>
    <t>D.1.4b.02 - 008</t>
  </si>
  <si>
    <t>D.1.4b.02 - 007</t>
  </si>
  <si>
    <t>D.1.4b.02 - 006</t>
  </si>
  <si>
    <t>D.1.4b.02 - 004</t>
  </si>
  <si>
    <t>D.1.4b.02 - 003</t>
  </si>
  <si>
    <t>D.1.4b.02 - 002</t>
  </si>
  <si>
    <t>D.1.4b.02 - 001</t>
  </si>
  <si>
    <t>do průměru 200mm, 30% tvarovek</t>
  </si>
  <si>
    <t>potrubí kruhové ocelové pozinkované skupiny I</t>
  </si>
  <si>
    <t>2-8</t>
  </si>
  <si>
    <t>D.1.4b.02 - fasáda</t>
  </si>
  <si>
    <t>samočinná plastová žaluzie pro DN100, max 25Pa</t>
  </si>
  <si>
    <t>2-7</t>
  </si>
  <si>
    <t>nástěnný axiální ventilátor 30m3/h, 25Pa, 230V, 13W, 40dB</t>
  </si>
  <si>
    <t>2-6</t>
  </si>
  <si>
    <t>samočinná plastová žaluzie pro DN160, max 25Pa</t>
  </si>
  <si>
    <t>2-5</t>
  </si>
  <si>
    <t>radiální potrubní ventilátor s EC motorem, DN 160, 111W, 230V, max průtok 659m3/h, max tlak 576Pa, otáčky regulovatelné potenciometrem ve svorkovnici</t>
  </si>
  <si>
    <t>2-4</t>
  </si>
  <si>
    <t>ohebné potrubí typu sono, DN160</t>
  </si>
  <si>
    <t>2-3</t>
  </si>
  <si>
    <t>D.1.4b.02 - 028</t>
  </si>
  <si>
    <t>D.1.4b.02 - 024</t>
  </si>
  <si>
    <t xml:space="preserve">talířový ventil pro odvod vzduchu DN160, 30-150m3/h, max 25Pa. Max 25dB </t>
  </si>
  <si>
    <t>2-2</t>
  </si>
  <si>
    <t>D.1.4b.02 - 018</t>
  </si>
  <si>
    <t>D.1.4b.02 - střecha</t>
  </si>
  <si>
    <t>Nástěnná chladící jednotka 5kW. Venkovní, vnitřní jednotka, ovládání, konzole na venkovní jednotku, propojení doplnění chladiva, zprovoznění. Zimní výbava, automatický restart.</t>
  </si>
  <si>
    <t>2-1</t>
  </si>
  <si>
    <t>Ostatní</t>
  </si>
  <si>
    <t>D.1.4b.02 - 020</t>
  </si>
  <si>
    <t>do průměru 100mm, 30% tvarovek</t>
  </si>
  <si>
    <t>D.1.4b.02 - 013</t>
  </si>
  <si>
    <t>do průměru 280mm, 0% tvarovek</t>
  </si>
  <si>
    <t>D.1.4b.02 - 014</t>
  </si>
  <si>
    <t>do průměru 400mm, 30% tvarovek</t>
  </si>
  <si>
    <t>do průměru 560mm, 50% tvarovek</t>
  </si>
  <si>
    <t>do průměru 900mm, 80% tvarovek</t>
  </si>
  <si>
    <t>1-21</t>
  </si>
  <si>
    <t>D.1.4b.02 - 015</t>
  </si>
  <si>
    <t>do obvodu 1500, 30% tvarovek</t>
  </si>
  <si>
    <t>do obvodu 1890, 30% tvarovek</t>
  </si>
  <si>
    <t>do obvodu 2630, 30% tvarovek</t>
  </si>
  <si>
    <t>do obvodu 3500, 100% tvarovek</t>
  </si>
  <si>
    <t>do obvodu 4460, 30% tvarovek</t>
  </si>
  <si>
    <t>do obvodu 5600, 80% tvarovek</t>
  </si>
  <si>
    <t>potrubí čtyřhranné ocelové pozinkované skupiny I</t>
  </si>
  <si>
    <t>1-20</t>
  </si>
  <si>
    <t>tepelná izolace, minerální vata tl.200mm s Al polepem a oplechováním</t>
  </si>
  <si>
    <t>1-19</t>
  </si>
  <si>
    <t>výfuková hlavice DN900 včetně zavětrování na střeše</t>
  </si>
  <si>
    <t>1-18</t>
  </si>
  <si>
    <t>regulační klapka DN315, ovládání ruční</t>
  </si>
  <si>
    <t>1-17</t>
  </si>
  <si>
    <t>regulační klapka DN250, ovládání ruční</t>
  </si>
  <si>
    <t>1-16</t>
  </si>
  <si>
    <t>regulační klapka 450x315, ovládání ruční</t>
  </si>
  <si>
    <t>1-15</t>
  </si>
  <si>
    <t>regulační klapka 400x315, ovládání ruční</t>
  </si>
  <si>
    <t>1-14</t>
  </si>
  <si>
    <t>odsávací zákryt 3500x1300, pouze montáž, zaslepení stávajícího nástavce a vytvoření nového, v případě potřeby úprava vestavby</t>
  </si>
  <si>
    <t>1-13</t>
  </si>
  <si>
    <t>odsávací zákryt 1900x1100, pouze montáž, zaslepení stávajícího nástavce a vytvoření nového, v případě potřeby úprava vestavby</t>
  </si>
  <si>
    <t>1-12</t>
  </si>
  <si>
    <t>odsávací zákryt 2800x900, pouze montáž, zaslepení stávajícího nástavce a vytvoření nového, v případě potřeby úprava vestavby</t>
  </si>
  <si>
    <t>1-11</t>
  </si>
  <si>
    <t>odsávací zákryt 2500x1300, pouze montáž, zaslepení stávajícího nástavce a vytvoření nového, v případě potřeby úprava vestavby</t>
  </si>
  <si>
    <t>1-10</t>
  </si>
  <si>
    <t>obdélníková jednořadá vyústka na kruhové potrubí (DN315), 200x100 regulace R1</t>
  </si>
  <si>
    <t>1-9</t>
  </si>
  <si>
    <r>
      <t xml:space="preserve">velkoplošná textilní vyústka DN100/500, 100Pa, </t>
    </r>
    <r>
      <rPr>
        <sz val="10"/>
        <rFont val="Symbol"/>
        <family val="1"/>
      </rPr>
      <t>D</t>
    </r>
    <r>
      <rPr>
        <sz val="8"/>
        <rFont val="Arial CE"/>
        <family val="2"/>
      </rPr>
      <t>t=-8°C, 50m3/h</t>
    </r>
  </si>
  <si>
    <t>1-8</t>
  </si>
  <si>
    <r>
      <t xml:space="preserve">velkoplošná textilní vyústka půlkruh DN500/5000, 100Pa, </t>
    </r>
    <r>
      <rPr>
        <sz val="10"/>
        <rFont val="Symbol"/>
        <family val="1"/>
      </rPr>
      <t>D</t>
    </r>
    <r>
      <rPr>
        <sz val="8"/>
        <rFont val="Arial CE"/>
        <family val="2"/>
      </rPr>
      <t>t=-8°C, 3000m3/h napojení shora DN450, distribuce do stran s ohledem na nízkou výšku instalace</t>
    </r>
  </si>
  <si>
    <t>1-6</t>
  </si>
  <si>
    <r>
      <t xml:space="preserve">velkoplošná textilní vyústka půlkruh DN560/4000, 100Pa, </t>
    </r>
    <r>
      <rPr>
        <sz val="10"/>
        <rFont val="Symbol"/>
        <family val="1"/>
      </rPr>
      <t>D</t>
    </r>
    <r>
      <rPr>
        <sz val="8"/>
        <rFont val="Arial CE"/>
        <family val="2"/>
      </rPr>
      <t>t=-8°C, 4500m3/h, napojení shora DN500, distribuce do stran s ohledem na nízkou výšku instalace</t>
    </r>
  </si>
  <si>
    <t>1-5</t>
  </si>
  <si>
    <t>kondenzační jednotka 30kW, chladivo R410A, včetně VZT kitu, propojovacího vedení, doplnění chladiva a zprovoznění + konzole pro uchycení na střechu</t>
  </si>
  <si>
    <t>1-4</t>
  </si>
  <si>
    <t>VZT jednotka 12300m3/h, podrobné technické parametry viz příloha 1</t>
  </si>
  <si>
    <t>1-3</t>
  </si>
  <si>
    <t>buňka tlumiče hluku 500x200x1000, útlum po frekvencích 32Hz-8kHz: 6/9/12/19/26/28/24/18/10dB</t>
  </si>
  <si>
    <t>1-2</t>
  </si>
  <si>
    <t>protidešťová žaluzie 1200x1000 se sítem</t>
  </si>
  <si>
    <t>1-1</t>
  </si>
  <si>
    <t>Příprava výdeje a mytí nádobí</t>
  </si>
  <si>
    <t>v Kč</t>
  </si>
  <si>
    <t>jednotek</t>
  </si>
  <si>
    <t>pol.</t>
  </si>
  <si>
    <t>montáž</t>
  </si>
  <si>
    <t>dodávka</t>
  </si>
  <si>
    <t>počet</t>
  </si>
  <si>
    <t>M.j.</t>
  </si>
  <si>
    <t>P o p i s</t>
  </si>
  <si>
    <t>čís.</t>
  </si>
  <si>
    <t>Celkové  údaje</t>
  </si>
  <si>
    <t>Jednotkové údaje</t>
  </si>
  <si>
    <t>Poř.</t>
  </si>
  <si>
    <t>CELKEM v Kč bez DPH</t>
  </si>
  <si>
    <t>měření, zprovoznění…</t>
  </si>
  <si>
    <t>režie</t>
  </si>
  <si>
    <t>Montáž v Kč</t>
  </si>
  <si>
    <t>Dodávka v Kč</t>
  </si>
  <si>
    <t>1587/82</t>
  </si>
  <si>
    <t>Zak. čís.:</t>
  </si>
  <si>
    <t>PROVIZORNÍ MENZA - UK ALBERTOV</t>
  </si>
  <si>
    <t xml:space="preserve">Celkem zařízení s DPH       </t>
  </si>
  <si>
    <t xml:space="preserve">DPH       </t>
  </si>
  <si>
    <t xml:space="preserve">Celkem zařízení bez DPH       </t>
  </si>
  <si>
    <r>
      <rPr>
        <sz val="8"/>
        <color rgb="FF000080"/>
        <rFont val="Times New Roman"/>
        <family val="1"/>
      </rPr>
      <t>Rozměr:  4800x600x900 mm</t>
    </r>
  </si>
  <si>
    <r>
      <rPr>
        <sz val="9"/>
        <color rgb="FF000080"/>
        <rFont val="Times New Roman"/>
        <family val="1"/>
      </rPr>
      <t>pro odpočinek pracovní směny 6x čalouněná židle</t>
    </r>
  </si>
  <si>
    <t>Stůl se židlemi - přesun</t>
  </si>
  <si>
    <r>
      <rPr>
        <sz val="9"/>
        <color rgb="FF000080"/>
        <rFont val="Times New Roman"/>
        <family val="1"/>
      </rPr>
      <t>dodávka stavba</t>
    </r>
  </si>
  <si>
    <t>Umyvadlo a dřez se stojánkovou baterií</t>
  </si>
  <si>
    <r>
      <rPr>
        <sz val="8"/>
        <color rgb="FF000080"/>
        <rFont val="Times New Roman"/>
        <family val="1"/>
      </rPr>
      <t>Příkon:  0,15 kW/230 V</t>
    </r>
  </si>
  <si>
    <r>
      <rPr>
        <sz val="8"/>
        <color rgb="FF000080"/>
        <rFont val="Times New Roman"/>
        <family val="1"/>
      </rPr>
      <t>Hmotnost: 44 kg</t>
    </r>
  </si>
  <si>
    <r>
      <rPr>
        <sz val="8"/>
        <color rgb="FF000080"/>
        <rFont val="Times New Roman"/>
        <family val="1"/>
      </rPr>
      <t>Rozměr:  600x585x855 mm</t>
    </r>
  </si>
  <si>
    <r>
      <rPr>
        <sz val="9"/>
        <color rgb="FF000080"/>
        <rFont val="Times New Roman"/>
        <family val="1"/>
      </rPr>
      <t>Objem: 130 Lt • bílé provedení • ventilované chlazení • digitální termostat • automatické odmrazování • 2 výškove nastavitelné rošty • zabudovaný zámek • možnost přehození otvírání dveří • snadno vyměnitelné těsnění</t>
    </r>
  </si>
  <si>
    <t>Lednice bílá - stávající, přesun</t>
  </si>
  <si>
    <t>Rozměr:  2000x650x1800 mm</t>
  </si>
  <si>
    <t>dřez se stojánkovou bat</t>
  </si>
  <si>
    <t xml:space="preserve">Kuchyňská linka </t>
  </si>
  <si>
    <r>
      <rPr>
        <u val="single"/>
        <sz val="12"/>
        <color rgb="FF000080"/>
        <rFont val="Times New Roman"/>
        <family val="1"/>
      </rPr>
      <t> </t>
    </r>
    <r>
      <rPr>
        <b/>
        <u val="single"/>
        <sz val="12"/>
        <color rgb="FF000080"/>
        <rFont val="Times New Roman"/>
        <family val="1"/>
      </rPr>
      <t>029 Denní místnost                                                        </t>
    </r>
  </si>
  <si>
    <r>
      <rPr>
        <sz val="8"/>
        <color rgb="FF000080"/>
        <rFont val="Times New Roman"/>
        <family val="1"/>
      </rPr>
      <t>Rozměr:  1000x400x2500 mm</t>
    </r>
  </si>
  <si>
    <r>
      <rPr>
        <sz val="9"/>
        <color rgb="FF000080"/>
        <rFont val="Times New Roman"/>
        <family val="1"/>
      </rPr>
      <t>provedení police a stojiny komaxit, 5x plná police</t>
    </r>
  </si>
  <si>
    <r>
      <rPr>
        <b/>
        <sz val="8"/>
        <rFont val="Times New Roman"/>
        <family val="1"/>
      </rPr>
      <t>Regál skladový</t>
    </r>
  </si>
  <si>
    <r>
      <rPr>
        <sz val="8"/>
        <color rgb="FF000080"/>
        <rFont val="Times New Roman"/>
        <family val="1"/>
      </rPr>
      <t>Rozměr:  500x700x500 mm</t>
    </r>
  </si>
  <si>
    <r>
      <rPr>
        <sz val="9"/>
        <color rgb="FF000080"/>
        <rFont val="Times New Roman"/>
        <family val="1"/>
      </rPr>
      <t>nerez,odpad JS 50,sklápěcí rošt</t>
    </r>
  </si>
  <si>
    <r>
      <rPr>
        <b/>
        <sz val="8"/>
        <rFont val="Times New Roman"/>
        <family val="1"/>
      </rPr>
      <t>Výlevka</t>
    </r>
  </si>
  <si>
    <r>
      <rPr>
        <u val="single"/>
        <sz val="12"/>
        <color rgb="FF000080"/>
        <rFont val="Times New Roman"/>
        <family val="1"/>
      </rPr>
      <t> </t>
    </r>
    <r>
      <rPr>
        <b/>
        <u val="single"/>
        <sz val="12"/>
        <color rgb="FF000080"/>
        <rFont val="Times New Roman"/>
        <family val="1"/>
      </rPr>
      <t>016 Úklid                                                                        </t>
    </r>
  </si>
  <si>
    <t>*Dvojitá stěna termoportu vyplněná polyuretanovou pěnou zaručuje
vynikající termoizolační schopnosti, které umožňují dlouhodobé
udržování teploty jídel
*Víko termoportu s těsněním je vybaveno odvětráváním
*Termoporty jsou stohovatelné
*Použitý materiál garantuje dlouhodobé používání v rozmezí teplot
od -30°C do + 80°C
*Pro přepravu GN 1/1 200 popř. menších
*Vnější rozměr (d/š/v, mm): 610x410x300 
*Vnitní rozměr (d/š/v, mm) : 510x310x210 *Hmotnost (kg): 5,9 
*Objem (l): 31 
*Pracovní teplotní rozmezí: -30°C až +85°C
Rozměr:  610x410x300  mm
Hmotnost: 5,9  kg</t>
  </si>
  <si>
    <t>Termoport - stávající, přesun</t>
  </si>
  <si>
    <t>Rozměr:  500x450x120 mm</t>
  </si>
  <si>
    <r>
      <rPr>
        <sz val="9"/>
        <color rgb="FF000080"/>
        <rFont val="Times New Roman"/>
        <family val="1"/>
      </rPr>
      <t>nerez,šířka roštu 300mm,výška roštu 25mm,vyndavací rošt po 500mm,</t>
    </r>
  </si>
  <si>
    <t>Rošt podlahový s vpustí</t>
  </si>
  <si>
    <r>
      <rPr>
        <sz val="8"/>
        <color rgb="FF000080"/>
        <rFont val="Times New Roman"/>
        <family val="1"/>
      </rPr>
      <t>Rozměr:  délka hadice 850 mm mm</t>
    </r>
  </si>
  <si>
    <r>
      <rPr>
        <sz val="9"/>
        <color rgb="FF000080"/>
        <rFont val="Times New Roman"/>
        <family val="1"/>
      </rPr>
      <t>model se směšovací baterií s kohouty pro studenou a teplou vodu a napouštěcím ramínkem ze sprchy, tlakovou sprchou STAR, tlakovou hadicí a vyvažovací pružinou, úchytem na zeď a háčkem na sprchu, max. průtok (3 bar): 17 l/min, max. tlak 5 bar</t>
    </r>
  </si>
  <si>
    <r>
      <rPr>
        <b/>
        <sz val="8"/>
        <rFont val="Times New Roman"/>
        <family val="1"/>
      </rPr>
      <t>Sprcha tlaková - provedení nástěnné</t>
    </r>
  </si>
  <si>
    <r>
      <rPr>
        <sz val="8"/>
        <color rgb="FF000080"/>
        <rFont val="Times New Roman"/>
        <family val="1"/>
      </rPr>
      <t>Rozměr:  1000x700x900 mm</t>
    </r>
  </si>
  <si>
    <r>
      <rPr>
        <sz val="9"/>
        <color rgb="FF000080"/>
        <rFont val="Times New Roman"/>
        <family val="1"/>
      </rPr>
      <t>dřez 800x510 mm, nohy jeklové stavitelné 40x40 mm, zadní lem, plocha stolu lisována s hygienickým prolisem</t>
    </r>
  </si>
  <si>
    <r>
      <rPr>
        <b/>
        <sz val="8"/>
        <rFont val="Times New Roman"/>
        <family val="1"/>
      </rPr>
      <t>Stůl mycí jednodřez</t>
    </r>
  </si>
  <si>
    <r>
      <t> </t>
    </r>
    <r>
      <rPr>
        <b/>
        <u val="single"/>
        <sz val="12"/>
        <color rgb="FF000080"/>
        <rFont val="Times New Roman"/>
        <family val="1"/>
      </rPr>
      <t>019 Mytí a sklad termoportů              </t>
    </r>
  </si>
  <si>
    <r>
      <rPr>
        <sz val="8"/>
        <color rgb="FF000080"/>
        <rFont val="Times New Roman"/>
        <family val="1"/>
      </rPr>
      <t>Příkon:  0,6 kW/230 V</t>
    </r>
  </si>
  <si>
    <r>
      <rPr>
        <sz val="8"/>
        <color rgb="FF000080"/>
        <rFont val="Times New Roman"/>
        <family val="1"/>
      </rPr>
      <t>Hmotnost: 162 kg</t>
    </r>
  </si>
  <si>
    <r>
      <rPr>
        <sz val="8"/>
        <color rgb="FF000080"/>
        <rFont val="Times New Roman"/>
        <family val="1"/>
      </rPr>
      <t>Rozměr:  710x800x2000 mm</t>
    </r>
  </si>
  <si>
    <r>
      <rPr>
        <sz val="9"/>
        <color rgb="FF000080"/>
        <rFont val="Times New Roman"/>
        <family val="1"/>
      </rPr>
      <t>provedení nerez, objem 650 l, chladivo R404a, automatické rozmrazování, 4x rošt GN 2/1, elektronická řídící jednotka, nucená cirkulace vzduchu, hmostnost 150 kg, elektronické řízení vlhkosti, izolace 70 mm, vnitřní osvětlení, max. teplota okolí +43 °C, provozní teplota -18 až -24°C, monobloková chladící jednotka, zámek dveří,</t>
    </r>
  </si>
  <si>
    <t xml:space="preserve">         Skříň mrazící jednodvéřová 650 L</t>
  </si>
  <si>
    <t xml:space="preserve">018.03  </t>
  </si>
  <si>
    <r>
      <rPr>
        <sz val="8"/>
        <color rgb="FF000080"/>
        <rFont val="Times New Roman"/>
        <family val="1"/>
      </rPr>
      <t>Příkon:  0,7 kW/230 V</t>
    </r>
  </si>
  <si>
    <r>
      <rPr>
        <sz val="8"/>
        <color rgb="FF000080"/>
        <rFont val="Times New Roman"/>
        <family val="1"/>
      </rPr>
      <t>Hmotnost: 245 kg</t>
    </r>
  </si>
  <si>
    <r>
      <rPr>
        <sz val="8"/>
        <color rgb="FF000080"/>
        <rFont val="Times New Roman"/>
        <family val="1"/>
      </rPr>
      <t>Rozměr:  1420x800x2000 mm</t>
    </r>
  </si>
  <si>
    <t>• celonerezové provedení • nerezový vnitřní prostor • provozní teplota - 18 °C / - 24°C • nerezový vnitřní prostor • 8x zásuvy s rošty, výškově přestavitelné • pro uložení GN 2/1 • chladicí agregát nahoře • zámek dveří • stropní osvětlení • izolace o síle 70 mm • elektronická řídící jednotka</t>
  </si>
  <si>
    <t xml:space="preserve">       Skříň mrazící dvoudvéřová 1300 L</t>
  </si>
  <si>
    <t xml:space="preserve">018.02 </t>
  </si>
  <si>
    <r>
      <rPr>
        <sz val="8"/>
        <color rgb="FF000080"/>
        <rFont val="Times New Roman"/>
        <family val="1"/>
      </rPr>
      <t>Příkon:  0,64 kW/230 V</t>
    </r>
  </si>
  <si>
    <r>
      <rPr>
        <sz val="8"/>
        <color rgb="FF000080"/>
        <rFont val="Times New Roman"/>
        <family val="1"/>
      </rPr>
      <t>Hmotnost: 230 kg</t>
    </r>
  </si>
  <si>
    <r>
      <rPr>
        <sz val="9"/>
        <color rgb="FF000080"/>
        <rFont val="Times New Roman"/>
        <family val="1"/>
      </rPr>
      <t>provedení nerez, objem 1400 l, chladivo R404a, automatické rozmrazování, 8x rošt GN 2/1, 8 párů zásuvů, pro GN 2/1, provozní teplota -2 až +8 °C , elektronická řídící jednotka, nucená cirkulace vzduchu, hmostnost 250 kg, elektronické řízení vlhkosti, izolace 70 mm, vnitřní osvětlení, max. teplota okolí +43 °C, monobloková chladící jednotka, zámek dveří,</t>
    </r>
  </si>
  <si>
    <t xml:space="preserve">         Skříň chladící dvoudvéřová 1400 L</t>
  </si>
  <si>
    <t xml:space="preserve">018.01    </t>
  </si>
  <si>
    <r>
      <t> </t>
    </r>
    <r>
      <rPr>
        <b/>
        <u val="single"/>
        <sz val="12"/>
        <color rgb="FF000080"/>
        <rFont val="Times New Roman"/>
        <family val="1"/>
      </rPr>
      <t>018 Lednice a mrazáky                 </t>
    </r>
  </si>
  <si>
    <r>
      <rPr>
        <sz val="9"/>
        <color rgb="FF000080"/>
        <rFont val="Times New Roman"/>
        <family val="1"/>
      </rPr>
      <t>model se směšovací nástěnnou baterií ovládanou kohouty pro studenou, teplou vodu a napouštěcím ramínkem z baterie, tlakovou sprchou Star, tlakovou hadicí a vyvažovací pružinou, úchytem na zeď a háčkem na sprchu, délka hadice 1100 mm,</t>
    </r>
  </si>
  <si>
    <t xml:space="preserve">          Sprcha s hadicí a ramínkem</t>
  </si>
  <si>
    <r>
      <rPr>
        <sz val="8"/>
        <color rgb="FF000080"/>
        <rFont val="Times New Roman"/>
        <family val="1"/>
      </rPr>
      <t>Rozměr:  500x450x120 mm</t>
    </r>
  </si>
  <si>
    <r>
      <rPr>
        <b/>
        <sz val="8"/>
        <rFont val="Times New Roman"/>
        <family val="1"/>
      </rPr>
      <t>Rošt podlahový s vpustí</t>
    </r>
  </si>
  <si>
    <r>
      <rPr>
        <sz val="8"/>
        <color rgb="FF000080"/>
        <rFont val="Times New Roman"/>
        <family val="1"/>
      </rPr>
      <t>Příkon:  0,185 kW/230 V</t>
    </r>
  </si>
  <si>
    <r>
      <rPr>
        <sz val="8"/>
        <color rgb="FF000080"/>
        <rFont val="Times New Roman"/>
        <family val="1"/>
      </rPr>
      <t>Hmotnost: 69 kg</t>
    </r>
  </si>
  <si>
    <r>
      <rPr>
        <sz val="8"/>
        <color rgb="FF000080"/>
        <rFont val="Times New Roman"/>
        <family val="1"/>
      </rPr>
      <t>Rozměr:  600x585x1855 mm</t>
    </r>
  </si>
  <si>
    <r>
      <rPr>
        <sz val="9"/>
        <color rgb="FF000080"/>
        <rFont val="Times New Roman"/>
        <family val="1"/>
      </rPr>
      <t xml:space="preserve">Objem: 350 Lt • nerezové provedení • ventilované chlazení • digitální termostat • automatické odtávání • 4 výškove nastavitelné rošty • možnost přehození otvírání dveří • zabudovaný zámek
</t>
    </r>
    <r>
      <rPr>
        <sz val="9"/>
        <color rgb="FF000080"/>
        <rFont val="Times New Roman"/>
        <family val="1"/>
      </rPr>
      <t>• snadno vyměnitelné těsnění</t>
    </r>
  </si>
  <si>
    <r>
      <rPr>
        <b/>
        <sz val="8"/>
        <rFont val="Times New Roman"/>
        <family val="1"/>
      </rPr>
      <t>Lednice nerezová</t>
    </r>
  </si>
  <si>
    <r>
      <t> </t>
    </r>
    <r>
      <rPr>
        <b/>
        <u val="single"/>
        <sz val="12"/>
        <color rgb="FF000080"/>
        <rFont val="Times New Roman"/>
        <family val="1"/>
      </rPr>
      <t>017 Sklad odpadu                                  </t>
    </r>
  </si>
  <si>
    <t>Regál skladový</t>
  </si>
  <si>
    <r>
      <rPr>
        <sz val="8"/>
        <color rgb="FF000080"/>
        <rFont val="Times New Roman"/>
        <family val="1"/>
      </rPr>
      <t>Příkon:  1,58kW/230V</t>
    </r>
  </si>
  <si>
    <r>
      <rPr>
        <sz val="8"/>
        <color rgb="FF000080"/>
        <rFont val="Times New Roman"/>
        <family val="1"/>
      </rPr>
      <t>Hmotnost: 125 kg kg</t>
    </r>
  </si>
  <si>
    <t>Rozměr:  775x945x1500 mm</t>
  </si>
  <si>
    <r>
      <rPr>
        <sz val="9"/>
        <color rgb="FF000080"/>
        <rFont val="Times New Roman"/>
        <family val="1"/>
      </rPr>
      <t>Kapacita: 15 GN 2/1-65 nebo 30 GN 1/1-65, dvouplášťový, izolova- ný transportní vozík, lisované bočnice s roztečem vsunů 75 mm,uzavírání vozíku klikou se zámkem,  rohové nárazníky, 4x kol- ečko z toho 2 s brzdou</t>
    </r>
  </si>
  <si>
    <t>Vozík GN s aktivním vyhříváním - stávající, přesun</t>
  </si>
  <si>
    <r>
      <t> </t>
    </r>
    <r>
      <rPr>
        <b/>
        <u val="single"/>
        <sz val="12"/>
        <color rgb="FF000080"/>
        <rFont val="Times New Roman"/>
        <family val="1"/>
      </rPr>
      <t>020 Chodba                                            </t>
    </r>
  </si>
  <si>
    <r>
      <rPr>
        <sz val="9"/>
        <color rgb="FF000080"/>
        <rFont val="Times New Roman"/>
        <family val="1"/>
      </rPr>
      <t>páková</t>
    </r>
  </si>
  <si>
    <r>
      <rPr>
        <b/>
        <sz val="8"/>
        <rFont val="Times New Roman"/>
        <family val="1"/>
      </rPr>
      <t>Baterie stojánková</t>
    </r>
  </si>
  <si>
    <t>14,29b</t>
  </si>
  <si>
    <r>
      <rPr>
        <sz val="8"/>
        <color rgb="FF000080"/>
        <rFont val="Times New Roman"/>
        <family val="1"/>
      </rPr>
      <t>Rozměr:  1600x700x900 mm</t>
    </r>
  </si>
  <si>
    <r>
      <rPr>
        <sz val="9"/>
        <color rgb="FF000080"/>
        <rFont val="Times New Roman"/>
        <family val="1"/>
      </rPr>
      <t>nerez,zadní lem,1x dřez</t>
    </r>
  </si>
  <si>
    <r>
      <rPr>
        <b/>
        <sz val="8"/>
        <rFont val="Times New Roman"/>
        <family val="1"/>
      </rPr>
      <t>Stůl pracovní s dřezem</t>
    </r>
  </si>
  <si>
    <t>14,29a</t>
  </si>
  <si>
    <r>
      <rPr>
        <sz val="8"/>
        <color rgb="FF000080"/>
        <rFont val="Times New Roman"/>
        <family val="1"/>
      </rPr>
      <t>Příkon:  0,75 kW/230 V</t>
    </r>
  </si>
  <si>
    <r>
      <rPr>
        <sz val="8"/>
        <color rgb="FF000080"/>
        <rFont val="Times New Roman"/>
        <family val="1"/>
      </rPr>
      <t>Rozměr:  450x1005x900 mm</t>
    </r>
  </si>
  <si>
    <r>
      <rPr>
        <sz val="9"/>
        <color rgb="FF000080"/>
        <rFont val="Times New Roman"/>
        <family val="1"/>
      </rPr>
      <t>celonerezové provedení, kapacita 2x 50 talířů, regulace 20-90 °C, vrchní plastový kryt talířů, automatické vyjíždění talířů, vedení pro průměr talířů 26 cm nebo 23 cm</t>
    </r>
  </si>
  <si>
    <r>
      <rPr>
        <b/>
        <sz val="8"/>
        <rFont val="Times New Roman"/>
        <family val="1"/>
      </rPr>
      <t>Zásobník na talíře - stávající</t>
    </r>
  </si>
  <si>
    <t>dodávka stavby</t>
  </si>
  <si>
    <t>Keramické umyvadlo se stojánkovou baterií</t>
  </si>
  <si>
    <r>
      <rPr>
        <sz val="8"/>
        <color rgb="FF000080"/>
        <rFont val="Times New Roman"/>
        <family val="1"/>
      </rPr>
      <t>Příkon:  2,1 kW/230 V</t>
    </r>
  </si>
  <si>
    <r>
      <rPr>
        <sz val="8"/>
        <color rgb="FF000080"/>
        <rFont val="Times New Roman"/>
        <family val="1"/>
      </rPr>
      <t>Hmotnost: 58,1 kg</t>
    </r>
  </si>
  <si>
    <r>
      <rPr>
        <sz val="8"/>
        <color rgb="FF000080"/>
        <rFont val="Times New Roman"/>
        <family val="1"/>
      </rPr>
      <t>Rozměr:  650x1300x900 mm</t>
    </r>
  </si>
  <si>
    <t>*celonerezové provedení *  pro vložní gastronádob až po 3x GN 1/1 - 200 * samostatné ovládání pro každou vanu * kontrolka zapnutí a vyhřátí * regulace teploty 30-90 °C * ovládání na KRATŠÍ straně * 3x výpustný ventil * na 4 směrově natáčivých kolečkách z toho 2 s brzdou</t>
  </si>
  <si>
    <t xml:space="preserve">       Vodní lázeň pojízdná dělená - stávající, přesun</t>
  </si>
  <si>
    <t xml:space="preserve">014.27   </t>
  </si>
  <si>
    <r>
      <rPr>
        <sz val="8"/>
        <color rgb="FF000080"/>
        <rFont val="Times New Roman"/>
        <family val="1"/>
      </rPr>
      <t>Hmotnost: 59,1 kg</t>
    </r>
  </si>
  <si>
    <r>
      <rPr>
        <sz val="8"/>
        <color rgb="FF000080"/>
        <rFont val="Times New Roman"/>
        <family val="1"/>
      </rPr>
      <t>Rozměr:  1250x700x900 mm</t>
    </r>
  </si>
  <si>
    <r>
      <rPr>
        <sz val="9"/>
        <color rgb="FF000080"/>
        <rFont val="Times New Roman"/>
        <family val="1"/>
      </rPr>
      <t>*celonerezové provedení *  pro vložní gastronádob až po 3x GN 1/1 - 200 * samostatné ovládání pro každou vanu * kontrolka zapnutí a vyhřátí * regulace teploty 30-90 °C * ovládání na DELŠÍ straně * 3x výpustný ventil * na 4 směrově natáčivých kolečkách z toho 2 s brzdou</t>
    </r>
  </si>
  <si>
    <t xml:space="preserve">          Vodní lázeň pojízdná dělená - stávající, přesun</t>
  </si>
  <si>
    <t xml:space="preserve">014.26   </t>
  </si>
  <si>
    <r>
      <rPr>
        <sz val="8"/>
        <color rgb="FF000080"/>
        <rFont val="Times New Roman"/>
        <family val="1"/>
      </rPr>
      <t>Příkon:  1,4 kW/230 V</t>
    </r>
  </si>
  <si>
    <r>
      <rPr>
        <sz val="8"/>
        <color rgb="FF000080"/>
        <rFont val="Times New Roman"/>
        <family val="1"/>
      </rPr>
      <t>Hmotnost: 42 kg</t>
    </r>
  </si>
  <si>
    <r>
      <rPr>
        <sz val="8"/>
        <color rgb="FF000080"/>
        <rFont val="Times New Roman"/>
        <family val="1"/>
      </rPr>
      <t>Rozměr:  650x910x900 mm</t>
    </r>
  </si>
  <si>
    <r>
      <rPr>
        <sz val="9"/>
        <color rgb="FF000080"/>
        <rFont val="Times New Roman"/>
        <family val="1"/>
      </rPr>
      <t xml:space="preserve">*celonerezové provedení * pro vložení gastronáb až po 2x GN
</t>
    </r>
    <r>
      <rPr>
        <sz val="9"/>
        <color rgb="FF000080"/>
        <rFont val="Times New Roman"/>
        <family val="1"/>
      </rPr>
      <t>1/1-200 * samostatné ovládání pro každou vanu * kontrolka zapnutí a vyhřátí * regulace teploty 30-90 °C * ovládání na KRATŠÍ straně * 2x výpustný ventil * 4x kolečka z toho 2 s brzdou</t>
    </r>
  </si>
  <si>
    <t xml:space="preserve">014.25    </t>
  </si>
  <si>
    <r>
      <rPr>
        <sz val="8"/>
        <color rgb="FF000080"/>
        <rFont val="Times New Roman"/>
        <family val="1"/>
      </rPr>
      <t>Rozměr:  6450x250x40 mm</t>
    </r>
  </si>
  <si>
    <t>Celonerezové provedení, povrch leštěný, včetně konzol</t>
  </si>
  <si>
    <t xml:space="preserve">         Dráha pojezdová na konzolách- stávající, přesun</t>
  </si>
  <si>
    <t xml:space="preserve">014.24   </t>
  </si>
  <si>
    <t xml:space="preserve">         Parapetní deska - stávající, přesun</t>
  </si>
  <si>
    <t xml:space="preserve">014.23   </t>
  </si>
  <si>
    <r>
      <rPr>
        <sz val="8"/>
        <color rgb="FF000080"/>
        <rFont val="Times New Roman"/>
        <family val="1"/>
      </rPr>
      <t>Rozměr:  775x945x1500 mm</t>
    </r>
  </si>
  <si>
    <t xml:space="preserve">           Vozík GN s aktivním vyhříváním - stávající, přesun</t>
  </si>
  <si>
    <t>014.22</t>
  </si>
  <si>
    <r>
      <rPr>
        <sz val="8"/>
        <color rgb="FF000080"/>
        <rFont val="Times New Roman"/>
        <family val="1"/>
      </rPr>
      <t>Příkon:  0,5 kW/230 V</t>
    </r>
  </si>
  <si>
    <r>
      <rPr>
        <sz val="8"/>
        <color rgb="FF000080"/>
        <rFont val="Times New Roman"/>
        <family val="1"/>
      </rPr>
      <t>Rozměr:  2800x900x450 mm</t>
    </r>
  </si>
  <si>
    <r>
      <rPr>
        <sz val="9"/>
        <color rgb="FF000080"/>
        <rFont val="Times New Roman"/>
        <family val="1"/>
      </rPr>
      <t>nerez,plech 1mm,odlučovač tuku vertikální,osvětlení,výpustný kohout kondenzátu</t>
    </r>
  </si>
  <si>
    <t xml:space="preserve">        Odsavač par-nástěnný,rovný</t>
  </si>
  <si>
    <t xml:space="preserve">014.21   </t>
  </si>
  <si>
    <t>zásuvka pro GN 1/1 - 150 mm, celý plášť zařízení z nerezové oceli
AISI 304, nerezové výškově nastavitelné nohy
Rozměr:  400x700x900 mm
Hmotnost: 45 kg</t>
  </si>
  <si>
    <t>Plocha pracovní se zásuvkou - stávající, přesun</t>
  </si>
  <si>
    <t xml:space="preserve">014.20a    </t>
  </si>
  <si>
    <r>
      <rPr>
        <sz val="8"/>
        <color rgb="FF000080"/>
        <rFont val="Times New Roman"/>
        <family val="1"/>
      </rPr>
      <t>Příkon:  31,8 kW/ 400 V</t>
    </r>
  </si>
  <si>
    <r>
      <rPr>
        <sz val="8"/>
        <color rgb="FF000080"/>
        <rFont val="Times New Roman"/>
        <family val="1"/>
      </rPr>
      <t>Hmotnost: 97 kg</t>
    </r>
  </si>
  <si>
    <r>
      <rPr>
        <sz val="8"/>
        <color rgb="FF000080"/>
        <rFont val="Times New Roman"/>
        <family val="1"/>
      </rPr>
      <t>Rozměr:  800x700x900 mm</t>
    </r>
  </si>
  <si>
    <r>
      <rPr>
        <sz val="9"/>
        <color rgb="FF000080"/>
        <rFont val="Times New Roman"/>
        <family val="1"/>
      </rPr>
      <t xml:space="preserve">třífázová, objem oleje: 2x 18 l, 2x vana, rozměr vany v mm: 310 x 340
</t>
    </r>
    <r>
      <rPr>
        <sz val="9"/>
        <color rgb="FF000080"/>
        <rFont val="Times New Roman"/>
        <family val="1"/>
      </rPr>
      <t>- 330, 2x koš, rozměr koše v mm: 280 x 290 x 150 v, včetně košů a vík, produkce: 30 kg/h, výpust vany do podestavby, bezpečnostní pojistka výpusti, bezpečnostní termostat</t>
    </r>
  </si>
  <si>
    <t xml:space="preserve">        Fritéza elektrická dvojitá</t>
  </si>
  <si>
    <t xml:space="preserve">014.20    </t>
  </si>
  <si>
    <t>*rozměr desky 560 x 510 mm
*plotna z pochromované oceli o síle 14 mm se systémem
rovnoměrného nahřátí a akumulací tepla pro lepší přípravu pokrmů
*produkt se méně napéká – snadné čištění
*hladký povrch plotny 
*prolisovaná vrchní deska umožňuje komfortní údržbu a čištění
*vysoký odnímatelný lem pro lepší hygienické podmínky
*celonerezové provedení
*příkon 7,4 kW
*kontrolka chodu a nahřátí
*ovládání teploty regulačním knoflíkem 50 – 300 °C
*zásuvka na odpadní tekutiny
*snadno odmontovatelný ovládací panel pro servisní úkony 
*pojistný termostat
*stupeň krytí ovládacích prvků IPX5
*dveře nejsou součástí - možno dokoupit
*nastavitelné nožičky
*400 V / 3N - 50 Hz
Rozměr:  600x705x900 mm
Hmotnost: 67 kg
Příkon:  7,4 kW/400 V</t>
  </si>
  <si>
    <t xml:space="preserve">        Grilovací deska - stávající, přesun</t>
  </si>
  <si>
    <t xml:space="preserve">014.19  </t>
  </si>
  <si>
    <r>
      <rPr>
        <sz val="8"/>
        <color rgb="FF000080"/>
        <rFont val="Times New Roman"/>
        <family val="1"/>
      </rPr>
      <t>Hmotnost: 45 kg</t>
    </r>
  </si>
  <si>
    <r>
      <rPr>
        <sz val="8"/>
        <color rgb="FF000080"/>
        <rFont val="Times New Roman"/>
        <family val="1"/>
      </rPr>
      <t>Rozměr:  400x700x900 mm</t>
    </r>
  </si>
  <si>
    <r>
      <rPr>
        <sz val="9"/>
        <color rgb="FF000080"/>
        <rFont val="Times New Roman"/>
        <family val="1"/>
      </rPr>
      <t>zásuvka pro GN 1/1 - 150 mm, celý plášť zařízení z nerezové oceli AISI 304, nerezové výškově nastavitelné nohy</t>
    </r>
  </si>
  <si>
    <r>
      <rPr>
        <b/>
        <sz val="8"/>
        <rFont val="Times New Roman"/>
        <family val="1"/>
      </rPr>
      <t>Plocha pracovní se zásuvkou</t>
    </r>
  </si>
  <si>
    <r>
      <rPr>
        <sz val="8"/>
        <color rgb="FF000080"/>
        <rFont val="Times New Roman"/>
        <family val="1"/>
      </rPr>
      <t>Příkon:  10 kW/400 V</t>
    </r>
  </si>
  <si>
    <r>
      <rPr>
        <sz val="8"/>
        <color rgb="FF000080"/>
        <rFont val="Times New Roman"/>
        <family val="1"/>
      </rPr>
      <t>Hmotnost: 40 kg</t>
    </r>
  </si>
  <si>
    <r>
      <rPr>
        <sz val="9"/>
        <color rgb="FF000080"/>
        <rFont val="Times New Roman"/>
        <family val="1"/>
      </rPr>
      <t xml:space="preserve">nerez, 2x varné pole 5,0 kW, deska o rozměru 350x570 mm, 7 teplotních stupňů
</t>
    </r>
    <r>
      <rPr>
        <sz val="9"/>
        <color rgb="FF000080"/>
        <rFont val="Times New Roman"/>
        <family val="1"/>
      </rPr>
      <t>skříňka s dvířkami</t>
    </r>
  </si>
  <si>
    <t>Sporák induní se skříňkou</t>
  </si>
  <si>
    <r>
      <rPr>
        <sz val="8"/>
        <color rgb="FF000080"/>
        <rFont val="Times New Roman"/>
        <family val="1"/>
      </rPr>
      <t>Příkon:  0,21 kW/230 V</t>
    </r>
  </si>
  <si>
    <r>
      <rPr>
        <sz val="8"/>
        <color rgb="FF000080"/>
        <rFont val="Times New Roman"/>
        <family val="1"/>
      </rPr>
      <t>Hmotnost: 74 kg</t>
    </r>
  </si>
  <si>
    <r>
      <rPr>
        <sz val="9"/>
        <color rgb="FF000080"/>
        <rFont val="Times New Roman"/>
        <family val="1"/>
      </rPr>
      <t xml:space="preserve">Objem: 340 Lt • bílé provedení • statické chlazení • digitální termostat
</t>
    </r>
    <r>
      <rPr>
        <sz val="9"/>
        <color rgb="FF000080"/>
        <rFont val="Times New Roman"/>
        <family val="1"/>
      </rPr>
      <t xml:space="preserve">• teplotní rozsah od -18 °C do
</t>
    </r>
    <r>
      <rPr>
        <sz val="9"/>
        <color rgb="FF000080"/>
        <rFont val="Times New Roman"/>
        <family val="1"/>
      </rPr>
      <t>-22 °C • 7 výparníkových roštu • zabudovaný zámek • snadno vyměnitelné těsnění • možnost přehození otvírání dveří</t>
    </r>
  </si>
  <si>
    <t>Skříň mrazící - stávajíc, přesun</t>
  </si>
  <si>
    <t>Lednice nerezová - stávající, přesun</t>
  </si>
  <si>
    <r>
      <rPr>
        <sz val="8"/>
        <color rgb="FF000080"/>
        <rFont val="Times New Roman"/>
        <family val="1"/>
      </rPr>
      <t>Příkon:  0,425 kW/230 V</t>
    </r>
  </si>
  <si>
    <r>
      <rPr>
        <sz val="8"/>
        <color rgb="FF000080"/>
        <rFont val="Times New Roman"/>
        <family val="1"/>
      </rPr>
      <t>Hmotnost: 150 kg</t>
    </r>
  </si>
  <si>
    <r>
      <rPr>
        <sz val="9"/>
        <color rgb="FF000080"/>
        <rFont val="Times New Roman"/>
        <family val="1"/>
      </rPr>
      <t>provedení nerez, objem 650 l, chladivo R404a, automatické rozmrazování, 4x rošt GN 2/1, elektronická řídící jednotka, nucená cirkulace vzduchu, hmostnost 150 kg, elektronické řízení vlhkosti, izolace 70 mm, vnitřní osvětlení, max. teplota okolí +43 °C, prvozní teplota -2 až +8 °C, monobloková chladící jednotka, zámek dveří,</t>
    </r>
  </si>
  <si>
    <t>Skříň chladící jednodvéřová 650 L - stávající, přesun</t>
  </si>
  <si>
    <r>
      <rPr>
        <b/>
        <sz val="8"/>
        <rFont val="Times New Roman"/>
        <family val="1"/>
      </rPr>
      <t>Keramické umyvadlo se stojánkovou baterií</t>
    </r>
  </si>
  <si>
    <r>
      <rPr>
        <sz val="8"/>
        <color rgb="FF000080"/>
        <rFont val="Times New Roman"/>
        <family val="1"/>
      </rPr>
      <t>Příkon:  230V/0,38kW</t>
    </r>
  </si>
  <si>
    <r>
      <rPr>
        <sz val="8"/>
        <color rgb="FF000080"/>
        <rFont val="Times New Roman"/>
        <family val="1"/>
      </rPr>
      <t>Rozměr:  1750x700x850 mm</t>
    </r>
  </si>
  <si>
    <r>
      <rPr>
        <sz val="9"/>
        <color rgb="FF000080"/>
        <rFont val="Times New Roman"/>
        <family val="1"/>
      </rPr>
      <t xml:space="preserve">nerez,6x zásuvka GN1/1-200,chladící agregát vpravo,regulace
</t>
    </r>
    <r>
      <rPr>
        <sz val="9"/>
        <color rgb="FF000080"/>
        <rFont val="Times New Roman"/>
        <family val="1"/>
      </rPr>
      <t>+0°Caž+8°C,okolní teplota + 25°C,pohyblivý přívod s vidlicí, dřez se stoj. bat. nad agregátem</t>
    </r>
  </si>
  <si>
    <r>
      <rPr>
        <b/>
        <sz val="8"/>
        <rFont val="Times New Roman"/>
        <family val="1"/>
      </rPr>
      <t>Stůl chlazený na GN</t>
    </r>
  </si>
  <si>
    <r>
      <rPr>
        <sz val="8"/>
        <color rgb="FF000080"/>
        <rFont val="Times New Roman"/>
        <family val="1"/>
      </rPr>
      <t>Rozměr:  1700x700x900 mm</t>
    </r>
  </si>
  <si>
    <r>
      <rPr>
        <sz val="9"/>
        <color rgb="FF000080"/>
        <rFont val="Times New Roman"/>
        <family val="1"/>
      </rPr>
      <t>nerez,zadní lem,1x plná police</t>
    </r>
  </si>
  <si>
    <r>
      <rPr>
        <sz val="8"/>
        <color rgb="FF000080"/>
        <rFont val="Times New Roman"/>
        <family val="1"/>
      </rPr>
      <t xml:space="preserve">Příkon:  230V/0,5kW
</t>
    </r>
    <r>
      <rPr>
        <b/>
        <sz val="8"/>
        <rFont val="Times New Roman"/>
        <family val="1"/>
      </rPr>
      <t>Stůl pracovní</t>
    </r>
  </si>
  <si>
    <r>
      <rPr>
        <sz val="8"/>
        <color rgb="FF000080"/>
        <rFont val="Times New Roman"/>
        <family val="1"/>
      </rPr>
      <t>Rozměr:  2600x1400x450 mm</t>
    </r>
  </si>
  <si>
    <t>nerez,plech 1mm, odlučovač tuku vertikální,osvětlení,výpustný kohout kondenzátu</t>
  </si>
  <si>
    <r>
      <rPr>
        <b/>
        <sz val="8"/>
        <rFont val="Times New Roman"/>
        <family val="1"/>
      </rPr>
      <t>Odsavač par-závěsný</t>
    </r>
  </si>
  <si>
    <r>
      <rPr>
        <sz val="8"/>
        <color rgb="FF000080"/>
        <rFont val="Times New Roman"/>
        <family val="1"/>
      </rPr>
      <t>Příkon:  37 kW/400 V</t>
    </r>
  </si>
  <si>
    <r>
      <rPr>
        <sz val="8"/>
        <color rgb="FF000080"/>
        <rFont val="Times New Roman"/>
        <family val="1"/>
      </rPr>
      <t>Rozměr:  879x791x1782 mm</t>
    </r>
  </si>
  <si>
    <r>
      <rPr>
        <b/>
        <sz val="8"/>
        <rFont val="Times New Roman"/>
        <family val="1"/>
      </rPr>
      <t>Konvektomat elektrický - stávající</t>
    </r>
  </si>
  <si>
    <t>Podstavec pod konvektomaty - stávající</t>
  </si>
  <si>
    <t>014.02a</t>
  </si>
  <si>
    <r>
      <rPr>
        <b/>
        <sz val="8"/>
        <rFont val="Times New Roman"/>
        <family val="1"/>
      </rPr>
      <t>Konvektomat elektromechanický - stávající</t>
    </r>
  </si>
  <si>
    <r>
      <rPr>
        <b/>
        <sz val="8"/>
        <rFont val="Times New Roman"/>
        <family val="1"/>
      </rPr>
      <t>Podstavec pod konvektomat - stávající</t>
    </r>
  </si>
  <si>
    <t>014.01a</t>
  </si>
  <si>
    <t>Konvektomat elektrický - stávající</t>
  </si>
  <si>
    <r>
      <rPr>
        <u val="single"/>
        <sz val="12"/>
        <color rgb="FF000080"/>
        <rFont val="Times New Roman"/>
        <family val="1"/>
      </rPr>
      <t> </t>
    </r>
    <r>
      <rPr>
        <b/>
        <u val="single"/>
        <sz val="12"/>
        <color rgb="FF000080"/>
        <rFont val="Times New Roman"/>
        <family val="1"/>
      </rPr>
      <t>014 Přípravna výdeje                                                    </t>
    </r>
  </si>
  <si>
    <r>
      <rPr>
        <sz val="8"/>
        <color rgb="FF000080"/>
        <rFont val="Times New Roman"/>
        <family val="1"/>
      </rPr>
      <t>Rozměr:  1200x600x900 mm</t>
    </r>
  </si>
  <si>
    <t>Stůl odkapní - stávající, přesun</t>
  </si>
  <si>
    <r>
      <rPr>
        <sz val="8"/>
        <color rgb="FF000080"/>
        <rFont val="Times New Roman"/>
        <family val="1"/>
      </rPr>
      <t>Rozměr:  1030x510x300 mm</t>
    </r>
  </si>
  <si>
    <r>
      <rPr>
        <sz val="9"/>
        <color rgb="FF000080"/>
        <rFont val="Times New Roman"/>
        <family val="1"/>
      </rPr>
      <t>nerez,1x plná police,odtoková trubička</t>
    </r>
  </si>
  <si>
    <t>Police nástěnná na koše-plná - stávající, přesun</t>
  </si>
  <si>
    <t>nerez,5x plná police,nosnost police max. 80kg
Rozměr:  1000x400x1800 mm</t>
  </si>
  <si>
    <t>Regál pětipolicový</t>
  </si>
  <si>
    <r>
      <rPr>
        <sz val="8"/>
        <color rgb="FF000080"/>
        <rFont val="Times New Roman"/>
        <family val="1"/>
      </rPr>
      <t>Rozměr:  685x955x900 mm</t>
    </r>
  </si>
  <si>
    <t>nerezové provedení, podnos/koš 530x375 mm, kapacita 120 , pracovní deska 380x535 mm,
pracovní deska se pod hmotností podnosů/košů posouvá po svislé konzole směrem dolů, závěsné pružiny udržují vrchní podnos /koš v pracovní poloze, při odebrání podnosů/košů se deska posune automaticky vzhůru do optimální polohy</t>
  </si>
  <si>
    <t>Podavač na jídelní podnosy/koše s nádobím - stávající, přesun</t>
  </si>
  <si>
    <r>
      <rPr>
        <sz val="8"/>
        <color rgb="FF000080"/>
        <rFont val="Times New Roman"/>
        <family val="1"/>
      </rPr>
      <t>Příkon:  400V/0,7kW</t>
    </r>
  </si>
  <si>
    <r>
      <rPr>
        <sz val="8"/>
        <color rgb="FF000080"/>
        <rFont val="Times New Roman"/>
        <family val="1"/>
      </rPr>
      <t>Rozměr:  4300x500x905 mm</t>
    </r>
  </si>
  <si>
    <r>
      <rPr>
        <sz val="9"/>
        <color rgb="FF000080"/>
        <rFont val="Times New Roman"/>
        <family val="1"/>
      </rPr>
      <t>výška 900mm,šířka pásu 400mm,optoelektrická závora,plynulá regulace rychlosti,rychlost 0-10m/min</t>
    </r>
  </si>
  <si>
    <t>Pás dopravníkový - stávající, přesun</t>
  </si>
  <si>
    <r>
      <rPr>
        <sz val="8"/>
        <color rgb="FF000080"/>
        <rFont val="Times New Roman"/>
        <family val="1"/>
      </rPr>
      <t>Příkon:  230V/0,5kW</t>
    </r>
  </si>
  <si>
    <r>
      <rPr>
        <sz val="8"/>
        <color rgb="FF000080"/>
        <rFont val="Times New Roman"/>
        <family val="1"/>
      </rPr>
      <t>Rozměr:  3500x1400x450 mm</t>
    </r>
  </si>
  <si>
    <r>
      <rPr>
        <sz val="8"/>
        <color rgb="FF000080"/>
        <rFont val="Times New Roman"/>
        <family val="1"/>
      </rPr>
      <t>Příkon:  32,1 kW/400V</t>
    </r>
  </si>
  <si>
    <r>
      <rPr>
        <sz val="8"/>
        <color rgb="FF000080"/>
        <rFont val="Times New Roman"/>
        <family val="1"/>
      </rPr>
      <t>Rozměr:  4600 x 800 x 1910-2180 mm</t>
    </r>
  </si>
  <si>
    <r>
      <rPr>
        <b/>
        <sz val="8"/>
        <rFont val="Times New Roman"/>
        <family val="1"/>
      </rPr>
      <t>Myčka s automatickým posuvem - stávající</t>
    </r>
  </si>
  <si>
    <r>
      <rPr>
        <sz val="8"/>
        <color rgb="FF000080"/>
        <rFont val="Times New Roman"/>
        <family val="1"/>
      </rPr>
      <t>Rozměr:  723x670x900 mm</t>
    </r>
  </si>
  <si>
    <r>
      <rPr>
        <sz val="9"/>
        <color rgb="FF000080"/>
        <rFont val="Times New Roman"/>
        <family val="1"/>
      </rPr>
      <t>1x madlo, 2x pevné kolečko s ložisky, 2x otočné kolečko s brzdou a ložisky</t>
    </r>
  </si>
  <si>
    <r>
      <rPr>
        <sz val="8"/>
        <color rgb="FF000080"/>
        <rFont val="Times New Roman"/>
        <family val="1"/>
      </rPr>
      <t xml:space="preserve">Rozměr:  1000x400x1800 mm
</t>
    </r>
    <r>
      <rPr>
        <b/>
        <sz val="8"/>
        <rFont val="Times New Roman"/>
        <family val="1"/>
      </rPr>
      <t>Vozík na koše - stávající</t>
    </r>
  </si>
  <si>
    <r>
      <rPr>
        <sz val="9"/>
        <color rgb="FF000080"/>
        <rFont val="Times New Roman"/>
        <family val="1"/>
      </rPr>
      <t>nerez,5x plná police,nosnost police max. 80kg</t>
    </r>
  </si>
  <si>
    <t>Regál pětipolicový - stávající, přesun</t>
  </si>
  <si>
    <t>Příkon:    /230 V</t>
  </si>
  <si>
    <r>
      <rPr>
        <sz val="8"/>
        <color rgb="FF000080"/>
        <rFont val="Times New Roman"/>
        <family val="1"/>
      </rPr>
      <t>Rozměr:  1300x1200 mm</t>
    </r>
  </si>
  <si>
    <r>
      <rPr>
        <sz val="9"/>
        <color rgb="FF000080"/>
        <rFont val="Times New Roman"/>
        <family val="1"/>
      </rPr>
      <t xml:space="preserve">duplexní filtr s objemovým řízením pro možnou nepřetržitou dodávku upravené vody
</t>
    </r>
    <r>
      <rPr>
        <sz val="9"/>
        <color rgb="FF000080"/>
        <rFont val="Times New Roman"/>
        <family val="1"/>
      </rPr>
      <t xml:space="preserve">2x 25 litrů pryskiřiceprůtok 2 m3/hod barva filtru / PE solanky: modrá
</t>
    </r>
    <r>
      <rPr>
        <sz val="9"/>
        <color rgb="FF000080"/>
        <rFont val="Times New Roman"/>
        <family val="1"/>
      </rPr>
      <t>/ bílá,  propojení mezi filtry: plastové potrubí, napojení vody / odpadu: 1“ / 1/2“,  vnější závit provozní tlak vody 0,3 - 0,8 MPa, teplota vody, okolí max. 43 st.C</t>
    </r>
  </si>
  <si>
    <t>Duplexní změovací filtr</t>
  </si>
  <si>
    <r>
      <rPr>
        <sz val="8"/>
        <color rgb="FF000080"/>
        <rFont val="Times New Roman"/>
        <family val="1"/>
      </rPr>
      <t>Rozměr:  1900x1100x450 mm</t>
    </r>
  </si>
  <si>
    <r>
      <rPr>
        <b/>
        <sz val="8"/>
        <rFont val="Times New Roman"/>
        <family val="1"/>
      </rPr>
      <t>Odsavač par-nástěnný,rovný</t>
    </r>
  </si>
  <si>
    <r>
      <rPr>
        <b/>
        <sz val="8"/>
        <rFont val="Times New Roman"/>
        <family val="1"/>
      </rPr>
      <t>Sprcha tlaková s ramínkem</t>
    </r>
  </si>
  <si>
    <r>
      <rPr>
        <sz val="8"/>
        <color rgb="FF000080"/>
        <rFont val="Times New Roman"/>
        <family val="1"/>
      </rPr>
      <t>Rozměr:  1300x700x900 mm</t>
    </r>
  </si>
  <si>
    <r>
      <rPr>
        <sz val="9"/>
        <color rgb="FF000080"/>
        <rFont val="Times New Roman"/>
        <family val="1"/>
      </rPr>
      <t>nerez,zadní lem,plech 1,5mm,nohy dřezu L profil</t>
    </r>
  </si>
  <si>
    <t>Dřez svařovaný dvoudílný  - stávající, přesun</t>
  </si>
  <si>
    <r>
      <rPr>
        <sz val="8"/>
        <color rgb="FF000080"/>
        <rFont val="Times New Roman"/>
        <family val="1"/>
      </rPr>
      <t>Příkon:  17kW/400V</t>
    </r>
  </si>
  <si>
    <r>
      <rPr>
        <sz val="8"/>
        <color rgb="FF000080"/>
        <rFont val="Times New Roman"/>
        <family val="1"/>
      </rPr>
      <t>Hmotnost: 280 kg</t>
    </r>
  </si>
  <si>
    <r>
      <rPr>
        <sz val="8"/>
        <color rgb="FF000080"/>
        <rFont val="Times New Roman"/>
        <family val="1"/>
      </rPr>
      <t>Rozměr:  1380x870(1305)x1787(2205) mm</t>
    </r>
  </si>
  <si>
    <t>Myčka černého nádobí  - stávající, přesun</t>
  </si>
  <si>
    <r>
      <rPr>
        <sz val="8"/>
        <color rgb="FF000080"/>
        <rFont val="Times New Roman"/>
        <family val="1"/>
      </rPr>
      <t>Rozměr:  1550x800x1800 mm</t>
    </r>
  </si>
  <si>
    <r>
      <rPr>
        <sz val="9"/>
        <color rgb="FF000080"/>
        <rFont val="Times New Roman"/>
        <family val="1"/>
      </rPr>
      <t>nerez,4x plná police,nosnost police max. 80kg</t>
    </r>
  </si>
  <si>
    <t>Regál čtyřpolicový - stávající, přesun</t>
  </si>
  <si>
    <r>
      <rPr>
        <sz val="8"/>
        <color rgb="FF000080"/>
        <rFont val="Times New Roman"/>
        <family val="1"/>
      </rPr>
      <t>Rozměr:  1400x600x1800 mm</t>
    </r>
  </si>
  <si>
    <r>
      <t> </t>
    </r>
    <r>
      <rPr>
        <b/>
        <u val="single"/>
        <sz val="12"/>
        <color rgb="FF000080"/>
        <rFont val="Times New Roman"/>
        <family val="1"/>
      </rPr>
      <t>013 Mytí nádobí                      </t>
    </r>
  </si>
  <si>
    <r>
      <rPr>
        <sz val="8"/>
        <color rgb="FF000080"/>
        <rFont val="Times New Roman"/>
        <family val="1"/>
      </rPr>
      <t>Rozměr:  730x550x1200 mm</t>
    </r>
  </si>
  <si>
    <r>
      <rPr>
        <sz val="9"/>
        <color rgb="FF000080"/>
        <rFont val="Times New Roman"/>
        <family val="1"/>
      </rPr>
      <t>nerez,1x police,4xGN1/3-150,2x otočné kolečko d=125mm,2x otočné kolečko s brzdou</t>
    </r>
  </si>
  <si>
    <t>Vozík na příbory a plata - stávající, přesun</t>
  </si>
  <si>
    <t>Pokladna - stávající, přesun</t>
  </si>
  <si>
    <r>
      <rPr>
        <sz val="8"/>
        <color rgb="FF000080"/>
        <rFont val="Times New Roman"/>
        <family val="1"/>
      </rPr>
      <t>Rozměr:  1000x310x25 mm</t>
    </r>
  </si>
  <si>
    <r>
      <rPr>
        <sz val="9"/>
        <color rgb="FF000080"/>
        <rFont val="Times New Roman"/>
        <family val="1"/>
      </rPr>
      <t xml:space="preserve">-celonerezové provedení, povrch leštěný
</t>
    </r>
    <r>
      <rPr>
        <sz val="9"/>
        <color rgb="FF000080"/>
        <rFont val="Times New Roman"/>
        <family val="1"/>
      </rPr>
      <t>-trubka d=25mm, š=330mm, včetně konzol</t>
    </r>
  </si>
  <si>
    <t>Dráha pojezdová trubková - stávající, přesun</t>
  </si>
  <si>
    <t>012.43a</t>
  </si>
  <si>
    <r>
      <rPr>
        <sz val="8"/>
        <color rgb="FF000080"/>
        <rFont val="Times New Roman"/>
        <family val="1"/>
      </rPr>
      <t>Rozměr:  1550x700x900 mm</t>
    </r>
  </si>
  <si>
    <t>1x plná police, sokl, provedení levý a pravý</t>
  </si>
  <si>
    <t>Pokladní modul otevřený - stávající, přesun</t>
  </si>
  <si>
    <t>012.41a</t>
  </si>
  <si>
    <t>Rozměr:  1600x700x900 mm</t>
  </si>
  <si>
    <t>Stůl pracovní s dřezem - stávající</t>
  </si>
  <si>
    <r>
      <rPr>
        <sz val="8"/>
        <color rgb="FF000080"/>
        <rFont val="Times New Roman"/>
        <family val="1"/>
      </rPr>
      <t>Příkon:  9,3kW/400V</t>
    </r>
  </si>
  <si>
    <r>
      <rPr>
        <sz val="8"/>
        <color rgb="FF000080"/>
        <rFont val="Times New Roman"/>
        <family val="1"/>
      </rPr>
      <t>Rozměr:  1173x600x947 mm</t>
    </r>
  </si>
  <si>
    <r>
      <rPr>
        <sz val="9"/>
        <color rgb="FF000080"/>
        <rFont val="Times New Roman"/>
        <family val="1"/>
      </rPr>
      <t>2x termos 20l</t>
    </r>
  </si>
  <si>
    <t>Výrobník čaje Bonamat - stávající, přesun</t>
  </si>
  <si>
    <r>
      <rPr>
        <sz val="8"/>
        <color rgb="FF000080"/>
        <rFont val="Times New Roman"/>
        <family val="1"/>
      </rPr>
      <t>Příkon:  0,395 kW/230 V</t>
    </r>
  </si>
  <si>
    <r>
      <rPr>
        <sz val="8"/>
        <color rgb="FF000080"/>
        <rFont val="Times New Roman"/>
        <family val="1"/>
      </rPr>
      <t>Rozměr:  430x630x635 mm</t>
    </r>
  </si>
  <si>
    <t>nerezové provedení, čerpadlový systém víření, samoobslužné dávkování nápoje, samostatné ovládání jednotlivých nádob, kapacita 4x 12 l,pracovní teplota 7-10 °C,</t>
  </si>
  <si>
    <t>Výrobník a výřič chlazených nápojů - stávající, přesun</t>
  </si>
  <si>
    <t>12,38a</t>
  </si>
  <si>
    <r>
      <rPr>
        <sz val="8"/>
        <color rgb="FF000080"/>
        <rFont val="Times New Roman"/>
        <family val="1"/>
      </rPr>
      <t>Rozměr:  2000x700x900 mm</t>
    </r>
  </si>
  <si>
    <r>
      <rPr>
        <sz val="9"/>
        <color rgb="FF000080"/>
        <rFont val="Times New Roman"/>
        <family val="1"/>
      </rPr>
      <t>nerez,zadní lem</t>
    </r>
  </si>
  <si>
    <r>
      <rPr>
        <b/>
        <sz val="8"/>
        <rFont val="Times New Roman"/>
        <family val="1"/>
      </rPr>
      <t>Stůl pracovní jednoduchý - stávající</t>
    </r>
  </si>
  <si>
    <t>Rozměr:  723x670x900 mm</t>
  </si>
  <si>
    <r>
      <rPr>
        <b/>
        <sz val="8"/>
        <rFont val="Times New Roman"/>
        <family val="1"/>
      </rPr>
      <t>Vozík na koše</t>
    </r>
  </si>
  <si>
    <r>
      <rPr>
        <sz val="9"/>
        <color rgb="FF000080"/>
        <rFont val="Times New Roman"/>
        <family val="1"/>
      </rPr>
      <t>Objem: 350 Lt • bílé provedení • prosklené dveře • ventilované chlazení • digitální termostat • automatické odtávání • 4 výškove nastavitelné rošty • možnost přehození otvírání dveří • zabudovaný zámek • snadno vyměnitelné těsnění</t>
    </r>
  </si>
  <si>
    <t>Lednice - prosklené dveře - stávající, přesun</t>
  </si>
  <si>
    <t>provedení nerez, objem 1400 l, chladivo R404a, automatické rozmrazování, 8x rošt GN 2/1, 8 párů zásuvů, pro GN 2/1, provozní teplota -2 až +8 °C , elektronická řídící jednotka, nucená cirkulace vzduchu, hmostnost 250 kg, elektronické řízení vlhkosti, izolace 70 mm, vnitřní osvětlení, max. teplota okolí +43 °C, monobloková chladící jednotka, zámek dveří,</t>
  </si>
  <si>
    <t>Skříň chladící dvoudvéřová COCA COLA - stávající, přesun</t>
  </si>
  <si>
    <r>
      <rPr>
        <sz val="8"/>
        <color rgb="FF000080"/>
        <rFont val="Times New Roman"/>
        <family val="1"/>
      </rPr>
      <t>Rozměr:  1500x700x850 mm</t>
    </r>
  </si>
  <si>
    <r>
      <rPr>
        <sz val="9"/>
        <color rgb="FF000080"/>
        <rFont val="Times New Roman"/>
        <family val="1"/>
      </rPr>
      <t xml:space="preserve">nerez,1x police,1x vana GN4/1,opláštění ze tří stran,křídlové dveře,chladící agregát vpravo,vana slouží k dočasnému skladování předchlazených pokrmů a nápojů,regulace +2°Caž+8°C,okolní teplota
</t>
    </r>
    <r>
      <rPr>
        <sz val="9"/>
        <color rgb="FF000080"/>
        <rFont val="Times New Roman"/>
        <family val="1"/>
      </rPr>
      <t>+ 25°C,pohyblivý přívod s vidlicí</t>
    </r>
  </si>
  <si>
    <t>Stůl s chlazenou vanou skříňový - stávající, přesun</t>
  </si>
  <si>
    <t>Rozměr:  900x600x900 mm</t>
  </si>
  <si>
    <t>nerez,zadní le</t>
  </si>
  <si>
    <t>Stůl pracovní - stávající, přesun</t>
  </si>
  <si>
    <t>12,32b</t>
  </si>
  <si>
    <t>12,32a</t>
  </si>
  <si>
    <r>
      <rPr>
        <sz val="8"/>
        <color rgb="FF000080"/>
        <rFont val="Times New Roman"/>
        <family val="1"/>
      </rPr>
      <t>Rozměr:  600x700x900 mm</t>
    </r>
  </si>
  <si>
    <r>
      <rPr>
        <sz val="9"/>
        <color rgb="FF000080"/>
        <rFont val="Times New Roman"/>
        <family val="1"/>
      </rPr>
      <t>nerez,bez lemu, ůkos desky</t>
    </r>
  </si>
  <si>
    <t xml:space="preserve">Stůl pracovní jednoduchý </t>
  </si>
  <si>
    <r>
      <rPr>
        <sz val="8"/>
        <color rgb="FF000080"/>
        <rFont val="Times New Roman"/>
        <family val="1"/>
      </rPr>
      <t>Rozměr:  1200x700x900 mm</t>
    </r>
  </si>
  <si>
    <t>Stůl pracovní jednoduchý - stávající, přesun</t>
  </si>
  <si>
    <r>
      <rPr>
        <sz val="8"/>
        <color rgb="FF000080"/>
        <rFont val="Times New Roman"/>
        <family val="1"/>
      </rPr>
      <t>Příkon:  0,3kW/230V</t>
    </r>
  </si>
  <si>
    <r>
      <rPr>
        <sz val="8"/>
        <color rgb="FF000080"/>
        <rFont val="Times New Roman"/>
        <family val="1"/>
      </rPr>
      <t>Rozměr:  1210x630x635 mm</t>
    </r>
  </si>
  <si>
    <t>Vitrína chladící - stávající, přesun</t>
  </si>
  <si>
    <r>
      <rPr>
        <sz val="8"/>
        <color rgb="FF000080"/>
        <rFont val="Times New Roman"/>
        <family val="1"/>
      </rPr>
      <t>Rozměr:  800x1600x900 mm</t>
    </r>
  </si>
  <si>
    <r>
      <rPr>
        <sz val="9"/>
        <color rgb="FF000080"/>
        <rFont val="Times New Roman"/>
        <family val="1"/>
      </rPr>
      <t>stůl a 6 židlí</t>
    </r>
  </si>
  <si>
    <t>Stůl jídelní se židlemi - stávající, přesun</t>
  </si>
  <si>
    <r>
      <rPr>
        <sz val="8"/>
        <color rgb="FF000080"/>
        <rFont val="Times New Roman"/>
        <family val="1"/>
      </rPr>
      <t>Rozměr:  1000x40x40 mm</t>
    </r>
  </si>
  <si>
    <r>
      <rPr>
        <sz val="9"/>
        <color rgb="FF000080"/>
        <rFont val="Times New Roman"/>
        <family val="1"/>
      </rPr>
      <t xml:space="preserve">-celonerezové provedení, povrch leštěný
</t>
    </r>
    <r>
      <rPr>
        <sz val="9"/>
        <color rgb="FF000080"/>
        <rFont val="Times New Roman"/>
        <family val="1"/>
      </rPr>
      <t>-trubka d=40mm, včetně kotevních trnů</t>
    </r>
  </si>
  <si>
    <r>
      <rPr>
        <b/>
        <sz val="8"/>
        <rFont val="Times New Roman"/>
        <family val="1"/>
      </rPr>
      <t>Zábradlí trubkové</t>
    </r>
  </si>
  <si>
    <t>*</t>
  </si>
  <si>
    <r>
      <rPr>
        <u val="single"/>
        <sz val="12"/>
        <color rgb="FF000080"/>
        <rFont val="Times New Roman"/>
        <family val="1"/>
      </rPr>
      <t> </t>
    </r>
    <r>
      <rPr>
        <b/>
        <u val="single"/>
        <sz val="12"/>
        <color rgb="FF000080"/>
        <rFont val="Times New Roman"/>
        <family val="1"/>
      </rPr>
      <t>012 Jídelna                               </t>
    </r>
  </si>
  <si>
    <r>
      <rPr>
        <b/>
        <i/>
        <sz val="10"/>
        <rFont val="Arial"/>
        <family val="2"/>
      </rPr>
      <t xml:space="preserve">Kontaktní osoba
</t>
    </r>
    <r>
      <rPr>
        <sz val="9"/>
        <rFont val="Arial"/>
        <family val="2"/>
      </rPr>
      <t xml:space="preserve">Tel.:
</t>
    </r>
    <r>
      <rPr>
        <sz val="9"/>
        <rFont val="Arial"/>
        <family val="2"/>
      </rPr>
      <t>Fax.:</t>
    </r>
  </si>
  <si>
    <r>
      <rPr>
        <b/>
        <i/>
        <sz val="10"/>
        <rFont val="Arial"/>
        <family val="2"/>
      </rPr>
      <t xml:space="preserve">Objednatel
JIKA-CZ - </t>
    </r>
    <r>
      <rPr>
        <b/>
        <sz val="10"/>
        <rFont val="Arial"/>
        <family val="2"/>
      </rPr>
      <t xml:space="preserve">Menza Albertov
</t>
    </r>
    <r>
      <rPr>
        <sz val="9"/>
        <rFont val="Arial"/>
        <family val="2"/>
      </rPr>
      <t>,</t>
    </r>
  </si>
  <si>
    <t>Náklady celkem s DPH</t>
  </si>
  <si>
    <t>Základ a hodnota DPH %</t>
  </si>
  <si>
    <t>Náklady celkem</t>
  </si>
  <si>
    <t>Kompletační činnost</t>
  </si>
  <si>
    <t>Vedlejší náklady celkem</t>
  </si>
  <si>
    <t>Provozní vlivy 0,00% z pravé strany mezisoučtu 2</t>
  </si>
  <si>
    <t>GZS 0,00% z pravé strany mezisoučtu 2</t>
  </si>
  <si>
    <t>Vedlejší náklady</t>
  </si>
  <si>
    <t>Základní náklady celkem</t>
  </si>
  <si>
    <t>Opravy v záruce 0,00% z mezisoučtu 1</t>
  </si>
  <si>
    <t>Rizika a pojištění 0,00% z mezisoučtu 2</t>
  </si>
  <si>
    <t>Dodav. dokumentace 0,00% z mezisoučtu 2</t>
  </si>
  <si>
    <t>Mezisoučet 2</t>
  </si>
  <si>
    <t>PPV 0,00% z nátěrů a zemních prací</t>
  </si>
  <si>
    <t>Nátěry</t>
  </si>
  <si>
    <t>PPV 6,00% z montáže: materiál + práce</t>
  </si>
  <si>
    <t>Mezisoučet 1</t>
  </si>
  <si>
    <t>Montáž - práce</t>
  </si>
  <si>
    <t>Montáž - materiál</t>
  </si>
  <si>
    <t>Doprava 3,60%, Přesun 1,00%</t>
  </si>
  <si>
    <t>Dodávka</t>
  </si>
  <si>
    <t>Základní náklady</t>
  </si>
  <si>
    <t>Hodnota B</t>
  </si>
  <si>
    <t>Hodnota A</t>
  </si>
  <si>
    <t>Elektromontáže celkem</t>
  </si>
  <si>
    <t>hod</t>
  </si>
  <si>
    <t>Revizni technik</t>
  </si>
  <si>
    <t>DLE CSN 331500</t>
  </si>
  <si>
    <t>PROVEDENI REVIZNICH ZKOUSEK</t>
  </si>
  <si>
    <t>výkopy a zához</t>
  </si>
  <si>
    <t>Zemní práce kompletní</t>
  </si>
  <si>
    <t>Tvarovani mont.dilu</t>
  </si>
  <si>
    <t>podpěra na vodič PVC PV 1.-55</t>
  </si>
  <si>
    <t>Ochranné úhelník s držáky</t>
  </si>
  <si>
    <t>SR03 spoj.kruh.a pask.vod.</t>
  </si>
  <si>
    <t>SZ zkusebni</t>
  </si>
  <si>
    <t>SO okapova</t>
  </si>
  <si>
    <t>SS spojovaci</t>
  </si>
  <si>
    <t>SK krizova</t>
  </si>
  <si>
    <t>SP1 pripojovaci</t>
  </si>
  <si>
    <t>SVORKA HROMOSVODNI,UZEMNOVACI</t>
  </si>
  <si>
    <t>Smršťovací trubička</t>
  </si>
  <si>
    <t>PV21c 100mm,na lepen.krytinu</t>
  </si>
  <si>
    <t>PODPERA VEDENI (CSN 357622)</t>
  </si>
  <si>
    <t xml:space="preserve">Izolované tyče </t>
  </si>
  <si>
    <t>Jímací tyč 2m AlMgSi</t>
  </si>
  <si>
    <t>s betonovou patkou</t>
  </si>
  <si>
    <t>JT 2,0 M16 AlMgSi</t>
  </si>
  <si>
    <t>včetně trojnožky</t>
  </si>
  <si>
    <t>DEHN  JT 4,0m 105400</t>
  </si>
  <si>
    <t>DEHN JT 5,5m 105550</t>
  </si>
  <si>
    <t>JIMACI TYCE</t>
  </si>
  <si>
    <t>116kg/110m</t>
  </si>
  <si>
    <t>FeZn30x4 (1.05 kg/m)</t>
  </si>
  <si>
    <t>50kg/80m</t>
  </si>
  <si>
    <t>FeZn-D10 (0,62kg/m)    pevně</t>
  </si>
  <si>
    <t>32kg/160m</t>
  </si>
  <si>
    <t>AlMgSi-D8 (0,2kg/m)      pevně</t>
  </si>
  <si>
    <t>OCELOVY DRAT POZINKOVANY</t>
  </si>
  <si>
    <t>Elektromontáže</t>
  </si>
  <si>
    <t>Cena celkem</t>
  </si>
  <si>
    <t>Cena</t>
  </si>
  <si>
    <t>Montáž celkem</t>
  </si>
  <si>
    <t>Montáž</t>
  </si>
  <si>
    <t>Materiál celkem</t>
  </si>
  <si>
    <t>Materiál</t>
  </si>
  <si>
    <t>Počet</t>
  </si>
  <si>
    <t>Mj</t>
  </si>
  <si>
    <t>Název</t>
  </si>
  <si>
    <t>2. sazba DPH %</t>
  </si>
  <si>
    <t>1. sazba DPH %
- i pro přirážky rekapitulace</t>
  </si>
  <si>
    <t>0,00</t>
  </si>
  <si>
    <t>Roční nárůst cen 2   %</t>
  </si>
  <si>
    <t>Roční nárůst cen 1   %</t>
  </si>
  <si>
    <t>Kompletační činnost - k2</t>
  </si>
  <si>
    <t>Kompletační činnost - k1</t>
  </si>
  <si>
    <t>0,952842</t>
  </si>
  <si>
    <t>Kompletační činnost - b</t>
  </si>
  <si>
    <t>Kompletační činnost - a</t>
  </si>
  <si>
    <t>Provozní vlivy  %</t>
  </si>
  <si>
    <t>GZS  (3,25 nebo 8,4) %</t>
  </si>
  <si>
    <t>Opravy v záruce  (5 - 7) %</t>
  </si>
  <si>
    <t>Rizika a pojištění  (1 - 1,5) %</t>
  </si>
  <si>
    <t>Dodavat. dokumentace  (1 - 1,5) %</t>
  </si>
  <si>
    <t>PPV zemních prací, nátěrů  (1) %</t>
  </si>
  <si>
    <t>6,00</t>
  </si>
  <si>
    <t>PPV  (1 nebo 6) %</t>
  </si>
  <si>
    <t>1,00</t>
  </si>
  <si>
    <t>Přesun dodávek  (1) %</t>
  </si>
  <si>
    <t>3,60</t>
  </si>
  <si>
    <t>Doprava dodávek  (3,6) %</t>
  </si>
  <si>
    <t>Uvedené ceny jsou v Kč a nezahrnují DPH, pokud to není uvedeno.</t>
  </si>
  <si>
    <t>Poznámka</t>
  </si>
  <si>
    <t>CÚ</t>
  </si>
  <si>
    <t>ZMĚNA 10.2021</t>
  </si>
  <si>
    <t>Datum</t>
  </si>
  <si>
    <t>Kontroloval</t>
  </si>
  <si>
    <t>J.Pištora</t>
  </si>
  <si>
    <t>Vypracoval</t>
  </si>
  <si>
    <t>Smlouva</t>
  </si>
  <si>
    <t>A. č.</t>
  </si>
  <si>
    <t>Z. č.</t>
  </si>
  <si>
    <t>Investor</t>
  </si>
  <si>
    <t>Projekt</t>
  </si>
  <si>
    <t>Akce</t>
  </si>
  <si>
    <t>Seznam prací a dodávek elektrotechnických zařízení</t>
  </si>
  <si>
    <t>Nadpis rekapitulace</t>
  </si>
  <si>
    <t>Hodnota</t>
  </si>
  <si>
    <t>Dodav. dokumentace 1,50% z mezisoučtu 2</t>
  </si>
  <si>
    <t>pr ce neposti§iteln' v cenˇku</t>
  </si>
  <si>
    <t>Spoluprace s reviz.technikem</t>
  </si>
  <si>
    <t>Zkusebni provoz</t>
  </si>
  <si>
    <t>Připojení technického zařízení</t>
  </si>
  <si>
    <t>HODINOVE ZUCTOVACI SAZBY</t>
  </si>
  <si>
    <t>výstražná folie, zához</t>
  </si>
  <si>
    <t>výkop, pískové lože, trubky PVC,</t>
  </si>
  <si>
    <t>Zemní práce-komplet</t>
  </si>
  <si>
    <t>Zemnící svorky</t>
  </si>
  <si>
    <t>Centrál stop-Total stop</t>
  </si>
  <si>
    <t>Tlačítko pod sklem</t>
  </si>
  <si>
    <t>nástěnná 5 pól IP44</t>
  </si>
  <si>
    <t>Zásuvka 3x400V/32A</t>
  </si>
  <si>
    <t>zásuvka jednoduchá 230V/16A</t>
  </si>
  <si>
    <t>krabic IP20-IP44</t>
  </si>
  <si>
    <t>zásuvky včetně přístojových</t>
  </si>
  <si>
    <t>vypínač 400V/63A IP 54</t>
  </si>
  <si>
    <t>včetně krabice</t>
  </si>
  <si>
    <t>230V/10A řaz1...7 IP20-IP43</t>
  </si>
  <si>
    <t>Vypínače, tlačítka- všebecně</t>
  </si>
  <si>
    <t>+ PŘÍSTROJOVÁ KRABICE</t>
  </si>
  <si>
    <t>OVLADAČE,ZÁSUVKY- KOMPLET</t>
  </si>
  <si>
    <t>Do 120   mm2</t>
  </si>
  <si>
    <t>Do  16   mm2</t>
  </si>
  <si>
    <t>Do   6   mm2</t>
  </si>
  <si>
    <t>Do   2,5 mm2</t>
  </si>
  <si>
    <t>UKONCENI VODICU V ROZVADECICH</t>
  </si>
  <si>
    <t>pro světelné a zásuvkové obvody</t>
  </si>
  <si>
    <t>Rozbočné krabice dle použití</t>
  </si>
  <si>
    <t>bal</t>
  </si>
  <si>
    <t>vedoucí mimo žlabový systém</t>
  </si>
  <si>
    <t>určené pro kabelové vedení</t>
  </si>
  <si>
    <t>Pancéřové trubky, lišty, hadice</t>
  </si>
  <si>
    <t>mimo žlabový systém</t>
  </si>
  <si>
    <t>pro kabelové vedení-vedeno</t>
  </si>
  <si>
    <t>Kabelové příchytka na strop</t>
  </si>
  <si>
    <t>spojovací materiál</t>
  </si>
  <si>
    <t>hmoždinky, závěsy, šrouby,matky</t>
  </si>
  <si>
    <t>Šroubové tyče, natloukací ocelové</t>
  </si>
  <si>
    <t>Parapetní žlab PK140x70</t>
  </si>
  <si>
    <t>DZ60x200</t>
  </si>
  <si>
    <t>DZ60x100</t>
  </si>
  <si>
    <t>PRO KABELY</t>
  </si>
  <si>
    <t>PODPĚR</t>
  </si>
  <si>
    <t>VČETNĚ ZÁVĚSŮ, ŠROUBŮ</t>
  </si>
  <si>
    <t>ŽLABOVÁNÍ</t>
  </si>
  <si>
    <t>délka 1m</t>
  </si>
  <si>
    <t>Topný kabel s termostatem</t>
  </si>
  <si>
    <t>Požární zprávy</t>
  </si>
  <si>
    <t>protokolu-dle požadavku</t>
  </si>
  <si>
    <t>kompletní provedení,včetně</t>
  </si>
  <si>
    <t>Protipožární ucpávky (HILTY)</t>
  </si>
  <si>
    <t>25-Žlutozelený- pevně</t>
  </si>
  <si>
    <t>10- Žlutozelený-pevně</t>
  </si>
  <si>
    <t>6-  Zlutozeleny pevně</t>
  </si>
  <si>
    <t>1-CH-R (BEZHALOGENNÍ)</t>
  </si>
  <si>
    <t>VODIC PRO POSPOJOVANI</t>
  </si>
  <si>
    <t>5x1,5</t>
  </si>
  <si>
    <t>OHNĚODOLNÝ</t>
  </si>
  <si>
    <t>KABELY CXKH-V</t>
  </si>
  <si>
    <t>5x10  mm2       pevně</t>
  </si>
  <si>
    <t>5x6</t>
  </si>
  <si>
    <t>5x 2,5</t>
  </si>
  <si>
    <t>3x2.5 mm2       pevně</t>
  </si>
  <si>
    <t>3x1.5 mm2       pevně</t>
  </si>
  <si>
    <t>5x25</t>
  </si>
  <si>
    <t>5x 35</t>
  </si>
  <si>
    <t>BEZHALOGENNÍ B2ca,S1,d0</t>
  </si>
  <si>
    <t>SILOVÉ KABELY OHEŇ NEŠÍŘÍCÍ</t>
  </si>
  <si>
    <t>kabely ( 1-CXKH-R)</t>
  </si>
  <si>
    <t>CYKY 5x2,5</t>
  </si>
  <si>
    <t>CYKY 3X120+70</t>
  </si>
  <si>
    <t>SILOVÉ KABELY</t>
  </si>
  <si>
    <t>kabely ( CYKY)</t>
  </si>
  <si>
    <t>Čidlo pohybu- na strop</t>
  </si>
  <si>
    <t>Ventilátorové relé SMR-T</t>
  </si>
  <si>
    <t>připojovací krabice nástěnná</t>
  </si>
  <si>
    <t>el.žebřík 230V/1200W</t>
  </si>
  <si>
    <t>230V/1500W</t>
  </si>
  <si>
    <t>230v/2000W</t>
  </si>
  <si>
    <t>230V/1000W</t>
  </si>
  <si>
    <t>vodičem 230V, nosný rámeček</t>
  </si>
  <si>
    <t>Přímotopný konvektor s pilotním</t>
  </si>
  <si>
    <t>čidlem</t>
  </si>
  <si>
    <t>Venkovní svítidla s pohybovým</t>
  </si>
  <si>
    <t>N3-PALAS-LED-1M,ST+COLD</t>
  </si>
  <si>
    <t>N1-PALAS-LED-1-M1,ST+PIKTOGRAM</t>
  </si>
  <si>
    <t>NP2-DIOS-1-S1-ST.1H</t>
  </si>
  <si>
    <t>NP1-DIOS-1-C1-ST,1H</t>
  </si>
  <si>
    <t>2-EUROPA-LED-236</t>
  </si>
  <si>
    <t>1-EUROPA-LED-218</t>
  </si>
  <si>
    <t>Svítidla a světelné zdroje</t>
  </si>
  <si>
    <t>Pojistky PH02/250</t>
  </si>
  <si>
    <t>Kompenzační rozvaděč QM 24/6</t>
  </si>
  <si>
    <t>RE.1</t>
  </si>
  <si>
    <t>HRO.2</t>
  </si>
  <si>
    <t>HRO.1</t>
  </si>
  <si>
    <t>SILNOPROUDÉ ROZVÁDĚČE</t>
  </si>
  <si>
    <t>1,50</t>
  </si>
  <si>
    <t>22.10.2021</t>
  </si>
  <si>
    <t>Provizorní menza- UK Albertov</t>
  </si>
  <si>
    <t>Cena se rozumí vč. montáže</t>
  </si>
  <si>
    <t>CELKEM (bez DPH)</t>
  </si>
  <si>
    <t xml:space="preserve"> - ostatní nespecifikované</t>
  </si>
  <si>
    <t>1kpl</t>
  </si>
  <si>
    <t xml:space="preserve"> - výchozí revize</t>
  </si>
  <si>
    <t xml:space="preserve"> - dokumentace skutečného provedení</t>
  </si>
  <si>
    <t xml:space="preserve"> - dílenská dokumentace dodavatele</t>
  </si>
  <si>
    <t>Naprogramování řídící podstanice ( 42 I/O bodů )</t>
  </si>
  <si>
    <t>Montáže</t>
  </si>
  <si>
    <t>Ostatní drobný elektroinstalační materiál</t>
  </si>
  <si>
    <t>Plastová lišta vkládací 25x22</t>
  </si>
  <si>
    <t>Kabelový žlab 65/50 vč. víka</t>
  </si>
  <si>
    <t>Vodič CYA 6</t>
  </si>
  <si>
    <t>CYKY-J 5x6</t>
  </si>
  <si>
    <t>CYKY-J 4x2,5</t>
  </si>
  <si>
    <t>CYKY-J 3x1,5</t>
  </si>
  <si>
    <t>JYTY-O 7 x 1</t>
  </si>
  <si>
    <t>JYTY-O 4 x 1</t>
  </si>
  <si>
    <t>JYTY-O 2 x 1</t>
  </si>
  <si>
    <t>KABELY A NOSNÁ ČÁST</t>
  </si>
  <si>
    <t>HT200</t>
  </si>
  <si>
    <t>Dotykový ovládací terminál 7“, 800x480, ARM, 256MB RAM, Ethernet</t>
  </si>
  <si>
    <t>markMX</t>
  </si>
  <si>
    <t>DDC regulátor , 16AI, 8AO, 32DI, 32DO, ethernet, RS485</t>
  </si>
  <si>
    <t xml:space="preserve">Řídící systém </t>
  </si>
  <si>
    <t>vč. vnitřního vybavení dle prováděcí dokumentace</t>
  </si>
  <si>
    <t>Příkon: 32kW</t>
  </si>
  <si>
    <t>Rozvaděčová skříň např.Schrack 800x1600x300 mm</t>
  </si>
  <si>
    <t>DT1</t>
  </si>
  <si>
    <t>Rozvaděč MR1</t>
  </si>
  <si>
    <t>Světelná tabule - OTEVŘI OKNO, 230V</t>
  </si>
  <si>
    <t>ST1</t>
  </si>
  <si>
    <t>RCO2</t>
  </si>
  <si>
    <t>Snímač CO2 interiérový, výstup 0-10V</t>
  </si>
  <si>
    <t>CO2.1, 2</t>
  </si>
  <si>
    <t>Samoregulační topný kabel</t>
  </si>
  <si>
    <t>TK</t>
  </si>
  <si>
    <t>Ovladač 0-I se signálkou (LED) 24V</t>
  </si>
  <si>
    <t>SA1</t>
  </si>
  <si>
    <t>ASF122F120</t>
  </si>
  <si>
    <t>Servopohon 18 Nm s pruž. pro zp. chod (90°=90s), 2P, 230V~</t>
  </si>
  <si>
    <t>.KP1, .KO1</t>
  </si>
  <si>
    <t>ASM115SF132</t>
  </si>
  <si>
    <t>Servopohon 10 Nm, (90°=60/120s), 0-10V, 24V~</t>
  </si>
  <si>
    <t>.KR</t>
  </si>
  <si>
    <t>AVM105SF132</t>
  </si>
  <si>
    <t>Pohon ventilu, řízení 0-10V, 24V~</t>
  </si>
  <si>
    <t>.M1</t>
  </si>
  <si>
    <t>dodávka ÚT</t>
  </si>
  <si>
    <t>BUN020F300</t>
  </si>
  <si>
    <t>Ventil trojcestný, PN16, DN20, kvs=</t>
  </si>
  <si>
    <t>KT-5,5kW</t>
  </si>
  <si>
    <t>Revizní vypínač pro motor 5,5kW s pomocným kontaktem</t>
  </si>
  <si>
    <t>.S1, 2</t>
  </si>
  <si>
    <t>FS2-U</t>
  </si>
  <si>
    <t>Protizámrazový termostat -10.. +12°C, 6m, aktivní</t>
  </si>
  <si>
    <t>.E5</t>
  </si>
  <si>
    <t>DS-106A</t>
  </si>
  <si>
    <t>Diferenční manostat nastavitelný 50..500 Pa</t>
  </si>
  <si>
    <t>.E1,2,3,4,7,8</t>
  </si>
  <si>
    <t>DF-1000/+1000U</t>
  </si>
  <si>
    <t>Čidlo diferenčního tlaku -1000…+1000Pa, 0-10V</t>
  </si>
  <si>
    <t>.DP1, 2</t>
  </si>
  <si>
    <t>ALTF2</t>
  </si>
  <si>
    <t>Čidlo teploty příložné Pt1000</t>
  </si>
  <si>
    <t>.T4</t>
  </si>
  <si>
    <t>KTF1 Pt1000, 250mm</t>
  </si>
  <si>
    <t>Kanálové teplotní čidlo Pt1000, 250mm</t>
  </si>
  <si>
    <t>.T1,2,3</t>
  </si>
  <si>
    <t>VZT1</t>
  </si>
  <si>
    <t>PERIFERIE</t>
  </si>
  <si>
    <t>CELKEM</t>
  </si>
  <si>
    <t>Jednotková cena</t>
  </si>
  <si>
    <t>Položka:</t>
  </si>
  <si>
    <t>PROJEKTOVÝ ROZPOČET</t>
  </si>
  <si>
    <t>Roční nárůst cen 0,00%</t>
  </si>
  <si>
    <t>Rozpočtová rezerva</t>
  </si>
  <si>
    <t>Zemní práce - celkem</t>
  </si>
  <si>
    <t xml:space="preserve"> Stavební přípomoce</t>
  </si>
  <si>
    <t>STAVEBNÍ PŘÍPOMOCE</t>
  </si>
  <si>
    <t xml:space="preserve"> Utěsnění  kabel. otvoru proti vlhkosti</t>
  </si>
  <si>
    <t>TĚSNĚNÍ</t>
  </si>
  <si>
    <t xml:space="preserve"> tl. nad 600 mm včetně</t>
  </si>
  <si>
    <t>PRŮRAZ BETONOVOU ZDÍ</t>
  </si>
  <si>
    <t xml:space="preserve"> zatěsnění kabelového průchodu střešní konstrukcí</t>
  </si>
  <si>
    <t xml:space="preserve"> Do 600mm</t>
  </si>
  <si>
    <t>DO PRUMERU 60mm</t>
  </si>
  <si>
    <t>VYBOURANI OTVORU VE STROPU</t>
  </si>
  <si>
    <t xml:space="preserve"> Stena do 150mm</t>
  </si>
  <si>
    <t>CIHELNEM DO PRUMERU 60mm</t>
  </si>
  <si>
    <t>VYBOURANI OTVORU VE ZDIVU</t>
  </si>
  <si>
    <t>Montážní materiál a práce - celkem</t>
  </si>
  <si>
    <t>Podružný materiál</t>
  </si>
  <si>
    <t xml:space="preserve"> Koordinace řemesel</t>
  </si>
  <si>
    <t>KOORDINACE</t>
  </si>
  <si>
    <t>PN 40X15 přístrojová</t>
  </si>
  <si>
    <t>KRABICE PRO LIŠTY</t>
  </si>
  <si>
    <t xml:space="preserve">LHD 40/40 </t>
  </si>
  <si>
    <t xml:space="preserve">LV 40/15 </t>
  </si>
  <si>
    <t>LIŠTA  ELINSTAL.  PVC  VKLÁDACÍ</t>
  </si>
  <si>
    <t xml:space="preserve"> Trubka vrapovaná 40/32 s lankem</t>
  </si>
  <si>
    <t xml:space="preserve"> Trubka ohebná UV stabilní černá LPE-1/2325</t>
  </si>
  <si>
    <t>TRUBKY</t>
  </si>
  <si>
    <t xml:space="preserve"> Kabel  ohebný 2x1,0, LSZH, zatažení</t>
  </si>
  <si>
    <t>KABELY NESTÍNĚNÉ - ZV</t>
  </si>
  <si>
    <t>FI-H08 8x0,5 LSZH, zatažení</t>
  </si>
  <si>
    <t>FI-H06 6x0,5, LSZH, zatažení</t>
  </si>
  <si>
    <t>SUPERBUS AB01 2x2x0,5+2x1 , zatažení</t>
  </si>
  <si>
    <t>KABEL STÍNĚNÉ - PZTS</t>
  </si>
  <si>
    <t xml:space="preserve"> Kabel  UTP  4-pár  kat.  5e, PE venkovní, zatažení</t>
  </si>
  <si>
    <t xml:space="preserve"> Kabel  UTP  4-pár  kat.  5e, LSZH, zatažení</t>
  </si>
  <si>
    <t>KABELY NESTÍNĚNÉ - SK</t>
  </si>
  <si>
    <t>Montážní materiál a práce</t>
  </si>
  <si>
    <t>Dodávky - celkem</t>
  </si>
  <si>
    <t>ZVONEK PRO VOZÍČKÁŘE - celkem</t>
  </si>
  <si>
    <t xml:space="preserve"> Podružný materiál</t>
  </si>
  <si>
    <t xml:space="preserve">oživení, nastavení </t>
  </si>
  <si>
    <t>ZÁVĚR.OŽIVENÍ A FUNKČNÍ ODZK.</t>
  </si>
  <si>
    <t xml:space="preserve"> zdroj 230V/8 DIN</t>
  </si>
  <si>
    <t xml:space="preserve"> Zvonek akustický</t>
  </si>
  <si>
    <t xml:space="preserve"> Tlačítkový panel kompletní s jedním tlačítkem, venkovní prostředí</t>
  </si>
  <si>
    <t>ZVONEK DRÁTOVÝ</t>
  </si>
  <si>
    <t>ZVONEK PRO VOZÍČKÁŘE</t>
  </si>
  <si>
    <t>POPLACHOVÉ ZABEZPEČOVACÍ A TÍSŇOVÉ SYSTÉMY - celkem</t>
  </si>
  <si>
    <t xml:space="preserve"> ZAŘÍZENÍ EZS V ROZSAHU 1 ÚSTŘ.</t>
  </si>
  <si>
    <t>MK5 Rozpojovací krabice k mag. čidlu</t>
  </si>
  <si>
    <t>Svorkovnice</t>
  </si>
  <si>
    <t xml:space="preserve"> Magnetický  kontakt plastový závrtný </t>
  </si>
  <si>
    <t>MAGNETICKÉ KONTAKTY</t>
  </si>
  <si>
    <t xml:space="preserve"> Detektor s dvojitým prvkem</t>
  </si>
  <si>
    <t>DIGITÁLNÍ POHYBOVÉ DETEKTORY</t>
  </si>
  <si>
    <t xml:space="preserve"> Kovový box pro expandery s ochranným kontaktem</t>
  </si>
  <si>
    <t xml:space="preserve"> Kryt ústředny 320 x 395 x 90 mm s instalovaným transformátorem 18/40 VA, ochranný kontakt TAMPER, provedené pospojování, prostor pro 18Ah akumulátor</t>
  </si>
  <si>
    <t>BOXY</t>
  </si>
  <si>
    <t xml:space="preserve"> Napájecí zdroj 13,8 DC, trafo 16-24V stř, 75VA, pro PZ</t>
  </si>
  <si>
    <t>ZDROJ</t>
  </si>
  <si>
    <t xml:space="preserve"> venkovní siréna s majákem, 12V, zálohovaná včetně baterie</t>
  </si>
  <si>
    <t>SIRÉNY</t>
  </si>
  <si>
    <t xml:space="preserve"> Sběrnicový expander 8 zón</t>
  </si>
  <si>
    <t xml:space="preserve"> Sběrnicový expander 4 zón</t>
  </si>
  <si>
    <t xml:space="preserve"> klávesnice LCD se dvěma řádky, česká verze, 1 kláves. zóna,  1PGM na desce</t>
  </si>
  <si>
    <t>PŘÍSLUŠENSTVÍ</t>
  </si>
  <si>
    <t xml:space="preserve"> GSM komunikátor</t>
  </si>
  <si>
    <t>KOMUNIKÁTOR</t>
  </si>
  <si>
    <t xml:space="preserve"> Digiplex EVO 192PCB</t>
  </si>
  <si>
    <t>ŘÍDÍCÍ SBĚRNICOVÉ ÚSTŘEDNY</t>
  </si>
  <si>
    <t>POPLACHOVÉ ZABEZPEČOVACÍ A TÍSŇOVÉ SYSTÉMY</t>
  </si>
  <si>
    <t>STRUKTUROVANA KABELÁŽ - celkem</t>
  </si>
  <si>
    <t xml:space="preserve"> Měření parametrů strukturované kabeláže (1xRJ45), včetně vyhotovení měřících protokolů</t>
  </si>
  <si>
    <t>ZÁVĚR.MĚŘENÍ</t>
  </si>
  <si>
    <t xml:space="preserve"> Zakončení datového kabelu v datovém rozváděči</t>
  </si>
  <si>
    <t>ZAKONČENÍ KABELU UTP</t>
  </si>
  <si>
    <t xml:space="preserve"> Kompletní zásuvka 2xRJ45, Cat.5e</t>
  </si>
  <si>
    <t xml:space="preserve"> Kompletní zásuvka 1xRJ45, Cat.5e</t>
  </si>
  <si>
    <t>PŔÍSTROJE</t>
  </si>
  <si>
    <t xml:space="preserve"> MIKROTIK wAP 60G, 1x Gbit LAN, 802.11ad (60 GHz) - kompletní spoj </t>
  </si>
  <si>
    <t>RÁDIO STŘECHA</t>
  </si>
  <si>
    <t xml:space="preserve"> AP-ANT-48, externí ant pro AP-314</t>
  </si>
  <si>
    <t>EXTERNÍ ANTÉNA</t>
  </si>
  <si>
    <t xml:space="preserve"> HPE Aruba AP-314 Wireless Access Point (JW795A)</t>
  </si>
  <si>
    <t>WIFI INDOOR</t>
  </si>
  <si>
    <t xml:space="preserve"> záložní zdroj ups 650 VA</t>
  </si>
  <si>
    <t>ZÁLOŽNÍ ZDROJ</t>
  </si>
  <si>
    <t xml:space="preserve"> Switch hpe pn J9779A</t>
  </si>
  <si>
    <t>SWITCHE</t>
  </si>
  <si>
    <t xml:space="preserve"> patchpanel 24xRJ45, 5e</t>
  </si>
  <si>
    <t>PATCH PANEL</t>
  </si>
  <si>
    <t xml:space="preserve"> datový rozvaděč nástěnný 19", 12U</t>
  </si>
  <si>
    <t>ROZVADĚČ RACK</t>
  </si>
  <si>
    <t>STRUKTUROVANA KABELÁŽ</t>
  </si>
  <si>
    <t>Dodávky</t>
  </si>
  <si>
    <t xml:space="preserve">6) Všechny jednotlivé položky mají sazbu DPH ve výši 21% !!! </t>
  </si>
  <si>
    <t>5) Označení výrobků konkrétním výrobcem v projektu pro provádění stavby vyjadřuje standard požadované kvality (zák. č. 134/2016 Sb.). Pokud uchazeč nabídne produkt od jiného výrobce je povinen dodržet standard a zároveň, přejímá odpovědnost za správnost náhrady - splnění všech parametrů a koordinaci se všemi navazujícími profesemi, eventuelní nutnost úpravy projektu pro provádění stavby půjde k tíží uchazeče (vybraného dodavatele).</t>
  </si>
  <si>
    <t xml:space="preserve">4) Dodávky a montáže uvedené v nabídce musí být, včetně veškerého souvisejícího doplňkového, podružného a montážního materiálu, tak, aby celé zařízení bylo funkční a splňovalo všechny předpisy, které se na ně vztahují.  </t>
  </si>
  <si>
    <t xml:space="preserve">3) Každá uchazečem vyplněná položka musí obsahovat veškeré technicky a logicky dovoditélné součásti dodávky a montáže (včetně údajů o podmínkách a úhradě licencí potřebných SW). </t>
  </si>
  <si>
    <t>2) Součástí nabídkové ceny musí být veškeré náklady, aby cena byla konečná a zahrnovala celou dodávku a montáž.</t>
  </si>
  <si>
    <t>1) Při zpracování nabídky je nutné využít všech částí (dílů) projektu pro provádění stavby (zák. č. 134/2016 Sb.), tj. technické zprávy, seznamu pozic, všech výkresů, tabulek a specifikací materiálů.</t>
  </si>
  <si>
    <t>Výkaz výměr je zpracován v souladu se zák. č. 134/2016 Sb.</t>
  </si>
  <si>
    <t>Výkaz výměr (též Soupis prací a dodávek včetně nabídkového ocenění):</t>
  </si>
  <si>
    <t>DM</t>
  </si>
  <si>
    <t>Procento PM %</t>
  </si>
  <si>
    <t>Vyšší sazba DPH %</t>
  </si>
  <si>
    <t>Nižší sazba DPH %</t>
  </si>
  <si>
    <t>Uvedené ceny jsou v Kč a nezahrnují daň z přidané hodnoty (21%)</t>
  </si>
  <si>
    <t>2021</t>
  </si>
  <si>
    <t>Ing. Stanislav Marhold - CTI PROJEKT</t>
  </si>
  <si>
    <t>16.9.2021</t>
  </si>
  <si>
    <t>ING. STANISLAV MARHOLD</t>
  </si>
  <si>
    <t>BULENA PETR</t>
  </si>
  <si>
    <t>UNIVERZITA KARLOVA. OVOCNÝ TRH 560/5, 113 36 PRAHA 1</t>
  </si>
  <si>
    <t>D.1.4h ZAŘÍZENÍ SLABOPROUDÝCH ROZVODŮ</t>
  </si>
  <si>
    <t>jedn. cena</t>
  </si>
  <si>
    <t>11/2021</t>
  </si>
  <si>
    <t>Albertov, Konvent sester Alžbětinek. č. 1564/4</t>
  </si>
  <si>
    <t>UNIVERZITA KARLOVA, OVOCNÝ TRH 560/5, 113 36 PRAHA</t>
  </si>
  <si>
    <t>CZ00216208</t>
  </si>
  <si>
    <t>CZ25917234</t>
  </si>
  <si>
    <t>Vyplň údaj - položky odemčené pro vyplnění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</si>
</sst>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0.0%"/>
    <numFmt numFmtId="169" formatCode="#,##0\ &quot;Kč&quot;"/>
    <numFmt numFmtId="170" formatCode="000.00"/>
  </numFmts>
  <fonts count="89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sz val="9"/>
      <color rgb="FF0070C0"/>
      <name val="Arial CE"/>
      <family val="2"/>
    </font>
    <font>
      <i/>
      <sz val="10"/>
      <color rgb="FF0070C0"/>
      <name val="Arial"/>
      <family val="2"/>
    </font>
    <font>
      <b/>
      <sz val="12"/>
      <name val="Arial"/>
      <family val="2"/>
    </font>
    <font>
      <sz val="10"/>
      <name val="Symbol"/>
      <family val="1"/>
    </font>
    <font>
      <b/>
      <i/>
      <sz val="12"/>
      <name val="Arial CE"/>
      <family val="2"/>
    </font>
    <font>
      <sz val="10"/>
      <color indexed="9"/>
      <name val="Arial"/>
      <family val="2"/>
    </font>
    <font>
      <b/>
      <sz val="9"/>
      <name val="Arial CE"/>
      <family val="2"/>
    </font>
    <font>
      <sz val="8"/>
      <name val="Times New Roman"/>
      <family val="1"/>
    </font>
    <font>
      <sz val="8"/>
      <color rgb="FF000080"/>
      <name val="Times New Roman"/>
      <family val="1"/>
    </font>
    <font>
      <sz val="9"/>
      <name val="Times New Roman"/>
      <family val="1"/>
    </font>
    <font>
      <sz val="9"/>
      <color rgb="FF000080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2"/>
    </font>
    <font>
      <b/>
      <sz val="9"/>
      <color rgb="FF000000"/>
      <name val="Times New Roman"/>
      <family val="2"/>
    </font>
    <font>
      <sz val="8"/>
      <color theme="3"/>
      <name val="Times New Roman"/>
      <family val="1"/>
    </font>
    <font>
      <u val="single"/>
      <sz val="12"/>
      <color rgb="FF000080"/>
      <name val="Times New Roman"/>
      <family val="1"/>
    </font>
    <font>
      <b/>
      <u val="single"/>
      <sz val="12"/>
      <color rgb="FF000080"/>
      <name val="Times New Roman"/>
      <family val="1"/>
    </font>
    <font>
      <sz val="9"/>
      <color theme="3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Calibri"/>
      <family val="2"/>
      <scheme val="minor"/>
    </font>
    <font>
      <sz val="10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rgb="FF000000"/>
      <name val="慔潨慭"/>
      <family val="2"/>
    </font>
    <font>
      <b/>
      <sz val="11"/>
      <color rgb="FF000000"/>
      <name val="慔潨慭"/>
      <family val="2"/>
    </font>
    <font>
      <b/>
      <sz val="9"/>
      <color rgb="FF000000"/>
      <name val="慔潨慭"/>
      <family val="2"/>
    </font>
    <font>
      <b/>
      <sz val="8"/>
      <color rgb="FF000000"/>
      <name val="慔潨慭"/>
      <family val="2"/>
    </font>
    <font>
      <i/>
      <sz val="9"/>
      <color rgb="FF000000"/>
      <name val="慔潨慭"/>
      <family val="2"/>
    </font>
    <font>
      <sz val="9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hair">
        <color rgb="FF969696"/>
      </right>
      <top style="thin"/>
      <bottom style="thin"/>
    </border>
    <border>
      <left style="hair">
        <color rgb="FF969696"/>
      </left>
      <right style="thin"/>
      <top style="thin"/>
      <bottom style="thin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</cellStyleXfs>
  <cellXfs count="6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2" fillId="0" borderId="17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32" fillId="0" borderId="18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166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0" fontId="10" fillId="0" borderId="0" xfId="0" applyFont="1" applyAlignment="1" applyProtection="1">
      <alignment/>
      <protection locked="0"/>
    </xf>
    <xf numFmtId="4" fontId="25" fillId="4" borderId="2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38" fillId="4" borderId="21" xfId="0" applyNumberFormat="1" applyFont="1" applyFill="1" applyBorder="1" applyAlignment="1" applyProtection="1">
      <alignment vertical="center"/>
      <protection locked="0"/>
    </xf>
    <xf numFmtId="167" fontId="25" fillId="4" borderId="21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29">
      <alignment/>
      <protection/>
    </xf>
    <xf numFmtId="4" fontId="2" fillId="0" borderId="0" xfId="29" applyNumberFormat="1">
      <alignment/>
      <protection/>
    </xf>
    <xf numFmtId="49" fontId="2" fillId="0" borderId="0" xfId="29" applyNumberFormat="1">
      <alignment/>
      <protection/>
    </xf>
    <xf numFmtId="0" fontId="2" fillId="0" borderId="22" xfId="29" applyBorder="1">
      <alignment/>
      <protection/>
    </xf>
    <xf numFmtId="4" fontId="83" fillId="5" borderId="22" xfId="29" applyNumberFormat="1" applyFont="1" applyFill="1" applyBorder="1" applyAlignment="1">
      <alignment horizontal="right"/>
      <protection/>
    </xf>
    <xf numFmtId="49" fontId="83" fillId="5" borderId="22" xfId="29" applyNumberFormat="1" applyFont="1" applyFill="1" applyBorder="1" applyAlignment="1">
      <alignment horizontal="left"/>
      <protection/>
    </xf>
    <xf numFmtId="4" fontId="84" fillId="6" borderId="22" xfId="29" applyNumberFormat="1" applyFont="1" applyFill="1" applyBorder="1" applyAlignment="1">
      <alignment horizontal="right"/>
      <protection/>
    </xf>
    <xf numFmtId="49" fontId="84" fillId="6" borderId="22" xfId="29" applyNumberFormat="1" applyFont="1" applyFill="1" applyBorder="1" applyAlignment="1">
      <alignment horizontal="left"/>
      <protection/>
    </xf>
    <xf numFmtId="4" fontId="85" fillId="7" borderId="22" xfId="29" applyNumberFormat="1" applyFont="1" applyFill="1" applyBorder="1" applyAlignment="1">
      <alignment horizontal="right"/>
      <protection/>
    </xf>
    <xf numFmtId="49" fontId="85" fillId="7" borderId="22" xfId="29" applyNumberFormat="1" applyFont="1" applyFill="1" applyBorder="1" applyAlignment="1">
      <alignment horizontal="left"/>
      <protection/>
    </xf>
    <xf numFmtId="4" fontId="86" fillId="8" borderId="22" xfId="29" applyNumberFormat="1" applyFont="1" applyFill="1" applyBorder="1" applyAlignment="1">
      <alignment horizontal="right"/>
      <protection/>
    </xf>
    <xf numFmtId="49" fontId="86" fillId="8" borderId="22" xfId="29" applyNumberFormat="1" applyFont="1" applyFill="1" applyBorder="1" applyAlignment="1">
      <alignment horizontal="left"/>
      <protection/>
    </xf>
    <xf numFmtId="4" fontId="83" fillId="9" borderId="22" xfId="29" applyNumberFormat="1" applyFont="1" applyFill="1" applyBorder="1" applyAlignment="1">
      <alignment horizontal="left"/>
      <protection/>
    </xf>
    <xf numFmtId="49" fontId="83" fillId="9" borderId="22" xfId="29" applyNumberFormat="1" applyFont="1" applyFill="1" applyBorder="1" applyAlignment="1">
      <alignment horizontal="left"/>
      <protection/>
    </xf>
    <xf numFmtId="0" fontId="2" fillId="0" borderId="0" xfId="29" applyAlignment="1">
      <alignment wrapText="1"/>
      <protection/>
    </xf>
    <xf numFmtId="4" fontId="2" fillId="0" borderId="0" xfId="29" applyNumberFormat="1" applyAlignment="1">
      <alignment wrapText="1"/>
      <protection/>
    </xf>
    <xf numFmtId="49" fontId="2" fillId="0" borderId="0" xfId="29" applyNumberFormat="1" applyAlignment="1">
      <alignment wrapText="1"/>
      <protection/>
    </xf>
    <xf numFmtId="0" fontId="2" fillId="0" borderId="22" xfId="29" applyBorder="1" applyAlignment="1">
      <alignment wrapText="1"/>
      <protection/>
    </xf>
    <xf numFmtId="4" fontId="83" fillId="5" borderId="22" xfId="29" applyNumberFormat="1" applyFont="1" applyFill="1" applyBorder="1" applyAlignment="1">
      <alignment horizontal="right" wrapText="1"/>
      <protection/>
    </xf>
    <xf numFmtId="49" fontId="83" fillId="5" borderId="22" xfId="29" applyNumberFormat="1" applyFont="1" applyFill="1" applyBorder="1" applyAlignment="1">
      <alignment horizontal="left" wrapText="1"/>
      <protection/>
    </xf>
    <xf numFmtId="4" fontId="84" fillId="6" borderId="22" xfId="29" applyNumberFormat="1" applyFont="1" applyFill="1" applyBorder="1" applyAlignment="1">
      <alignment horizontal="right" wrapText="1"/>
      <protection/>
    </xf>
    <xf numFmtId="49" fontId="84" fillId="6" borderId="22" xfId="29" applyNumberFormat="1" applyFont="1" applyFill="1" applyBorder="1" applyAlignment="1">
      <alignment horizontal="left" wrapText="1"/>
      <protection/>
    </xf>
    <xf numFmtId="4" fontId="85" fillId="7" borderId="22" xfId="29" applyNumberFormat="1" applyFont="1" applyFill="1" applyBorder="1" applyAlignment="1">
      <alignment horizontal="right" wrapText="1"/>
      <protection/>
    </xf>
    <xf numFmtId="49" fontId="85" fillId="7" borderId="22" xfId="29" applyNumberFormat="1" applyFont="1" applyFill="1" applyBorder="1" applyAlignment="1">
      <alignment horizontal="left" wrapText="1"/>
      <protection/>
    </xf>
    <xf numFmtId="4" fontId="83" fillId="9" borderId="22" xfId="29" applyNumberFormat="1" applyFont="1" applyFill="1" applyBorder="1" applyAlignment="1">
      <alignment horizontal="left" wrapText="1"/>
      <protection/>
    </xf>
    <xf numFmtId="49" fontId="83" fillId="9" borderId="22" xfId="29" applyNumberFormat="1" applyFont="1" applyFill="1" applyBorder="1" applyAlignment="1">
      <alignment horizontal="left" wrapText="1"/>
      <protection/>
    </xf>
    <xf numFmtId="49" fontId="4" fillId="4" borderId="0" xfId="0" applyNumberFormat="1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49" fontId="87" fillId="10" borderId="22" xfId="29" applyNumberFormat="1" applyFont="1" applyFill="1" applyBorder="1" applyAlignment="1">
      <alignment horizontal="left" wrapText="1"/>
      <protection/>
    </xf>
    <xf numFmtId="4" fontId="87" fillId="10" borderId="22" xfId="29" applyNumberFormat="1" applyFont="1" applyFill="1" applyBorder="1" applyAlignment="1">
      <alignment horizontal="right" wrapText="1"/>
      <protection/>
    </xf>
    <xf numFmtId="0" fontId="2" fillId="0" borderId="0" xfId="29" applyFill="1" applyAlignment="1">
      <alignment wrapText="1"/>
      <protection/>
    </xf>
    <xf numFmtId="4" fontId="25" fillId="4" borderId="0" xfId="0" applyNumberFormat="1" applyFont="1" applyFill="1" applyAlignment="1" applyProtection="1">
      <alignment vertical="center"/>
      <protection locked="0"/>
    </xf>
    <xf numFmtId="4" fontId="25" fillId="4" borderId="23" xfId="0" applyNumberFormat="1" applyFont="1" applyFill="1" applyBorder="1" applyAlignment="1" applyProtection="1">
      <alignment vertical="center"/>
      <protection locked="0"/>
    </xf>
    <xf numFmtId="4" fontId="25" fillId="4" borderId="24" xfId="0" applyNumberFormat="1" applyFont="1" applyFill="1" applyBorder="1" applyAlignment="1" applyProtection="1">
      <alignment vertical="center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16" fillId="11" borderId="0" xfId="0" applyFont="1" applyFill="1" applyAlignment="1">
      <alignment horizontal="center" vertical="center"/>
    </xf>
    <xf numFmtId="0" fontId="0" fillId="0" borderId="0" xfId="0"/>
    <xf numFmtId="0" fontId="25" fillId="3" borderId="7" xfId="0" applyFont="1" applyFill="1" applyBorder="1" applyAlignment="1">
      <alignment horizontal="right" vertical="center"/>
    </xf>
    <xf numFmtId="0" fontId="25" fillId="3" borderId="7" xfId="0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4" borderId="0" xfId="0" applyNumberFormat="1" applyFont="1" applyFill="1" applyAlignment="1" applyProtection="1">
      <alignment horizontal="left" vertical="center"/>
      <protection locked="0"/>
    </xf>
    <xf numFmtId="4" fontId="2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16" fillId="11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left" vertical="center"/>
      <protection/>
    </xf>
    <xf numFmtId="0" fontId="4" fillId="4" borderId="0" xfId="0" applyFont="1" applyFill="1" applyAlignment="1" applyProtection="1">
      <alignment horizontal="left" vertical="center"/>
      <protection/>
    </xf>
    <xf numFmtId="0" fontId="4" fillId="4" borderId="0" xfId="0" applyFont="1" applyFill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horizontal="right" vertical="center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4" fontId="6" fillId="3" borderId="7" xfId="0" applyNumberFormat="1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22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5" fillId="3" borderId="0" xfId="0" applyFont="1" applyFill="1" applyAlignment="1" applyProtection="1">
      <alignment horizontal="left" vertical="center"/>
      <protection/>
    </xf>
    <xf numFmtId="0" fontId="25" fillId="3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19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vertical="center"/>
      <protection/>
    </xf>
    <xf numFmtId="4" fontId="9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5" fillId="3" borderId="13" xfId="0" applyFont="1" applyFill="1" applyBorder="1" applyAlignment="1" applyProtection="1">
      <alignment horizontal="center" vertical="center" wrapText="1"/>
      <protection/>
    </xf>
    <xf numFmtId="0" fontId="25" fillId="3" borderId="14" xfId="0" applyFont="1" applyFill="1" applyBorder="1" applyAlignment="1" applyProtection="1">
      <alignment horizontal="center" vertical="center" wrapText="1"/>
      <protection/>
    </xf>
    <xf numFmtId="0" fontId="25" fillId="3" borderId="15" xfId="0" applyFont="1" applyFill="1" applyBorder="1" applyAlignment="1" applyProtection="1">
      <alignment horizontal="center" vertical="center" wrapText="1"/>
      <protection/>
    </xf>
    <xf numFmtId="0" fontId="25" fillId="3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0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6" fontId="10" fillId="0" borderId="0" xfId="0" applyNumberFormat="1" applyFont="1" applyBorder="1" applyAlignment="1" applyProtection="1">
      <alignment/>
      <protection/>
    </xf>
    <xf numFmtId="166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4" fontId="10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/>
      <protection/>
    </xf>
    <xf numFmtId="0" fontId="25" fillId="0" borderId="21" xfId="0" applyFont="1" applyBorder="1" applyAlignment="1" applyProtection="1">
      <alignment horizontal="center" vertical="center"/>
      <protection/>
    </xf>
    <xf numFmtId="49" fontId="25" fillId="0" borderId="21" xfId="0" applyNumberFormat="1" applyFont="1" applyBorder="1" applyAlignment="1" applyProtection="1">
      <alignment horizontal="left" vertical="center" wrapText="1"/>
      <protection/>
    </xf>
    <xf numFmtId="0" fontId="25" fillId="0" borderId="21" xfId="0" applyFont="1" applyBorder="1" applyAlignment="1" applyProtection="1">
      <alignment horizontal="left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167" fontId="25" fillId="0" borderId="21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6" fillId="4" borderId="17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38" fillId="0" borderId="21" xfId="0" applyFont="1" applyBorder="1" applyAlignment="1" applyProtection="1">
      <alignment horizontal="center" vertical="center"/>
      <protection/>
    </xf>
    <xf numFmtId="49" fontId="38" fillId="0" borderId="21" xfId="0" applyNumberFormat="1" applyFont="1" applyBorder="1" applyAlignment="1" applyProtection="1">
      <alignment horizontal="left" vertical="center" wrapText="1"/>
      <protection/>
    </xf>
    <xf numFmtId="0" fontId="38" fillId="0" borderId="21" xfId="0" applyFont="1" applyBorder="1" applyAlignment="1" applyProtection="1">
      <alignment horizontal="left" vertical="center" wrapText="1"/>
      <protection/>
    </xf>
    <xf numFmtId="0" fontId="38" fillId="0" borderId="21" xfId="0" applyFont="1" applyBorder="1" applyAlignment="1" applyProtection="1">
      <alignment horizontal="center" vertical="center" wrapText="1"/>
      <protection/>
    </xf>
    <xf numFmtId="167" fontId="38" fillId="0" borderId="21" xfId="0" applyNumberFormat="1" applyFont="1" applyBorder="1" applyAlignment="1" applyProtection="1">
      <alignment vertical="center"/>
      <protection/>
    </xf>
    <xf numFmtId="4" fontId="38" fillId="0" borderId="21" xfId="0" applyNumberFormat="1" applyFont="1" applyBorder="1" applyAlignment="1" applyProtection="1">
      <alignment vertical="center"/>
      <protection/>
    </xf>
    <xf numFmtId="0" fontId="39" fillId="0" borderId="21" xfId="0" applyFont="1" applyBorder="1" applyAlignment="1" applyProtection="1">
      <alignment vertical="center"/>
      <protection/>
    </xf>
    <xf numFmtId="0" fontId="39" fillId="0" borderId="3" xfId="0" applyFont="1" applyBorder="1" applyAlignment="1" applyProtection="1">
      <alignment vertical="center"/>
      <protection/>
    </xf>
    <xf numFmtId="0" fontId="38" fillId="4" borderId="17" xfId="0" applyFont="1" applyFill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/>
    </xf>
    <xf numFmtId="0" fontId="26" fillId="4" borderId="18" xfId="0" applyFont="1" applyFill="1" applyBorder="1" applyAlignment="1" applyProtection="1">
      <alignment horizontal="left" vertical="center"/>
      <protection/>
    </xf>
    <xf numFmtId="0" fontId="26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167" fontId="14" fillId="0" borderId="0" xfId="0" applyNumberFormat="1" applyFont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4" fontId="25" fillId="0" borderId="21" xfId="0" applyNumberFormat="1" applyFont="1" applyFill="1" applyBorder="1" applyAlignment="1" applyProtection="1">
      <alignment vertical="center"/>
      <protection/>
    </xf>
    <xf numFmtId="0" fontId="20" fillId="0" borderId="0" xfId="22" applyFont="1" applyAlignment="1" applyProtection="1">
      <alignment horizontal="right" vertical="top"/>
      <protection/>
    </xf>
    <xf numFmtId="49" fontId="20" fillId="0" borderId="0" xfId="22" applyNumberFormat="1" applyFont="1" applyAlignment="1" applyProtection="1">
      <alignment vertical="top" wrapText="1"/>
      <protection/>
    </xf>
    <xf numFmtId="49" fontId="4" fillId="0" borderId="0" xfId="22" applyNumberFormat="1" applyAlignment="1" applyProtection="1">
      <alignment horizontal="center"/>
      <protection/>
    </xf>
    <xf numFmtId="0" fontId="4" fillId="0" borderId="0" xfId="22" applyAlignment="1" applyProtection="1">
      <alignment horizontal="center"/>
      <protection/>
    </xf>
    <xf numFmtId="0" fontId="4" fillId="0" borderId="0" xfId="22" applyProtection="1">
      <alignment/>
      <protection/>
    </xf>
    <xf numFmtId="0" fontId="1" fillId="0" borderId="0" xfId="21" applyProtection="1">
      <alignment/>
      <protection/>
    </xf>
    <xf numFmtId="49" fontId="0" fillId="0" borderId="0" xfId="22" applyNumberFormat="1" applyFont="1" applyAlignment="1" applyProtection="1">
      <alignment vertical="top" wrapText="1"/>
      <protection/>
    </xf>
    <xf numFmtId="0" fontId="4" fillId="0" borderId="26" xfId="22" applyBorder="1" applyProtection="1">
      <alignment/>
      <protection/>
    </xf>
    <xf numFmtId="0" fontId="1" fillId="0" borderId="27" xfId="21" applyBorder="1" applyProtection="1">
      <alignment/>
      <protection/>
    </xf>
    <xf numFmtId="0" fontId="4" fillId="0" borderId="28" xfId="22" applyBorder="1" applyProtection="1">
      <alignment/>
      <protection/>
    </xf>
    <xf numFmtId="3" fontId="20" fillId="0" borderId="29" xfId="22" applyNumberFormat="1" applyFont="1" applyBorder="1" applyProtection="1">
      <alignment/>
      <protection/>
    </xf>
    <xf numFmtId="49" fontId="4" fillId="0" borderId="0" xfId="22" applyNumberFormat="1" applyAlignment="1" applyProtection="1">
      <alignment vertical="top" wrapText="1"/>
      <protection/>
    </xf>
    <xf numFmtId="0" fontId="4" fillId="0" borderId="30" xfId="22" applyBorder="1" applyProtection="1">
      <alignment/>
      <protection/>
    </xf>
    <xf numFmtId="0" fontId="1" fillId="0" borderId="31" xfId="21" applyBorder="1" applyProtection="1">
      <alignment/>
      <protection/>
    </xf>
    <xf numFmtId="0" fontId="4" fillId="0" borderId="32" xfId="22" applyBorder="1" applyProtection="1">
      <alignment/>
      <protection/>
    </xf>
    <xf numFmtId="3" fontId="20" fillId="0" borderId="33" xfId="22" applyNumberFormat="1" applyFont="1" applyBorder="1" applyProtection="1">
      <alignment/>
      <protection/>
    </xf>
    <xf numFmtId="0" fontId="36" fillId="0" borderId="0" xfId="22" applyFont="1" applyAlignment="1" applyProtection="1">
      <alignment horizontal="right" vertical="top"/>
      <protection/>
    </xf>
    <xf numFmtId="168" fontId="1" fillId="0" borderId="31" xfId="21" applyNumberFormat="1" applyBorder="1" applyProtection="1">
      <alignment/>
      <protection/>
    </xf>
    <xf numFmtId="0" fontId="1" fillId="0" borderId="34" xfId="21" applyBorder="1" applyProtection="1">
      <alignment/>
      <protection/>
    </xf>
    <xf numFmtId="0" fontId="1" fillId="0" borderId="35" xfId="21" applyBorder="1" applyProtection="1">
      <alignment/>
      <protection/>
    </xf>
    <xf numFmtId="0" fontId="46" fillId="0" borderId="36" xfId="21" applyFont="1" applyBorder="1" applyProtection="1">
      <alignment/>
      <protection/>
    </xf>
    <xf numFmtId="3" fontId="20" fillId="0" borderId="37" xfId="22" applyNumberFormat="1" applyFont="1" applyBorder="1" applyProtection="1">
      <alignment/>
      <protection/>
    </xf>
    <xf numFmtId="0" fontId="45" fillId="0" borderId="38" xfId="22" applyFont="1" applyBorder="1" applyProtection="1">
      <alignment/>
      <protection/>
    </xf>
    <xf numFmtId="0" fontId="1" fillId="0" borderId="39" xfId="21" applyBorder="1" applyProtection="1">
      <alignment/>
      <protection/>
    </xf>
    <xf numFmtId="2" fontId="4" fillId="0" borderId="40" xfId="22" applyNumberFormat="1" applyBorder="1" applyProtection="1">
      <alignment/>
      <protection/>
    </xf>
    <xf numFmtId="3" fontId="5" fillId="0" borderId="41" xfId="22" applyNumberFormat="1" applyFont="1" applyBorder="1" applyProtection="1">
      <alignment/>
      <protection/>
    </xf>
    <xf numFmtId="0" fontId="20" fillId="0" borderId="0" xfId="22" applyFont="1" applyAlignment="1" applyProtection="1">
      <alignment horizontal="right"/>
      <protection/>
    </xf>
    <xf numFmtId="49" fontId="20" fillId="0" borderId="0" xfId="22" applyNumberFormat="1" applyFont="1" applyAlignment="1" applyProtection="1">
      <alignment horizontal="right"/>
      <protection/>
    </xf>
    <xf numFmtId="0" fontId="20" fillId="0" borderId="0" xfId="22" applyFont="1" applyAlignment="1" applyProtection="1">
      <alignment horizontal="right"/>
      <protection/>
    </xf>
    <xf numFmtId="49" fontId="4" fillId="0" borderId="0" xfId="22" applyNumberFormat="1" applyAlignment="1" applyProtection="1">
      <alignment wrapText="1"/>
      <protection/>
    </xf>
    <xf numFmtId="49" fontId="4" fillId="0" borderId="42" xfId="22" applyNumberFormat="1" applyBorder="1" applyAlignment="1" applyProtection="1">
      <alignment horizontal="center"/>
      <protection/>
    </xf>
    <xf numFmtId="0" fontId="4" fillId="0" borderId="43" xfId="22" applyBorder="1" applyAlignment="1" applyProtection="1">
      <alignment horizontal="center"/>
      <protection/>
    </xf>
    <xf numFmtId="49" fontId="4" fillId="12" borderId="44" xfId="22" applyNumberFormat="1" applyFill="1" applyBorder="1" applyAlignment="1" applyProtection="1">
      <alignment wrapText="1"/>
      <protection/>
    </xf>
    <xf numFmtId="49" fontId="4" fillId="12" borderId="43" xfId="22" applyNumberFormat="1" applyFill="1" applyBorder="1" applyAlignment="1" applyProtection="1">
      <alignment horizontal="center"/>
      <protection/>
    </xf>
    <xf numFmtId="0" fontId="4" fillId="12" borderId="45" xfId="22" applyFill="1" applyBorder="1" applyAlignment="1" applyProtection="1">
      <alignment horizontal="center"/>
      <protection/>
    </xf>
    <xf numFmtId="0" fontId="4" fillId="12" borderId="26" xfId="22" applyFill="1" applyBorder="1" applyAlignment="1" applyProtection="1">
      <alignment horizontal="center"/>
      <protection/>
    </xf>
    <xf numFmtId="0" fontId="4" fillId="12" borderId="46" xfId="22" applyFill="1" applyBorder="1" applyAlignment="1" applyProtection="1">
      <alignment horizontal="center"/>
      <protection/>
    </xf>
    <xf numFmtId="0" fontId="4" fillId="12" borderId="29" xfId="22" applyFill="1" applyBorder="1" applyAlignment="1" applyProtection="1">
      <alignment horizontal="center"/>
      <protection/>
    </xf>
    <xf numFmtId="49" fontId="4" fillId="0" borderId="47" xfId="22" applyNumberFormat="1" applyBorder="1" applyAlignment="1" applyProtection="1">
      <alignment horizontal="center"/>
      <protection/>
    </xf>
    <xf numFmtId="0" fontId="4" fillId="0" borderId="48" xfId="22" applyBorder="1" applyAlignment="1" applyProtection="1">
      <alignment horizontal="center"/>
      <protection/>
    </xf>
    <xf numFmtId="49" fontId="4" fillId="12" borderId="0" xfId="22" applyNumberFormat="1" applyFill="1" applyAlignment="1" applyProtection="1">
      <alignment horizontal="center" wrapText="1"/>
      <protection/>
    </xf>
    <xf numFmtId="49" fontId="4" fillId="12" borderId="48" xfId="22" applyNumberFormat="1" applyFill="1" applyBorder="1" applyAlignment="1" applyProtection="1">
      <alignment horizontal="center"/>
      <protection/>
    </xf>
    <xf numFmtId="0" fontId="0" fillId="12" borderId="49" xfId="22" applyFont="1" applyFill="1" applyBorder="1" applyAlignment="1" applyProtection="1">
      <alignment horizontal="center"/>
      <protection/>
    </xf>
    <xf numFmtId="0" fontId="4" fillId="12" borderId="50" xfId="22" applyFill="1" applyBorder="1" applyAlignment="1" applyProtection="1">
      <alignment horizontal="center"/>
      <protection/>
    </xf>
    <xf numFmtId="0" fontId="25" fillId="12" borderId="51" xfId="22" applyFont="1" applyFill="1" applyBorder="1" applyAlignment="1" applyProtection="1">
      <alignment horizontal="center"/>
      <protection/>
    </xf>
    <xf numFmtId="0" fontId="4" fillId="12" borderId="47" xfId="22" applyFill="1" applyBorder="1" applyAlignment="1" applyProtection="1">
      <alignment horizontal="center"/>
      <protection/>
    </xf>
    <xf numFmtId="0" fontId="25" fillId="12" borderId="52" xfId="22" applyFont="1" applyFill="1" applyBorder="1" applyAlignment="1" applyProtection="1">
      <alignment horizontal="center"/>
      <protection/>
    </xf>
    <xf numFmtId="49" fontId="4" fillId="0" borderId="38" xfId="22" applyNumberFormat="1" applyBorder="1" applyAlignment="1" applyProtection="1">
      <alignment horizontal="center"/>
      <protection/>
    </xf>
    <xf numFmtId="0" fontId="4" fillId="0" borderId="53" xfId="22" applyBorder="1" applyAlignment="1" applyProtection="1">
      <alignment horizontal="center"/>
      <protection/>
    </xf>
    <xf numFmtId="49" fontId="4" fillId="12" borderId="54" xfId="22" applyNumberFormat="1" applyFill="1" applyBorder="1" applyAlignment="1" applyProtection="1">
      <alignment wrapText="1"/>
      <protection/>
    </xf>
    <xf numFmtId="49" fontId="4" fillId="12" borderId="53" xfId="22" applyNumberFormat="1" applyFill="1" applyBorder="1" applyAlignment="1" applyProtection="1">
      <alignment horizontal="center"/>
      <protection/>
    </xf>
    <xf numFmtId="0" fontId="4" fillId="12" borderId="55" xfId="22" applyFill="1" applyBorder="1" applyAlignment="1" applyProtection="1">
      <alignment horizontal="center"/>
      <protection/>
    </xf>
    <xf numFmtId="0" fontId="25" fillId="12" borderId="56" xfId="22" applyFont="1" applyFill="1" applyBorder="1" applyAlignment="1" applyProtection="1">
      <alignment horizontal="center"/>
      <protection/>
    </xf>
    <xf numFmtId="0" fontId="25" fillId="12" borderId="53" xfId="22" applyFont="1" applyFill="1" applyBorder="1" applyAlignment="1" applyProtection="1">
      <alignment horizontal="center"/>
      <protection/>
    </xf>
    <xf numFmtId="0" fontId="25" fillId="12" borderId="38" xfId="22" applyFont="1" applyFill="1" applyBorder="1" applyAlignment="1" applyProtection="1">
      <alignment horizontal="center"/>
      <protection/>
    </xf>
    <xf numFmtId="0" fontId="25" fillId="12" borderId="55" xfId="22" applyFont="1" applyFill="1" applyBorder="1" applyAlignment="1" applyProtection="1">
      <alignment horizontal="center"/>
      <protection/>
    </xf>
    <xf numFmtId="49" fontId="4" fillId="0" borderId="57" xfId="22" applyNumberFormat="1" applyBorder="1" applyAlignment="1" applyProtection="1">
      <alignment horizontal="center" wrapText="1"/>
      <protection/>
    </xf>
    <xf numFmtId="0" fontId="4" fillId="0" borderId="57" xfId="22" applyBorder="1" applyAlignment="1" applyProtection="1">
      <alignment horizontal="center"/>
      <protection/>
    </xf>
    <xf numFmtId="49" fontId="43" fillId="0" borderId="57" xfId="21" applyNumberFormat="1" applyFont="1" applyBorder="1" applyAlignment="1" applyProtection="1">
      <alignment wrapText="1"/>
      <protection/>
    </xf>
    <xf numFmtId="49" fontId="25" fillId="0" borderId="57" xfId="22" applyNumberFormat="1" applyFont="1" applyBorder="1" applyAlignment="1" applyProtection="1">
      <alignment horizontal="center"/>
      <protection/>
    </xf>
    <xf numFmtId="2" fontId="25" fillId="0" borderId="57" xfId="22" applyNumberFormat="1" applyFont="1" applyBorder="1" applyAlignment="1" applyProtection="1">
      <alignment horizontal="right"/>
      <protection/>
    </xf>
    <xf numFmtId="49" fontId="1" fillId="0" borderId="57" xfId="21" applyNumberFormat="1" applyBorder="1" applyAlignment="1" applyProtection="1">
      <alignment wrapText="1"/>
      <protection/>
    </xf>
    <xf numFmtId="49" fontId="42" fillId="0" borderId="57" xfId="21" applyNumberFormat="1" applyFont="1" applyBorder="1" applyAlignment="1" applyProtection="1">
      <alignment wrapText="1"/>
      <protection/>
    </xf>
    <xf numFmtId="49" fontId="41" fillId="0" borderId="57" xfId="22" applyNumberFormat="1" applyFont="1" applyBorder="1" applyAlignment="1" applyProtection="1">
      <alignment horizontal="center"/>
      <protection/>
    </xf>
    <xf numFmtId="2" fontId="41" fillId="0" borderId="57" xfId="22" applyNumberFormat="1" applyFont="1" applyBorder="1" applyAlignment="1" applyProtection="1">
      <alignment horizontal="right"/>
      <protection/>
    </xf>
    <xf numFmtId="0" fontId="1" fillId="0" borderId="0" xfId="23" applyProtection="1">
      <alignment/>
      <protection/>
    </xf>
    <xf numFmtId="49" fontId="1" fillId="0" borderId="0" xfId="21" applyNumberFormat="1" applyAlignment="1" applyProtection="1">
      <alignment wrapText="1"/>
      <protection/>
    </xf>
    <xf numFmtId="49" fontId="1" fillId="0" borderId="0" xfId="21" applyNumberFormat="1" applyAlignment="1" applyProtection="1">
      <alignment horizontal="center"/>
      <protection/>
    </xf>
    <xf numFmtId="0" fontId="1" fillId="0" borderId="0" xfId="21" applyAlignment="1" applyProtection="1">
      <alignment horizontal="center"/>
      <protection/>
    </xf>
    <xf numFmtId="49" fontId="4" fillId="0" borderId="0" xfId="22" applyNumberFormat="1" applyAlignment="1" applyProtection="1">
      <alignment horizontal="left"/>
      <protection/>
    </xf>
    <xf numFmtId="49" fontId="4" fillId="0" borderId="0" xfId="22" applyNumberFormat="1" applyAlignment="1" applyProtection="1">
      <alignment horizontal="center" wrapText="1"/>
      <protection/>
    </xf>
    <xf numFmtId="49" fontId="1" fillId="0" borderId="0" xfId="21" applyNumberFormat="1" applyProtection="1">
      <alignment/>
      <protection/>
    </xf>
    <xf numFmtId="2" fontId="25" fillId="4" borderId="57" xfId="22" applyNumberFormat="1" applyFont="1" applyFill="1" applyBorder="1" applyAlignment="1" applyProtection="1">
      <alignment horizontal="right"/>
      <protection locked="0"/>
    </xf>
    <xf numFmtId="0" fontId="63" fillId="0" borderId="58" xfId="0" applyFont="1" applyBorder="1" applyAlignment="1" applyProtection="1">
      <alignment horizontal="left" vertical="top" wrapText="1"/>
      <protection/>
    </xf>
    <xf numFmtId="0" fontId="0" fillId="0" borderId="59" xfId="0" applyBorder="1" applyAlignment="1" applyProtection="1">
      <alignment horizontal="left" vertical="top" wrapText="1"/>
      <protection/>
    </xf>
    <xf numFmtId="0" fontId="0" fillId="0" borderId="60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58" xfId="0" applyBorder="1" applyAlignment="1" applyProtection="1">
      <alignment horizontal="left" vertical="top" wrapText="1"/>
      <protection/>
    </xf>
    <xf numFmtId="0" fontId="47" fillId="13" borderId="58" xfId="0" applyFont="1" applyFill="1" applyBorder="1" applyAlignment="1" applyProtection="1">
      <alignment horizontal="left" vertical="center" wrapText="1"/>
      <protection/>
    </xf>
    <xf numFmtId="0" fontId="56" fillId="13" borderId="59" xfId="0" applyFont="1" applyFill="1" applyBorder="1" applyAlignment="1" applyProtection="1">
      <alignment horizontal="left" vertical="top" wrapText="1" indent="1"/>
      <protection/>
    </xf>
    <xf numFmtId="169" fontId="0" fillId="13" borderId="59" xfId="0" applyNumberFormat="1" applyFill="1" applyBorder="1" applyAlignment="1" applyProtection="1">
      <alignment horizontal="center" vertical="center" wrapText="1"/>
      <protection/>
    </xf>
    <xf numFmtId="0" fontId="0" fillId="13" borderId="59" xfId="0" applyFill="1" applyBorder="1" applyAlignment="1" applyProtection="1">
      <alignment horizontal="center" vertical="center" wrapText="1"/>
      <protection/>
    </xf>
    <xf numFmtId="169" fontId="0" fillId="13" borderId="60" xfId="0" applyNumberFormat="1" applyFill="1" applyBorder="1" applyAlignment="1" applyProtection="1">
      <alignment horizontal="center" vertical="center" wrapText="1"/>
      <protection/>
    </xf>
    <xf numFmtId="0" fontId="60" fillId="0" borderId="0" xfId="0" applyFont="1" applyProtection="1">
      <protection/>
    </xf>
    <xf numFmtId="170" fontId="54" fillId="0" borderId="47" xfId="0" applyNumberFormat="1" applyFont="1" applyBorder="1" applyAlignment="1" applyProtection="1">
      <alignment horizontal="left" vertical="top" shrinkToFit="1"/>
      <protection/>
    </xf>
    <xf numFmtId="0" fontId="52" fillId="0" borderId="0" xfId="0" applyFont="1" applyAlignment="1" applyProtection="1">
      <alignment horizontal="left" vertical="top" wrapText="1" indent="1"/>
      <protection/>
    </xf>
    <xf numFmtId="0" fontId="52" fillId="0" borderId="0" xfId="0" applyFont="1" applyAlignment="1" applyProtection="1">
      <alignment horizontal="center" vertical="top" wrapText="1"/>
      <protection/>
    </xf>
    <xf numFmtId="169" fontId="52" fillId="0" borderId="61" xfId="0" applyNumberFormat="1" applyFont="1" applyFill="1" applyBorder="1" applyAlignment="1" applyProtection="1">
      <alignment horizontal="center" vertical="top" wrapText="1"/>
      <protection/>
    </xf>
    <xf numFmtId="0" fontId="47" fillId="0" borderId="47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top" wrapText="1" indent="1"/>
      <protection/>
    </xf>
    <xf numFmtId="169" fontId="52" fillId="0" borderId="61" xfId="0" applyNumberFormat="1" applyFont="1" applyBorder="1" applyAlignment="1" applyProtection="1">
      <alignment horizontal="center" vertical="top" wrapText="1"/>
      <protection/>
    </xf>
    <xf numFmtId="0" fontId="47" fillId="0" borderId="47" xfId="0" applyFont="1" applyBorder="1" applyAlignment="1" applyProtection="1">
      <alignment horizontal="left" wrapText="1"/>
      <protection/>
    </xf>
    <xf numFmtId="0" fontId="48" fillId="0" borderId="0" xfId="0" applyFont="1" applyAlignment="1" applyProtection="1">
      <alignment horizontal="left" vertical="top" wrapText="1" indent="1"/>
      <protection/>
    </xf>
    <xf numFmtId="0" fontId="0" fillId="0" borderId="0" xfId="0" applyAlignment="1" applyProtection="1">
      <alignment horizontal="center" wrapText="1"/>
      <protection/>
    </xf>
    <xf numFmtId="0" fontId="52" fillId="14" borderId="0" xfId="0" applyFont="1" applyFill="1" applyAlignment="1" applyProtection="1">
      <alignment horizontal="left" vertical="top" wrapText="1" indent="1"/>
      <protection/>
    </xf>
    <xf numFmtId="0" fontId="50" fillId="0" borderId="0" xfId="0" applyFont="1" applyAlignment="1" applyProtection="1">
      <alignment horizontal="left" vertical="top" wrapText="1" indent="1"/>
      <protection/>
    </xf>
    <xf numFmtId="0" fontId="48" fillId="0" borderId="0" xfId="0" applyFont="1" applyAlignment="1" applyProtection="1">
      <alignment horizontal="left" vertical="center" wrapText="1" indent="1"/>
      <protection/>
    </xf>
    <xf numFmtId="0" fontId="52" fillId="0" borderId="0" xfId="0" applyFont="1" applyAlignment="1" applyProtection="1">
      <alignment horizontal="left" vertical="top" wrapText="1" indent="1"/>
      <protection/>
    </xf>
    <xf numFmtId="0" fontId="51" fillId="0" borderId="0" xfId="0" applyFont="1" applyAlignment="1" applyProtection="1">
      <alignment horizontal="left" vertical="top" wrapText="1" indent="1"/>
      <protection/>
    </xf>
    <xf numFmtId="0" fontId="49" fillId="0" borderId="0" xfId="0" applyFont="1" applyAlignment="1" applyProtection="1">
      <alignment horizontal="left" vertical="top" wrapText="1" indent="1"/>
      <protection/>
    </xf>
    <xf numFmtId="0" fontId="47" fillId="0" borderId="47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52" fillId="14" borderId="0" xfId="0" applyFont="1" applyFill="1" applyAlignment="1" applyProtection="1">
      <alignment horizontal="left" vertical="top" wrapText="1" indent="1"/>
      <protection/>
    </xf>
    <xf numFmtId="0" fontId="47" fillId="0" borderId="47" xfId="0" applyFont="1" applyBorder="1" applyAlignment="1" applyProtection="1">
      <alignment horizontal="left" vertical="top" wrapText="1"/>
      <protection/>
    </xf>
    <xf numFmtId="0" fontId="59" fillId="0" borderId="47" xfId="0" applyFont="1" applyBorder="1" applyAlignment="1" applyProtection="1">
      <alignment horizontal="left" vertical="top" wrapText="1"/>
      <protection/>
    </xf>
    <xf numFmtId="1" fontId="53" fillId="0" borderId="0" xfId="0" applyNumberFormat="1" applyFont="1" applyAlignment="1" applyProtection="1">
      <alignment horizontal="center" vertical="top" shrinkToFit="1"/>
      <protection/>
    </xf>
    <xf numFmtId="0" fontId="56" fillId="0" borderId="0" xfId="0" applyFont="1" applyAlignment="1" applyProtection="1">
      <alignment horizontal="left" vertical="top" wrapText="1" indent="1"/>
      <protection/>
    </xf>
    <xf numFmtId="170" fontId="54" fillId="0" borderId="47" xfId="0" applyNumberFormat="1" applyFont="1" applyBorder="1" applyAlignment="1" applyProtection="1">
      <alignment horizontal="left" vertical="center" shrinkToFit="1"/>
      <protection/>
    </xf>
    <xf numFmtId="0" fontId="0" fillId="14" borderId="0" xfId="0" applyFill="1" applyAlignment="1" applyProtection="1">
      <alignment horizontal="left" vertical="top" wrapText="1" inden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left" vertical="top" wrapText="1" indent="1"/>
      <protection/>
    </xf>
    <xf numFmtId="169" fontId="52" fillId="13" borderId="6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 applyProtection="1">
      <alignment horizontal="left" vertical="top" wrapText="1" indent="1"/>
      <protection/>
    </xf>
    <xf numFmtId="0" fontId="50" fillId="0" borderId="0" xfId="0" applyFont="1" applyAlignment="1" applyProtection="1">
      <alignment horizontal="left" vertical="top" wrapText="1" indent="6"/>
      <protection/>
    </xf>
    <xf numFmtId="0" fontId="48" fillId="0" borderId="0" xfId="0" applyFont="1" applyAlignment="1" applyProtection="1">
      <alignment horizontal="left" vertical="top" wrapText="1" indent="6"/>
      <protection/>
    </xf>
    <xf numFmtId="0" fontId="52" fillId="14" borderId="0" xfId="0" applyFont="1" applyFill="1" applyAlignment="1" applyProtection="1">
      <alignment horizontal="left" vertical="top" wrapText="1"/>
      <protection/>
    </xf>
    <xf numFmtId="0" fontId="55" fillId="0" borderId="0" xfId="0" applyFont="1" applyAlignment="1" applyProtection="1">
      <alignment horizontal="left" vertical="top" wrapText="1" indent="6"/>
      <protection/>
    </xf>
    <xf numFmtId="0" fontId="52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 indent="6"/>
      <protection/>
    </xf>
    <xf numFmtId="0" fontId="58" fillId="0" borderId="0" xfId="0" applyFont="1" applyAlignment="1" applyProtection="1">
      <alignment horizontal="left" vertical="top" wrapText="1" indent="6"/>
      <protection/>
    </xf>
    <xf numFmtId="0" fontId="49" fillId="0" borderId="0" xfId="0" applyFont="1" applyAlignment="1" applyProtection="1">
      <alignment horizontal="left" vertical="top" wrapText="1" indent="6"/>
      <protection/>
    </xf>
    <xf numFmtId="0" fontId="51" fillId="0" borderId="0" xfId="0" applyFont="1" applyAlignment="1" applyProtection="1">
      <alignment horizontal="left" vertical="top" wrapText="1" indent="6"/>
      <protection/>
    </xf>
    <xf numFmtId="0" fontId="47" fillId="0" borderId="38" xfId="0" applyFont="1" applyBorder="1" applyAlignment="1" applyProtection="1">
      <alignment horizontal="left" wrapText="1"/>
      <protection/>
    </xf>
    <xf numFmtId="0" fontId="48" fillId="0" borderId="54" xfId="0" applyFont="1" applyBorder="1" applyAlignment="1" applyProtection="1">
      <alignment horizontal="left" vertical="top" wrapText="1" indent="1"/>
      <protection/>
    </xf>
    <xf numFmtId="169" fontId="52" fillId="0" borderId="41" xfId="0" applyNumberFormat="1" applyFont="1" applyBorder="1" applyAlignment="1" applyProtection="1">
      <alignment horizontal="center" vertical="top" wrapText="1"/>
      <protection/>
    </xf>
    <xf numFmtId="0" fontId="0" fillId="0" borderId="54" xfId="0" applyBorder="1" applyAlignment="1" applyProtection="1">
      <alignment horizontal="center" wrapText="1"/>
      <protection/>
    </xf>
    <xf numFmtId="0" fontId="47" fillId="0" borderId="47" xfId="0" applyFont="1" applyBorder="1" applyAlignment="1" applyProtection="1">
      <alignment horizontal="left" vertical="top"/>
      <protection/>
    </xf>
    <xf numFmtId="0" fontId="0" fillId="0" borderId="0" xfId="0" applyAlignment="1" applyProtection="1">
      <alignment horizontal="center" vertical="top"/>
      <protection/>
    </xf>
    <xf numFmtId="0" fontId="47" fillId="0" borderId="38" xfId="0" applyFont="1" applyBorder="1" applyAlignment="1" applyProtection="1">
      <alignment horizontal="left" vertical="top"/>
      <protection/>
    </xf>
    <xf numFmtId="0" fontId="50" fillId="0" borderId="54" xfId="0" applyFont="1" applyBorder="1" applyAlignment="1" applyProtection="1">
      <alignment horizontal="left" vertical="top" wrapText="1" indent="6"/>
      <protection/>
    </xf>
    <xf numFmtId="0" fontId="0" fillId="0" borderId="54" xfId="0" applyBorder="1" applyAlignment="1" applyProtection="1">
      <alignment horizontal="center" vertical="top" wrapText="1"/>
      <protection/>
    </xf>
    <xf numFmtId="0" fontId="47" fillId="13" borderId="58" xfId="0" applyFont="1" applyFill="1" applyBorder="1" applyAlignment="1" applyProtection="1">
      <alignment horizontal="left" vertical="top"/>
      <protection/>
    </xf>
    <xf numFmtId="0" fontId="56" fillId="13" borderId="59" xfId="0" applyFont="1" applyFill="1" applyBorder="1" applyAlignment="1" applyProtection="1">
      <alignment horizontal="right" vertical="top" wrapText="1" indent="2"/>
      <protection/>
    </xf>
    <xf numFmtId="0" fontId="47" fillId="0" borderId="47" xfId="0" applyFont="1" applyBorder="1" applyAlignment="1" applyProtection="1">
      <alignment vertical="top" wrapText="1"/>
      <protection/>
    </xf>
    <xf numFmtId="0" fontId="47" fillId="0" borderId="38" xfId="0" applyFont="1" applyBorder="1" applyAlignment="1" applyProtection="1">
      <alignment vertical="top" wrapText="1"/>
      <protection/>
    </xf>
    <xf numFmtId="0" fontId="47" fillId="13" borderId="58" xfId="0" applyFont="1" applyFill="1" applyBorder="1" applyAlignment="1" applyProtection="1">
      <alignment vertical="top" wrapText="1"/>
      <protection/>
    </xf>
    <xf numFmtId="0" fontId="0" fillId="13" borderId="59" xfId="0" applyFill="1" applyBorder="1" applyAlignment="1" applyProtection="1">
      <alignment horizontal="center" vertical="top" wrapText="1"/>
      <protection/>
    </xf>
    <xf numFmtId="0" fontId="47" fillId="13" borderId="42" xfId="0" applyFont="1" applyFill="1" applyBorder="1" applyAlignment="1" applyProtection="1">
      <alignment horizontal="left" vertical="center" wrapText="1"/>
      <protection/>
    </xf>
    <xf numFmtId="0" fontId="56" fillId="13" borderId="44" xfId="0" applyFont="1" applyFill="1" applyBorder="1" applyAlignment="1" applyProtection="1">
      <alignment horizontal="left" vertical="top" wrapText="1" indent="1"/>
      <protection/>
    </xf>
    <xf numFmtId="169" fontId="52" fillId="13" borderId="62" xfId="0" applyNumberFormat="1" applyFont="1" applyFill="1" applyBorder="1" applyAlignment="1" applyProtection="1">
      <alignment horizontal="center" vertical="top" wrapText="1"/>
      <protection/>
    </xf>
    <xf numFmtId="0" fontId="0" fillId="13" borderId="44" xfId="0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 vertical="top" wrapText="1" indent="1"/>
      <protection/>
    </xf>
    <xf numFmtId="169" fontId="0" fillId="0" borderId="61" xfId="0" applyNumberFormat="1" applyBorder="1" applyAlignment="1" applyProtection="1">
      <alignment horizontal="center" wrapText="1"/>
      <protection/>
    </xf>
    <xf numFmtId="169" fontId="0" fillId="0" borderId="61" xfId="0" applyNumberFormat="1" applyFill="1" applyBorder="1" applyAlignment="1" applyProtection="1">
      <alignment horizontal="center" wrapText="1"/>
      <protection/>
    </xf>
    <xf numFmtId="0" fontId="47" fillId="0" borderId="38" xfId="0" applyFont="1" applyBorder="1" applyAlignment="1" applyProtection="1">
      <alignment horizontal="left" vertical="center" wrapText="1"/>
      <protection/>
    </xf>
    <xf numFmtId="169" fontId="0" fillId="0" borderId="41" xfId="0" applyNumberForma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47" fillId="0" borderId="47" xfId="0" applyFont="1" applyBorder="1" applyProtection="1">
      <protection/>
    </xf>
    <xf numFmtId="16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9" fontId="0" fillId="0" borderId="61" xfId="0" applyNumberFormat="1" applyBorder="1" applyAlignment="1" applyProtection="1">
      <alignment horizontal="center"/>
      <protection/>
    </xf>
    <xf numFmtId="0" fontId="47" fillId="0" borderId="42" xfId="0" applyFont="1" applyBorder="1" applyProtection="1">
      <protection/>
    </xf>
    <xf numFmtId="0" fontId="5" fillId="0" borderId="44" xfId="0" applyFont="1" applyBorder="1" applyProtection="1">
      <protection/>
    </xf>
    <xf numFmtId="169" fontId="5" fillId="0" borderId="44" xfId="0" applyNumberFormat="1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169" fontId="5" fillId="0" borderId="62" xfId="0" applyNumberFormat="1" applyFont="1" applyBorder="1" applyAlignment="1" applyProtection="1">
      <alignment horizontal="center"/>
      <protection/>
    </xf>
    <xf numFmtId="0" fontId="5" fillId="0" borderId="0" xfId="0" applyFont="1" applyProtection="1">
      <protection/>
    </xf>
    <xf numFmtId="9" fontId="0" fillId="0" borderId="0" xfId="0" applyNumberFormat="1" applyAlignment="1" applyProtection="1">
      <alignment horizontal="center"/>
      <protection/>
    </xf>
    <xf numFmtId="0" fontId="47" fillId="15" borderId="38" xfId="0" applyFont="1" applyFill="1" applyBorder="1" applyProtection="1">
      <protection/>
    </xf>
    <xf numFmtId="0" fontId="5" fillId="15" borderId="54" xfId="0" applyFont="1" applyFill="1" applyBorder="1" applyProtection="1">
      <protection/>
    </xf>
    <xf numFmtId="169" fontId="0" fillId="15" borderId="54" xfId="0" applyNumberFormat="1" applyFill="1" applyBorder="1" applyAlignment="1" applyProtection="1">
      <alignment horizontal="center"/>
      <protection/>
    </xf>
    <xf numFmtId="0" fontId="0" fillId="15" borderId="54" xfId="0" applyFill="1" applyBorder="1" applyAlignment="1" applyProtection="1">
      <alignment horizontal="center"/>
      <protection/>
    </xf>
    <xf numFmtId="169" fontId="5" fillId="15" borderId="41" xfId="0" applyNumberFormat="1" applyFont="1" applyFill="1" applyBorder="1" applyAlignment="1" applyProtection="1">
      <alignment horizontal="center"/>
      <protection/>
    </xf>
    <xf numFmtId="0" fontId="47" fillId="0" borderId="0" xfId="0" applyFont="1" applyProtection="1">
      <protection/>
    </xf>
    <xf numFmtId="169" fontId="52" fillId="4" borderId="61" xfId="0" applyNumberFormat="1" applyFont="1" applyFill="1" applyBorder="1" applyAlignment="1" applyProtection="1">
      <alignment horizontal="center" vertical="top" wrapText="1"/>
      <protection locked="0"/>
    </xf>
    <xf numFmtId="169" fontId="52" fillId="0" borderId="61" xfId="0" applyNumberFormat="1" applyFont="1" applyBorder="1" applyAlignment="1" applyProtection="1">
      <alignment horizontal="center" vertical="top" wrapText="1"/>
      <protection locked="0"/>
    </xf>
    <xf numFmtId="169" fontId="52" fillId="13" borderId="60" xfId="0" applyNumberFormat="1" applyFont="1" applyFill="1" applyBorder="1" applyAlignment="1" applyProtection="1">
      <alignment horizontal="center" vertical="top" wrapText="1"/>
      <protection locked="0"/>
    </xf>
    <xf numFmtId="169" fontId="52" fillId="0" borderId="41" xfId="0" applyNumberFormat="1" applyFont="1" applyBorder="1" applyAlignment="1" applyProtection="1">
      <alignment horizontal="center" vertical="top" wrapText="1"/>
      <protection locked="0"/>
    </xf>
    <xf numFmtId="169" fontId="52" fillId="13" borderId="62" xfId="0" applyNumberFormat="1" applyFont="1" applyFill="1" applyBorder="1" applyAlignment="1" applyProtection="1">
      <alignment horizontal="center" vertical="top" wrapText="1"/>
      <protection locked="0"/>
    </xf>
    <xf numFmtId="49" fontId="65" fillId="12" borderId="63" xfId="24" applyNumberFormat="1" applyFont="1" applyFill="1" applyBorder="1" applyAlignment="1" applyProtection="1">
      <alignment horizontal="left"/>
      <protection/>
    </xf>
    <xf numFmtId="4" fontId="65" fillId="12" borderId="63" xfId="24" applyNumberFormat="1" applyFont="1" applyFill="1" applyBorder="1" applyAlignment="1" applyProtection="1">
      <alignment horizontal="left"/>
      <protection/>
    </xf>
    <xf numFmtId="0" fontId="1" fillId="0" borderId="0" xfId="24" applyProtection="1">
      <alignment/>
      <protection/>
    </xf>
    <xf numFmtId="49" fontId="66" fillId="16" borderId="63" xfId="24" applyNumberFormat="1" applyFont="1" applyFill="1" applyBorder="1" applyAlignment="1" applyProtection="1">
      <alignment horizontal="left"/>
      <protection/>
    </xf>
    <xf numFmtId="4" fontId="66" fillId="16" borderId="63" xfId="24" applyNumberFormat="1" applyFont="1" applyFill="1" applyBorder="1" applyAlignment="1" applyProtection="1">
      <alignment horizontal="right"/>
      <protection/>
    </xf>
    <xf numFmtId="49" fontId="65" fillId="17" borderId="63" xfId="24" applyNumberFormat="1" applyFont="1" applyFill="1" applyBorder="1" applyAlignment="1" applyProtection="1">
      <alignment horizontal="left"/>
      <protection/>
    </xf>
    <xf numFmtId="4" fontId="65" fillId="17" borderId="63" xfId="0" applyNumberFormat="1" applyFont="1" applyFill="1" applyBorder="1" applyAlignment="1" applyProtection="1">
      <alignment horizontal="right"/>
      <protection/>
    </xf>
    <xf numFmtId="49" fontId="68" fillId="17" borderId="63" xfId="24" applyNumberFormat="1" applyFont="1" applyFill="1" applyBorder="1" applyAlignment="1" applyProtection="1">
      <alignment horizontal="left"/>
      <protection/>
    </xf>
    <xf numFmtId="4" fontId="68" fillId="17" borderId="63" xfId="0" applyNumberFormat="1" applyFont="1" applyFill="1" applyBorder="1" applyAlignment="1" applyProtection="1">
      <alignment horizontal="right"/>
      <protection/>
    </xf>
    <xf numFmtId="4" fontId="66" fillId="16" borderId="63" xfId="0" applyNumberFormat="1" applyFont="1" applyFill="1" applyBorder="1" applyAlignment="1" applyProtection="1">
      <alignment horizontal="right"/>
      <protection/>
    </xf>
    <xf numFmtId="49" fontId="67" fillId="18" borderId="63" xfId="24" applyNumberFormat="1" applyFont="1" applyFill="1" applyBorder="1" applyAlignment="1" applyProtection="1">
      <alignment horizontal="left"/>
      <protection/>
    </xf>
    <xf numFmtId="4" fontId="67" fillId="18" borderId="63" xfId="0" applyNumberFormat="1" applyFont="1" applyFill="1" applyBorder="1" applyAlignment="1" applyProtection="1">
      <alignment horizontal="right"/>
      <protection/>
    </xf>
    <xf numFmtId="4" fontId="65" fillId="17" borderId="63" xfId="24" applyNumberFormat="1" applyFont="1" applyFill="1" applyBorder="1" applyAlignment="1" applyProtection="1">
      <alignment horizontal="right"/>
      <protection/>
    </xf>
    <xf numFmtId="4" fontId="67" fillId="18" borderId="63" xfId="24" applyNumberFormat="1" applyFont="1" applyFill="1" applyBorder="1" applyAlignment="1" applyProtection="1">
      <alignment horizontal="right"/>
      <protection/>
    </xf>
    <xf numFmtId="49" fontId="66" fillId="16" borderId="63" xfId="24" applyNumberFormat="1" applyFont="1" applyFill="1" applyBorder="1" applyAlignment="1" applyProtection="1">
      <alignment horizontal="center"/>
      <protection/>
    </xf>
    <xf numFmtId="49" fontId="66" fillId="16" borderId="63" xfId="24" applyNumberFormat="1" applyFont="1" applyFill="1" applyBorder="1" applyAlignment="1" applyProtection="1">
      <alignment horizontal="center" wrapText="1"/>
      <protection/>
    </xf>
    <xf numFmtId="4" fontId="66" fillId="16" borderId="63" xfId="24" applyNumberFormat="1" applyFont="1" applyFill="1" applyBorder="1" applyAlignment="1" applyProtection="1">
      <alignment horizontal="center"/>
      <protection/>
    </xf>
    <xf numFmtId="49" fontId="65" fillId="17" borderId="63" xfId="24" applyNumberFormat="1" applyFont="1" applyFill="1" applyBorder="1" applyAlignment="1" applyProtection="1">
      <alignment horizontal="center"/>
      <protection/>
    </xf>
    <xf numFmtId="49" fontId="1" fillId="0" borderId="0" xfId="24" applyNumberFormat="1" applyProtection="1">
      <alignment/>
      <protection/>
    </xf>
    <xf numFmtId="4" fontId="1" fillId="0" borderId="0" xfId="24" applyNumberFormat="1" applyProtection="1">
      <alignment/>
      <protection/>
    </xf>
    <xf numFmtId="4" fontId="65" fillId="17" borderId="63" xfId="24" applyNumberFormat="1" applyFont="1" applyFill="1" applyBorder="1" applyAlignment="1" applyProtection="1">
      <alignment horizontal="center"/>
      <protection locked="0"/>
    </xf>
    <xf numFmtId="4" fontId="65" fillId="4" borderId="63" xfId="24" applyNumberFormat="1" applyFont="1" applyFill="1" applyBorder="1" applyAlignment="1" applyProtection="1">
      <alignment horizontal="center"/>
      <protection locked="0"/>
    </xf>
    <xf numFmtId="4" fontId="65" fillId="19" borderId="63" xfId="24" applyNumberFormat="1" applyFont="1" applyFill="1" applyBorder="1" applyAlignment="1" applyProtection="1">
      <alignment horizontal="center"/>
      <protection locked="0"/>
    </xf>
    <xf numFmtId="49" fontId="65" fillId="12" borderId="63" xfId="24" applyNumberFormat="1" applyFont="1" applyFill="1" applyBorder="1" applyAlignment="1" applyProtection="1">
      <alignment horizontal="center"/>
      <protection/>
    </xf>
    <xf numFmtId="4" fontId="65" fillId="12" borderId="63" xfId="24" applyNumberFormat="1" applyFont="1" applyFill="1" applyBorder="1" applyAlignment="1" applyProtection="1">
      <alignment horizontal="center"/>
      <protection/>
    </xf>
    <xf numFmtId="49" fontId="67" fillId="18" borderId="63" xfId="24" applyNumberFormat="1" applyFont="1" applyFill="1" applyBorder="1" applyAlignment="1" applyProtection="1">
      <alignment horizontal="center"/>
      <protection/>
    </xf>
    <xf numFmtId="4" fontId="65" fillId="18" borderId="63" xfId="24" applyNumberFormat="1" applyFont="1" applyFill="1" applyBorder="1" applyAlignment="1" applyProtection="1">
      <alignment horizontal="center"/>
      <protection/>
    </xf>
    <xf numFmtId="4" fontId="67" fillId="18" borderId="63" xfId="24" applyNumberFormat="1" applyFont="1" applyFill="1" applyBorder="1" applyAlignment="1" applyProtection="1">
      <alignment horizontal="center"/>
      <protection/>
    </xf>
    <xf numFmtId="4" fontId="65" fillId="17" borderId="63" xfId="24" applyNumberFormat="1" applyFont="1" applyFill="1" applyBorder="1" applyAlignment="1" applyProtection="1">
      <alignment horizontal="center"/>
      <protection/>
    </xf>
    <xf numFmtId="49" fontId="69" fillId="19" borderId="63" xfId="24" applyNumberFormat="1" applyFont="1" applyFill="1" applyBorder="1" applyAlignment="1" applyProtection="1">
      <alignment horizontal="left"/>
      <protection/>
    </xf>
    <xf numFmtId="49" fontId="69" fillId="19" borderId="63" xfId="24" applyNumberFormat="1" applyFont="1" applyFill="1" applyBorder="1" applyAlignment="1" applyProtection="1">
      <alignment horizontal="center"/>
      <protection/>
    </xf>
    <xf numFmtId="4" fontId="69" fillId="19" borderId="63" xfId="24" applyNumberFormat="1" applyFont="1" applyFill="1" applyBorder="1" applyAlignment="1" applyProtection="1">
      <alignment horizontal="right"/>
      <protection/>
    </xf>
    <xf numFmtId="4" fontId="69" fillId="19" borderId="63" xfId="24" applyNumberFormat="1" applyFont="1" applyFill="1" applyBorder="1" applyAlignment="1" applyProtection="1">
      <alignment horizontal="center"/>
      <protection/>
    </xf>
    <xf numFmtId="4" fontId="65" fillId="19" borderId="63" xfId="24" applyNumberFormat="1" applyFont="1" applyFill="1" applyBorder="1" applyAlignment="1" applyProtection="1">
      <alignment horizontal="center"/>
      <protection/>
    </xf>
    <xf numFmtId="4" fontId="65" fillId="17" borderId="63" xfId="24" applyNumberFormat="1" applyFont="1" applyFill="1" applyBorder="1" applyAlignment="1" applyProtection="1">
      <alignment horizontal="left"/>
      <protection/>
    </xf>
    <xf numFmtId="49" fontId="1" fillId="0" borderId="0" xfId="24" applyNumberFormat="1" applyAlignment="1" applyProtection="1">
      <alignment horizontal="center"/>
      <protection/>
    </xf>
    <xf numFmtId="4" fontId="1" fillId="0" borderId="0" xfId="24" applyNumberFormat="1" applyAlignment="1" applyProtection="1">
      <alignment horizontal="center"/>
      <protection/>
    </xf>
    <xf numFmtId="4" fontId="65" fillId="17" borderId="63" xfId="24" applyNumberFormat="1" applyFont="1" applyFill="1" applyBorder="1" applyAlignment="1" applyProtection="1">
      <alignment horizontal="center" vertical="center"/>
      <protection locked="0"/>
    </xf>
    <xf numFmtId="4" fontId="69" fillId="10" borderId="63" xfId="24" applyNumberFormat="1" applyFont="1" applyFill="1" applyBorder="1" applyAlignment="1" applyProtection="1">
      <alignment horizontal="center" vertical="center"/>
      <protection locked="0"/>
    </xf>
    <xf numFmtId="4" fontId="65" fillId="4" borderId="63" xfId="24" applyNumberFormat="1" applyFont="1" applyFill="1" applyBorder="1" applyAlignment="1" applyProtection="1">
      <alignment horizontal="center" vertical="center"/>
      <protection locked="0"/>
    </xf>
    <xf numFmtId="4" fontId="65" fillId="12" borderId="63" xfId="24" applyNumberFormat="1" applyFont="1" applyFill="1" applyBorder="1" applyAlignment="1" applyProtection="1">
      <alignment horizontal="center" vertical="center"/>
      <protection/>
    </xf>
    <xf numFmtId="4" fontId="65" fillId="17" borderId="63" xfId="24" applyNumberFormat="1" applyFont="1" applyFill="1" applyBorder="1" applyAlignment="1" applyProtection="1">
      <alignment horizontal="center" vertical="center"/>
      <protection/>
    </xf>
    <xf numFmtId="4" fontId="67" fillId="18" borderId="63" xfId="24" applyNumberFormat="1" applyFont="1" applyFill="1" applyBorder="1" applyAlignment="1" applyProtection="1">
      <alignment horizontal="center" vertical="center"/>
      <protection/>
    </xf>
    <xf numFmtId="4" fontId="88" fillId="18" borderId="63" xfId="24" applyNumberFormat="1" applyFont="1" applyFill="1" applyBorder="1" applyAlignment="1" applyProtection="1">
      <alignment horizontal="center" vertical="center"/>
      <protection/>
    </xf>
    <xf numFmtId="49" fontId="69" fillId="10" borderId="63" xfId="24" applyNumberFormat="1" applyFont="1" applyFill="1" applyBorder="1" applyAlignment="1" applyProtection="1">
      <alignment horizontal="left"/>
      <protection/>
    </xf>
    <xf numFmtId="4" fontId="69" fillId="10" borderId="63" xfId="24" applyNumberFormat="1" applyFont="1" applyFill="1" applyBorder="1" applyAlignment="1" applyProtection="1">
      <alignment horizontal="center" vertical="center"/>
      <protection/>
    </xf>
    <xf numFmtId="4" fontId="1" fillId="0" borderId="0" xfId="24" applyNumberFormat="1" applyAlignment="1" applyProtection="1">
      <alignment horizontal="center" vertical="center"/>
      <protection/>
    </xf>
    <xf numFmtId="49" fontId="65" fillId="12" borderId="63" xfId="24" applyNumberFormat="1" applyFont="1" applyFill="1" applyBorder="1" applyAlignment="1" applyProtection="1">
      <alignment horizontal="left" wrapText="1"/>
      <protection/>
    </xf>
    <xf numFmtId="0" fontId="2" fillId="0" borderId="58" xfId="25" applyBorder="1" applyProtection="1">
      <alignment/>
      <protection/>
    </xf>
    <xf numFmtId="0" fontId="2" fillId="0" borderId="59" xfId="25" applyBorder="1" applyAlignment="1" applyProtection="1">
      <alignment horizontal="center"/>
      <protection/>
    </xf>
    <xf numFmtId="0" fontId="82" fillId="0" borderId="59" xfId="25" applyFont="1" applyBorder="1" applyProtection="1">
      <alignment/>
      <protection/>
    </xf>
    <xf numFmtId="0" fontId="2" fillId="0" borderId="59" xfId="25" applyBorder="1" applyProtection="1">
      <alignment/>
      <protection/>
    </xf>
    <xf numFmtId="0" fontId="2" fillId="0" borderId="60" xfId="25" applyBorder="1" applyProtection="1">
      <alignment/>
      <protection/>
    </xf>
    <xf numFmtId="0" fontId="2" fillId="0" borderId="0" xfId="25" applyProtection="1">
      <alignment/>
      <protection/>
    </xf>
    <xf numFmtId="0" fontId="2" fillId="0" borderId="64" xfId="25" applyBorder="1" applyAlignment="1" applyProtection="1">
      <alignment horizontal="center"/>
      <protection/>
    </xf>
    <xf numFmtId="0" fontId="2" fillId="0" borderId="65" xfId="25" applyBorder="1" applyProtection="1">
      <alignment/>
      <protection/>
    </xf>
    <xf numFmtId="0" fontId="2" fillId="0" borderId="65" xfId="25" applyBorder="1" applyAlignment="1" applyProtection="1">
      <alignment horizontal="center"/>
      <protection/>
    </xf>
    <xf numFmtId="0" fontId="81" fillId="0" borderId="65" xfId="25" applyFont="1" applyBorder="1" applyProtection="1">
      <alignment/>
      <protection/>
    </xf>
    <xf numFmtId="0" fontId="2" fillId="0" borderId="66" xfId="25" applyBorder="1" applyProtection="1">
      <alignment/>
      <protection/>
    </xf>
    <xf numFmtId="0" fontId="2" fillId="0" borderId="66" xfId="25" applyBorder="1" applyAlignment="1" applyProtection="1">
      <alignment horizontal="center"/>
      <protection/>
    </xf>
    <xf numFmtId="0" fontId="81" fillId="0" borderId="66" xfId="25" applyFont="1" applyBorder="1" applyProtection="1">
      <alignment/>
      <protection/>
    </xf>
    <xf numFmtId="0" fontId="2" fillId="0" borderId="67" xfId="25" applyBorder="1" applyProtection="1">
      <alignment/>
      <protection/>
    </xf>
    <xf numFmtId="0" fontId="2" fillId="0" borderId="67" xfId="25" applyBorder="1" applyAlignment="1" applyProtection="1">
      <alignment horizontal="center"/>
      <protection/>
    </xf>
    <xf numFmtId="0" fontId="76" fillId="0" borderId="67" xfId="25" applyFont="1" applyBorder="1" applyProtection="1">
      <alignment/>
      <protection/>
    </xf>
    <xf numFmtId="44" fontId="2" fillId="0" borderId="67" xfId="25" applyNumberFormat="1" applyBorder="1" applyProtection="1">
      <alignment/>
      <protection/>
    </xf>
    <xf numFmtId="49" fontId="76" fillId="0" borderId="67" xfId="26" applyNumberFormat="1" applyFont="1" applyBorder="1" applyAlignment="1" applyProtection="1">
      <alignment vertical="center"/>
      <protection/>
    </xf>
    <xf numFmtId="49" fontId="76" fillId="0" borderId="67" xfId="28" applyNumberFormat="1" applyFont="1" applyBorder="1" applyAlignment="1" applyProtection="1">
      <alignment horizontal="left"/>
      <protection/>
    </xf>
    <xf numFmtId="0" fontId="76" fillId="0" borderId="67" xfId="25" applyFont="1" applyBorder="1" applyAlignment="1" applyProtection="1">
      <alignment horizontal="center"/>
      <protection/>
    </xf>
    <xf numFmtId="0" fontId="2" fillId="0" borderId="67" xfId="25" applyFill="1" applyBorder="1" applyProtection="1">
      <alignment/>
      <protection/>
    </xf>
    <xf numFmtId="0" fontId="76" fillId="0" borderId="67" xfId="25" applyFont="1" applyFill="1" applyBorder="1" applyAlignment="1" applyProtection="1">
      <alignment horizontal="center"/>
      <protection/>
    </xf>
    <xf numFmtId="0" fontId="76" fillId="0" borderId="67" xfId="25" applyFont="1" applyFill="1" applyBorder="1" applyProtection="1">
      <alignment/>
      <protection/>
    </xf>
    <xf numFmtId="44" fontId="2" fillId="0" borderId="67" xfId="25" applyNumberFormat="1" applyFill="1" applyBorder="1" applyProtection="1">
      <alignment/>
      <protection/>
    </xf>
    <xf numFmtId="0" fontId="2" fillId="0" borderId="67" xfId="25" applyFill="1" applyBorder="1" applyAlignment="1" applyProtection="1">
      <alignment horizontal="center"/>
      <protection/>
    </xf>
    <xf numFmtId="0" fontId="78" fillId="0" borderId="67" xfId="27" applyFont="1" applyFill="1" applyBorder="1" applyAlignment="1" applyProtection="1">
      <alignment vertical="center"/>
      <protection/>
    </xf>
    <xf numFmtId="49" fontId="78" fillId="0" borderId="67" xfId="27" applyNumberFormat="1" applyFont="1" applyFill="1" applyBorder="1" applyAlignment="1" applyProtection="1">
      <alignment horizontal="left"/>
      <protection/>
    </xf>
    <xf numFmtId="0" fontId="78" fillId="0" borderId="67" xfId="27" applyFont="1" applyBorder="1" applyAlignment="1" applyProtection="1">
      <alignment vertical="center"/>
      <protection/>
    </xf>
    <xf numFmtId="49" fontId="78" fillId="0" borderId="67" xfId="27" applyNumberFormat="1" applyFont="1" applyBorder="1" applyAlignment="1" applyProtection="1">
      <alignment horizontal="left"/>
      <protection/>
    </xf>
    <xf numFmtId="0" fontId="79" fillId="0" borderId="67" xfId="27" applyFont="1" applyBorder="1" applyAlignment="1" applyProtection="1">
      <alignment vertical="center"/>
      <protection/>
    </xf>
    <xf numFmtId="0" fontId="2" fillId="0" borderId="67" xfId="25" applyBorder="1" applyAlignment="1" applyProtection="1">
      <alignment horizontal="left"/>
      <protection/>
    </xf>
    <xf numFmtId="0" fontId="80" fillId="0" borderId="67" xfId="25" applyFont="1" applyBorder="1" applyProtection="1">
      <alignment/>
      <protection/>
    </xf>
    <xf numFmtId="0" fontId="80" fillId="0" borderId="67" xfId="25" applyFont="1" applyBorder="1" applyAlignment="1" applyProtection="1">
      <alignment horizontal="center"/>
      <protection/>
    </xf>
    <xf numFmtId="49" fontId="78" fillId="0" borderId="67" xfId="26" applyNumberFormat="1" applyFont="1" applyBorder="1" applyAlignment="1" applyProtection="1">
      <alignment vertical="center"/>
      <protection/>
    </xf>
    <xf numFmtId="49" fontId="79" fillId="0" borderId="67" xfId="26" applyNumberFormat="1" applyFont="1" applyBorder="1" applyAlignment="1" applyProtection="1">
      <alignment vertical="center"/>
      <protection/>
    </xf>
    <xf numFmtId="49" fontId="76" fillId="0" borderId="67" xfId="25" applyNumberFormat="1" applyFont="1" applyBorder="1" applyAlignment="1" applyProtection="1">
      <alignment horizontal="left"/>
      <protection/>
    </xf>
    <xf numFmtId="0" fontId="1" fillId="0" borderId="67" xfId="25" applyFont="1" applyBorder="1" applyAlignment="1" applyProtection="1">
      <alignment vertical="center"/>
      <protection/>
    </xf>
    <xf numFmtId="49" fontId="64" fillId="0" borderId="67" xfId="25" applyNumberFormat="1" applyFont="1" applyBorder="1" applyAlignment="1" applyProtection="1">
      <alignment horizontal="left"/>
      <protection/>
    </xf>
    <xf numFmtId="0" fontId="77" fillId="0" borderId="67" xfId="25" applyFont="1" applyBorder="1" applyProtection="1">
      <alignment/>
      <protection/>
    </xf>
    <xf numFmtId="0" fontId="76" fillId="0" borderId="67" xfId="25" applyFont="1" applyBorder="1" applyAlignment="1" applyProtection="1">
      <alignment horizontal="left"/>
      <protection/>
    </xf>
    <xf numFmtId="0" fontId="2" fillId="0" borderId="68" xfId="25" applyBorder="1" applyProtection="1">
      <alignment/>
      <protection/>
    </xf>
    <xf numFmtId="0" fontId="2" fillId="0" borderId="68" xfId="25" applyBorder="1" applyAlignment="1" applyProtection="1">
      <alignment horizontal="center"/>
      <protection/>
    </xf>
    <xf numFmtId="0" fontId="76" fillId="0" borderId="68" xfId="25" applyFont="1" applyBorder="1" applyAlignment="1" applyProtection="1">
      <alignment horizontal="left"/>
      <protection/>
    </xf>
    <xf numFmtId="0" fontId="74" fillId="0" borderId="0" xfId="25" applyFont="1" applyAlignment="1" applyProtection="1">
      <alignment horizontal="center"/>
      <protection/>
    </xf>
    <xf numFmtId="0" fontId="75" fillId="0" borderId="0" xfId="25" applyFont="1" applyProtection="1">
      <alignment/>
      <protection/>
    </xf>
    <xf numFmtId="44" fontId="75" fillId="0" borderId="0" xfId="25" applyNumberFormat="1" applyFont="1" applyProtection="1">
      <alignment/>
      <protection/>
    </xf>
    <xf numFmtId="0" fontId="74" fillId="0" borderId="0" xfId="25" applyFont="1" applyProtection="1">
      <alignment/>
      <protection/>
    </xf>
    <xf numFmtId="0" fontId="73" fillId="0" borderId="0" xfId="25" applyFont="1" applyAlignment="1" applyProtection="1">
      <alignment horizontal="left"/>
      <protection/>
    </xf>
    <xf numFmtId="0" fontId="72" fillId="0" borderId="0" xfId="25" applyFont="1" applyProtection="1">
      <alignment/>
      <protection/>
    </xf>
    <xf numFmtId="0" fontId="71" fillId="0" borderId="0" xfId="25" applyFont="1" applyProtection="1">
      <alignment/>
      <protection/>
    </xf>
    <xf numFmtId="0" fontId="2" fillId="0" borderId="0" xfId="25" applyAlignment="1" applyProtection="1">
      <alignment horizontal="center"/>
      <protection/>
    </xf>
    <xf numFmtId="0" fontId="70" fillId="0" borderId="0" xfId="25" applyFont="1" applyProtection="1">
      <alignment/>
      <protection/>
    </xf>
    <xf numFmtId="0" fontId="2" fillId="0" borderId="65" xfId="25" applyBorder="1" applyProtection="1">
      <alignment/>
      <protection locked="0"/>
    </xf>
    <xf numFmtId="0" fontId="2" fillId="0" borderId="66" xfId="25" applyBorder="1" applyProtection="1">
      <alignment/>
      <protection locked="0"/>
    </xf>
    <xf numFmtId="44" fontId="2" fillId="4" borderId="67" xfId="25" applyNumberFormat="1" applyFill="1" applyBorder="1" applyProtection="1">
      <alignment/>
      <protection locked="0"/>
    </xf>
    <xf numFmtId="44" fontId="2" fillId="0" borderId="67" xfId="25" applyNumberFormat="1" applyBorder="1" applyProtection="1">
      <alignment/>
      <protection locked="0"/>
    </xf>
    <xf numFmtId="0" fontId="2" fillId="0" borderId="67" xfId="25" applyBorder="1" applyProtection="1">
      <alignment/>
      <protection locked="0"/>
    </xf>
    <xf numFmtId="44" fontId="2" fillId="4" borderId="68" xfId="25" applyNumberFormat="1" applyFill="1" applyBorder="1" applyProtection="1">
      <alignment/>
      <protection locked="0"/>
    </xf>
    <xf numFmtId="4" fontId="83" fillId="4" borderId="22" xfId="29" applyNumberFormat="1" applyFont="1" applyFill="1" applyBorder="1" applyAlignment="1" applyProtection="1">
      <alignment horizontal="right" wrapText="1"/>
      <protection locked="0"/>
    </xf>
    <xf numFmtId="4" fontId="87" fillId="10" borderId="22" xfId="29" applyNumberFormat="1" applyFont="1" applyFill="1" applyBorder="1" applyAlignment="1" applyProtection="1">
      <alignment horizontal="right" wrapText="1"/>
      <protection locked="0"/>
    </xf>
    <xf numFmtId="4" fontId="83" fillId="5" borderId="22" xfId="29" applyNumberFormat="1" applyFont="1" applyFill="1" applyBorder="1" applyAlignment="1" applyProtection="1">
      <alignment horizontal="right" wrapText="1"/>
      <protection locked="0"/>
    </xf>
    <xf numFmtId="4" fontId="85" fillId="7" borderId="22" xfId="29" applyNumberFormat="1" applyFont="1" applyFill="1" applyBorder="1" applyAlignment="1" applyProtection="1">
      <alignment horizontal="right" wrapText="1"/>
      <protection locked="0"/>
    </xf>
    <xf numFmtId="4" fontId="84" fillId="6" borderId="22" xfId="29" applyNumberFormat="1" applyFont="1" applyFill="1" applyBorder="1" applyAlignment="1" applyProtection="1">
      <alignment horizontal="right" wrapText="1"/>
      <protection locked="0"/>
    </xf>
    <xf numFmtId="4" fontId="83" fillId="0" borderId="22" xfId="29" applyNumberFormat="1" applyFont="1" applyFill="1" applyBorder="1" applyAlignment="1" applyProtection="1">
      <alignment horizontal="right" wrapText="1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normální_Vzor" xfId="22"/>
    <cellStyle name="Normální 4" xfId="23"/>
    <cellStyle name="Normální 3" xfId="24"/>
    <cellStyle name="Normální 5" xfId="25"/>
    <cellStyle name="normální 9" xfId="26"/>
    <cellStyle name="normální 2 2" xfId="27"/>
    <cellStyle name="normální 10" xfId="28"/>
    <cellStyle name="Normální 5 2" xfId="2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143</xdr:row>
      <xdr:rowOff>0</xdr:rowOff>
    </xdr:from>
    <xdr:ext cx="9525" cy="9525"/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33400" y="27451050"/>
          <a:ext cx="9525" cy="9525"/>
        </a:xfrm>
        <a:prstGeom prst="rect">
          <a:avLst/>
        </a:prstGeom>
        <a:noFill/>
        <a:ln w="1">
          <a:noFill/>
        </a:ln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0</xdr:colOff>
          <xdr:row>145</xdr:row>
          <xdr:rowOff>0</xdr:rowOff>
        </xdr:from>
        <xdr:to>
          <xdr:col>3</xdr:col>
          <xdr:colOff>457200</xdr:colOff>
          <xdr:row>163</xdr:row>
          <xdr:rowOff>19050</xdr:rowOff>
        </xdr:to>
        <xdr:sp macro="" textlink="">
          <xdr:nvSpPr>
            <xdr:cNvPr id="14337" name="Object 1" hidden="1">
              <a:extLst xmlns:a="http://schemas.openxmlformats.org/drawingml/2006/main"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5" Type="http://schemas.openxmlformats.org/officeDocument/2006/relationships/image" Target="../media/image2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CM108"/>
  <sheetViews>
    <sheetView showGridLines="0" tabSelected="1" view="pageBreakPreview" zoomScaleSheetLayoutView="100" workbookViewId="0" topLeftCell="A5">
      <selection activeCell="BE5" sqref="BE5:BE3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8" t="s">
        <v>0</v>
      </c>
      <c r="AZ1" s="8" t="s">
        <v>1</v>
      </c>
      <c r="BA1" s="8" t="s">
        <v>2</v>
      </c>
      <c r="BB1" s="8" t="s">
        <v>1</v>
      </c>
      <c r="BT1" s="8" t="s">
        <v>3</v>
      </c>
      <c r="BU1" s="8" t="s">
        <v>3</v>
      </c>
      <c r="BV1" s="8" t="s">
        <v>4</v>
      </c>
    </row>
    <row r="2" spans="44:72" s="1" customFormat="1" ht="37" customHeight="1">
      <c r="AR2" s="130" t="s">
        <v>5</v>
      </c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S2" s="9" t="s">
        <v>6</v>
      </c>
      <c r="BT2" s="9" t="s">
        <v>7</v>
      </c>
    </row>
    <row r="3" spans="2:72" s="1" customFormat="1" ht="7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  <c r="BS3" s="9" t="s">
        <v>6</v>
      </c>
      <c r="BT3" s="9" t="s">
        <v>8</v>
      </c>
    </row>
    <row r="4" spans="2:71" s="1" customFormat="1" ht="25" customHeight="1">
      <c r="B4" s="12"/>
      <c r="D4" s="13" t="s">
        <v>9</v>
      </c>
      <c r="AR4" s="12"/>
      <c r="AS4" s="14" t="s">
        <v>10</v>
      </c>
      <c r="BE4" s="15" t="s">
        <v>11</v>
      </c>
      <c r="BS4" s="9" t="s">
        <v>12</v>
      </c>
    </row>
    <row r="5" spans="2:71" s="1" customFormat="1" ht="12" customHeight="1">
      <c r="B5" s="12"/>
      <c r="D5" s="16" t="s">
        <v>13</v>
      </c>
      <c r="K5" s="147" t="s">
        <v>14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R5" s="12"/>
      <c r="BE5" s="144" t="s">
        <v>15</v>
      </c>
      <c r="BS5" s="9" t="s">
        <v>6</v>
      </c>
    </row>
    <row r="6" spans="2:71" s="1" customFormat="1" ht="37" customHeight="1">
      <c r="B6" s="12"/>
      <c r="D6" s="18" t="s">
        <v>16</v>
      </c>
      <c r="K6" s="148" t="s">
        <v>17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R6" s="12"/>
      <c r="BE6" s="145"/>
      <c r="BS6" s="9" t="s">
        <v>6</v>
      </c>
    </row>
    <row r="7" spans="2:71" s="1" customFormat="1" ht="12" customHeight="1">
      <c r="B7" s="12"/>
      <c r="D7" s="19" t="s">
        <v>18</v>
      </c>
      <c r="K7" s="17" t="s">
        <v>1</v>
      </c>
      <c r="AK7" s="19" t="s">
        <v>19</v>
      </c>
      <c r="AN7" s="17" t="s">
        <v>1</v>
      </c>
      <c r="AR7" s="12"/>
      <c r="BE7" s="145"/>
      <c r="BS7" s="9" t="s">
        <v>6</v>
      </c>
    </row>
    <row r="8" spans="2:71" s="1" customFormat="1" ht="12" customHeight="1">
      <c r="B8" s="12"/>
      <c r="D8" s="19" t="s">
        <v>20</v>
      </c>
      <c r="K8" s="17" t="s">
        <v>2488</v>
      </c>
      <c r="AK8" s="19" t="s">
        <v>21</v>
      </c>
      <c r="AN8" s="115" t="s">
        <v>27</v>
      </c>
      <c r="AR8" s="12"/>
      <c r="BE8" s="145"/>
      <c r="BS8" s="9" t="s">
        <v>6</v>
      </c>
    </row>
    <row r="9" spans="2:71" s="1" customFormat="1" ht="14.5" customHeight="1">
      <c r="B9" s="12"/>
      <c r="AR9" s="12"/>
      <c r="BE9" s="145"/>
      <c r="BS9" s="9" t="s">
        <v>6</v>
      </c>
    </row>
    <row r="10" spans="2:71" s="1" customFormat="1" ht="12" customHeight="1">
      <c r="B10" s="12"/>
      <c r="D10" s="19" t="s">
        <v>22</v>
      </c>
      <c r="K10" s="1" t="s">
        <v>2489</v>
      </c>
      <c r="AK10" s="19" t="s">
        <v>23</v>
      </c>
      <c r="AN10" s="88">
        <v>216208</v>
      </c>
      <c r="AR10" s="12"/>
      <c r="BE10" s="145"/>
      <c r="BS10" s="9" t="s">
        <v>6</v>
      </c>
    </row>
    <row r="11" spans="2:71" s="1" customFormat="1" ht="18.4" customHeight="1">
      <c r="B11" s="12"/>
      <c r="E11" s="17" t="s">
        <v>24</v>
      </c>
      <c r="AK11" s="19" t="s">
        <v>25</v>
      </c>
      <c r="AN11" s="17" t="s">
        <v>2490</v>
      </c>
      <c r="AR11" s="12"/>
      <c r="BE11" s="145"/>
      <c r="BS11" s="9" t="s">
        <v>6</v>
      </c>
    </row>
    <row r="12" spans="2:71" s="1" customFormat="1" ht="7" customHeight="1">
      <c r="B12" s="12"/>
      <c r="AR12" s="12"/>
      <c r="BE12" s="145"/>
      <c r="BS12" s="9" t="s">
        <v>6</v>
      </c>
    </row>
    <row r="13" spans="2:71" s="1" customFormat="1" ht="12" customHeight="1">
      <c r="B13" s="12"/>
      <c r="D13" s="19" t="s">
        <v>26</v>
      </c>
      <c r="AK13" s="19" t="s">
        <v>23</v>
      </c>
      <c r="AN13" s="115" t="s">
        <v>27</v>
      </c>
      <c r="AR13" s="12"/>
      <c r="BE13" s="145"/>
      <c r="BS13" s="9" t="s">
        <v>6</v>
      </c>
    </row>
    <row r="14" spans="2:71" ht="12.5">
      <c r="B14" s="12"/>
      <c r="E14" s="149" t="s">
        <v>27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9" t="s">
        <v>25</v>
      </c>
      <c r="AN14" s="115" t="s">
        <v>27</v>
      </c>
      <c r="AR14" s="12"/>
      <c r="BE14" s="145"/>
      <c r="BS14" s="9" t="s">
        <v>6</v>
      </c>
    </row>
    <row r="15" spans="2:71" s="1" customFormat="1" ht="7" customHeight="1">
      <c r="B15" s="12"/>
      <c r="AR15" s="12"/>
      <c r="BE15" s="145"/>
      <c r="BS15" s="9" t="s">
        <v>3</v>
      </c>
    </row>
    <row r="16" spans="2:71" s="1" customFormat="1" ht="12" customHeight="1">
      <c r="B16" s="12"/>
      <c r="D16" s="19" t="s">
        <v>28</v>
      </c>
      <c r="AK16" s="19" t="s">
        <v>23</v>
      </c>
      <c r="AN16" s="88">
        <v>25917234</v>
      </c>
      <c r="AR16" s="12"/>
      <c r="BE16" s="145"/>
      <c r="BS16" s="9" t="s">
        <v>3</v>
      </c>
    </row>
    <row r="17" spans="2:71" s="1" customFormat="1" ht="18.4" customHeight="1">
      <c r="B17" s="12"/>
      <c r="E17" s="17" t="s">
        <v>29</v>
      </c>
      <c r="AK17" s="19" t="s">
        <v>25</v>
      </c>
      <c r="AN17" s="88" t="s">
        <v>2491</v>
      </c>
      <c r="AR17" s="12"/>
      <c r="BE17" s="145"/>
      <c r="BS17" s="9" t="s">
        <v>30</v>
      </c>
    </row>
    <row r="18" spans="2:71" s="1" customFormat="1" ht="7" customHeight="1">
      <c r="B18" s="12"/>
      <c r="AR18" s="12"/>
      <c r="BE18" s="145"/>
      <c r="BS18" s="9" t="s">
        <v>6</v>
      </c>
    </row>
    <row r="19" spans="2:71" s="1" customFormat="1" ht="12" customHeight="1">
      <c r="B19" s="12"/>
      <c r="D19" s="19" t="s">
        <v>31</v>
      </c>
      <c r="AK19" s="19" t="s">
        <v>23</v>
      </c>
      <c r="AN19" s="17" t="s">
        <v>1</v>
      </c>
      <c r="AR19" s="12"/>
      <c r="BE19" s="145"/>
      <c r="BS19" s="9" t="s">
        <v>6</v>
      </c>
    </row>
    <row r="20" spans="2:71" s="1" customFormat="1" ht="18.4" customHeight="1">
      <c r="B20" s="12"/>
      <c r="E20" s="88" t="s">
        <v>121</v>
      </c>
      <c r="AK20" s="19" t="s">
        <v>25</v>
      </c>
      <c r="AN20" s="17" t="s">
        <v>1</v>
      </c>
      <c r="AR20" s="12"/>
      <c r="BE20" s="145"/>
      <c r="BS20" s="9" t="s">
        <v>30</v>
      </c>
    </row>
    <row r="21" spans="2:57" s="1" customFormat="1" ht="7" customHeight="1">
      <c r="B21" s="12"/>
      <c r="AR21" s="12"/>
      <c r="BE21" s="145"/>
    </row>
    <row r="22" spans="2:57" s="1" customFormat="1" ht="12" customHeight="1">
      <c r="B22" s="12"/>
      <c r="D22" s="19" t="s">
        <v>33</v>
      </c>
      <c r="AR22" s="12"/>
      <c r="BE22" s="145"/>
    </row>
    <row r="23" spans="2:57" s="1" customFormat="1" ht="16.5" customHeight="1">
      <c r="B23" s="12"/>
      <c r="E23" s="121"/>
      <c r="F23" s="122"/>
      <c r="G23" s="87"/>
      <c r="H23" s="87"/>
      <c r="I23" s="87"/>
      <c r="J23" s="120" t="s">
        <v>2492</v>
      </c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R23" s="12"/>
      <c r="BE23" s="145"/>
    </row>
    <row r="24" spans="2:57" s="1" customFormat="1" ht="7" customHeight="1">
      <c r="B24" s="12"/>
      <c r="AR24" s="12"/>
      <c r="BE24" s="145"/>
    </row>
    <row r="25" spans="2:57" s="1" customFormat="1" ht="7" customHeight="1">
      <c r="B25" s="1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R25" s="12"/>
      <c r="BE25" s="145"/>
    </row>
    <row r="26" spans="1:57" s="2" customFormat="1" ht="25.9" customHeight="1">
      <c r="A26" s="21"/>
      <c r="B26" s="22"/>
      <c r="C26" s="21"/>
      <c r="D26" s="23" t="s">
        <v>34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50">
        <f>ROUND(AG94,2)</f>
        <v>0</v>
      </c>
      <c r="AL26" s="151"/>
      <c r="AM26" s="151"/>
      <c r="AN26" s="151"/>
      <c r="AO26" s="151"/>
      <c r="AP26" s="21"/>
      <c r="AQ26" s="21"/>
      <c r="AR26" s="22"/>
      <c r="BE26" s="145"/>
    </row>
    <row r="27" spans="1:57" s="2" customFormat="1" ht="7" customHeight="1">
      <c r="A27" s="21"/>
      <c r="B27" s="22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BE27" s="145"/>
    </row>
    <row r="28" spans="1:57" s="2" customFormat="1" ht="12.5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152" t="s">
        <v>35</v>
      </c>
      <c r="M28" s="152"/>
      <c r="N28" s="152"/>
      <c r="O28" s="152"/>
      <c r="P28" s="152"/>
      <c r="Q28" s="21"/>
      <c r="R28" s="21"/>
      <c r="S28" s="21"/>
      <c r="T28" s="21"/>
      <c r="U28" s="21"/>
      <c r="V28" s="21"/>
      <c r="W28" s="152" t="s">
        <v>36</v>
      </c>
      <c r="X28" s="152"/>
      <c r="Y28" s="152"/>
      <c r="Z28" s="152"/>
      <c r="AA28" s="152"/>
      <c r="AB28" s="152"/>
      <c r="AC28" s="152"/>
      <c r="AD28" s="152"/>
      <c r="AE28" s="152"/>
      <c r="AF28" s="21"/>
      <c r="AG28" s="21"/>
      <c r="AH28" s="21"/>
      <c r="AI28" s="21"/>
      <c r="AJ28" s="21"/>
      <c r="AK28" s="152" t="s">
        <v>37</v>
      </c>
      <c r="AL28" s="152"/>
      <c r="AM28" s="152"/>
      <c r="AN28" s="152"/>
      <c r="AO28" s="152"/>
      <c r="AP28" s="21"/>
      <c r="AQ28" s="21"/>
      <c r="AR28" s="22"/>
      <c r="BE28" s="145"/>
    </row>
    <row r="29" spans="2:57" s="3" customFormat="1" ht="14.5" customHeight="1">
      <c r="B29" s="25"/>
      <c r="D29" s="19" t="s">
        <v>38</v>
      </c>
      <c r="F29" s="19" t="s">
        <v>39</v>
      </c>
      <c r="L29" s="139">
        <v>0.21</v>
      </c>
      <c r="M29" s="138"/>
      <c r="N29" s="138"/>
      <c r="O29" s="138"/>
      <c r="P29" s="138"/>
      <c r="W29" s="137">
        <f>ROUND(AZ94,2)</f>
        <v>0</v>
      </c>
      <c r="X29" s="138"/>
      <c r="Y29" s="138"/>
      <c r="Z29" s="138"/>
      <c r="AA29" s="138"/>
      <c r="AB29" s="138"/>
      <c r="AC29" s="138"/>
      <c r="AD29" s="138"/>
      <c r="AE29" s="138"/>
      <c r="AK29" s="137">
        <f>ROUND(AV94,2)</f>
        <v>0</v>
      </c>
      <c r="AL29" s="138"/>
      <c r="AM29" s="138"/>
      <c r="AN29" s="138"/>
      <c r="AO29" s="138"/>
      <c r="AR29" s="25"/>
      <c r="BE29" s="146"/>
    </row>
    <row r="30" spans="2:57" s="3" customFormat="1" ht="14.5" customHeight="1">
      <c r="B30" s="25"/>
      <c r="F30" s="19" t="s">
        <v>40</v>
      </c>
      <c r="L30" s="139">
        <v>0.15</v>
      </c>
      <c r="M30" s="138"/>
      <c r="N30" s="138"/>
      <c r="O30" s="138"/>
      <c r="P30" s="138"/>
      <c r="W30" s="137">
        <f>ROUND(BA94,2)</f>
        <v>0</v>
      </c>
      <c r="X30" s="138"/>
      <c r="Y30" s="138"/>
      <c r="Z30" s="138"/>
      <c r="AA30" s="138"/>
      <c r="AB30" s="138"/>
      <c r="AC30" s="138"/>
      <c r="AD30" s="138"/>
      <c r="AE30" s="138"/>
      <c r="AK30" s="137">
        <f>ROUND(AW94,2)</f>
        <v>0</v>
      </c>
      <c r="AL30" s="138"/>
      <c r="AM30" s="138"/>
      <c r="AN30" s="138"/>
      <c r="AO30" s="138"/>
      <c r="AR30" s="25"/>
      <c r="BE30" s="146"/>
    </row>
    <row r="31" spans="2:57" s="3" customFormat="1" ht="14.5" customHeight="1" hidden="1">
      <c r="B31" s="25"/>
      <c r="F31" s="19" t="s">
        <v>41</v>
      </c>
      <c r="L31" s="139">
        <v>0.21</v>
      </c>
      <c r="M31" s="138"/>
      <c r="N31" s="138"/>
      <c r="O31" s="138"/>
      <c r="P31" s="138"/>
      <c r="W31" s="137">
        <f>ROUND(BB94,2)</f>
        <v>0</v>
      </c>
      <c r="X31" s="138"/>
      <c r="Y31" s="138"/>
      <c r="Z31" s="138"/>
      <c r="AA31" s="138"/>
      <c r="AB31" s="138"/>
      <c r="AC31" s="138"/>
      <c r="AD31" s="138"/>
      <c r="AE31" s="138"/>
      <c r="AK31" s="137">
        <v>0</v>
      </c>
      <c r="AL31" s="138"/>
      <c r="AM31" s="138"/>
      <c r="AN31" s="138"/>
      <c r="AO31" s="138"/>
      <c r="AR31" s="25"/>
      <c r="BE31" s="146"/>
    </row>
    <row r="32" spans="2:57" s="3" customFormat="1" ht="14.5" customHeight="1" hidden="1">
      <c r="B32" s="25"/>
      <c r="F32" s="19" t="s">
        <v>42</v>
      </c>
      <c r="L32" s="139">
        <v>0.15</v>
      </c>
      <c r="M32" s="138"/>
      <c r="N32" s="138"/>
      <c r="O32" s="138"/>
      <c r="P32" s="138"/>
      <c r="W32" s="137">
        <f>ROUND(BC94,2)</f>
        <v>0</v>
      </c>
      <c r="X32" s="138"/>
      <c r="Y32" s="138"/>
      <c r="Z32" s="138"/>
      <c r="AA32" s="138"/>
      <c r="AB32" s="138"/>
      <c r="AC32" s="138"/>
      <c r="AD32" s="138"/>
      <c r="AE32" s="138"/>
      <c r="AK32" s="137">
        <v>0</v>
      </c>
      <c r="AL32" s="138"/>
      <c r="AM32" s="138"/>
      <c r="AN32" s="138"/>
      <c r="AO32" s="138"/>
      <c r="AR32" s="25"/>
      <c r="BE32" s="146"/>
    </row>
    <row r="33" spans="2:57" s="3" customFormat="1" ht="14.5" customHeight="1" hidden="1">
      <c r="B33" s="25"/>
      <c r="F33" s="19" t="s">
        <v>43</v>
      </c>
      <c r="L33" s="139">
        <v>0</v>
      </c>
      <c r="M33" s="138"/>
      <c r="N33" s="138"/>
      <c r="O33" s="138"/>
      <c r="P33" s="138"/>
      <c r="W33" s="137">
        <f>ROUND(BD94,2)</f>
        <v>0</v>
      </c>
      <c r="X33" s="138"/>
      <c r="Y33" s="138"/>
      <c r="Z33" s="138"/>
      <c r="AA33" s="138"/>
      <c r="AB33" s="138"/>
      <c r="AC33" s="138"/>
      <c r="AD33" s="138"/>
      <c r="AE33" s="138"/>
      <c r="AK33" s="137">
        <v>0</v>
      </c>
      <c r="AL33" s="138"/>
      <c r="AM33" s="138"/>
      <c r="AN33" s="138"/>
      <c r="AO33" s="138"/>
      <c r="AR33" s="25"/>
      <c r="BE33" s="146"/>
    </row>
    <row r="34" spans="1:57" s="2" customFormat="1" ht="7" customHeight="1">
      <c r="A34" s="21"/>
      <c r="B34" s="2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BE34" s="145"/>
    </row>
    <row r="35" spans="1:57" s="2" customFormat="1" ht="25.9" customHeight="1">
      <c r="A35" s="21"/>
      <c r="B35" s="22"/>
      <c r="C35" s="26"/>
      <c r="D35" s="27" t="s">
        <v>44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45</v>
      </c>
      <c r="U35" s="28"/>
      <c r="V35" s="28"/>
      <c r="W35" s="28"/>
      <c r="X35" s="143" t="s">
        <v>46</v>
      </c>
      <c r="Y35" s="141"/>
      <c r="Z35" s="141"/>
      <c r="AA35" s="141"/>
      <c r="AB35" s="141"/>
      <c r="AC35" s="28"/>
      <c r="AD35" s="28"/>
      <c r="AE35" s="28"/>
      <c r="AF35" s="28"/>
      <c r="AG35" s="28"/>
      <c r="AH35" s="28"/>
      <c r="AI35" s="28"/>
      <c r="AJ35" s="28"/>
      <c r="AK35" s="140">
        <f>SUM(AK26:AK33)</f>
        <v>0</v>
      </c>
      <c r="AL35" s="141"/>
      <c r="AM35" s="141"/>
      <c r="AN35" s="141"/>
      <c r="AO35" s="142"/>
      <c r="AP35" s="26"/>
      <c r="AQ35" s="26"/>
      <c r="AR35" s="22"/>
      <c r="BE35" s="21"/>
    </row>
    <row r="36" spans="1:57" s="2" customFormat="1" ht="7" customHeight="1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2"/>
      <c r="BE36" s="21"/>
    </row>
    <row r="37" spans="1:57" s="2" customFormat="1" ht="14.5" customHeight="1">
      <c r="A37" s="21"/>
      <c r="B37" s="22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BE37" s="21"/>
    </row>
    <row r="38" spans="2:44" s="1" customFormat="1" ht="14.5" customHeight="1">
      <c r="B38" s="12"/>
      <c r="AR38" s="12"/>
    </row>
    <row r="39" spans="2:44" s="1" customFormat="1" ht="14.5" customHeight="1">
      <c r="B39" s="12"/>
      <c r="AR39" s="12"/>
    </row>
    <row r="40" spans="2:44" s="1" customFormat="1" ht="14.5" customHeight="1">
      <c r="B40" s="12"/>
      <c r="AR40" s="12"/>
    </row>
    <row r="41" spans="2:44" s="1" customFormat="1" ht="14.5" customHeight="1">
      <c r="B41" s="12"/>
      <c r="AR41" s="12"/>
    </row>
    <row r="42" spans="2:44" s="1" customFormat="1" ht="14.5" customHeight="1">
      <c r="B42" s="12"/>
      <c r="AR42" s="12"/>
    </row>
    <row r="43" spans="2:44" s="1" customFormat="1" ht="14.5" customHeight="1">
      <c r="B43" s="12"/>
      <c r="AR43" s="12"/>
    </row>
    <row r="44" spans="2:44" s="1" customFormat="1" ht="14.5" customHeight="1">
      <c r="B44" s="12"/>
      <c r="AR44" s="12"/>
    </row>
    <row r="45" spans="2:44" s="1" customFormat="1" ht="14.5" customHeight="1">
      <c r="B45" s="12"/>
      <c r="AR45" s="12"/>
    </row>
    <row r="46" spans="2:44" s="1" customFormat="1" ht="14.5" customHeight="1">
      <c r="B46" s="12"/>
      <c r="AR46" s="12"/>
    </row>
    <row r="47" spans="2:44" s="1" customFormat="1" ht="14.5" customHeight="1">
      <c r="B47" s="12"/>
      <c r="AR47" s="12"/>
    </row>
    <row r="48" spans="2:44" s="1" customFormat="1" ht="14.5" customHeight="1">
      <c r="B48" s="12"/>
      <c r="AR48" s="12"/>
    </row>
    <row r="49" spans="2:44" s="2" customFormat="1" ht="14.5" customHeight="1">
      <c r="B49" s="30"/>
      <c r="D49" s="31" t="s">
        <v>47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48</v>
      </c>
      <c r="AI49" s="32"/>
      <c r="AJ49" s="32"/>
      <c r="AK49" s="32"/>
      <c r="AL49" s="32"/>
      <c r="AM49" s="32"/>
      <c r="AN49" s="32"/>
      <c r="AO49" s="32"/>
      <c r="AR49" s="30"/>
    </row>
    <row r="50" spans="2:44" ht="12">
      <c r="B50" s="12"/>
      <c r="AR50" s="12"/>
    </row>
    <row r="51" spans="2:44" ht="12">
      <c r="B51" s="12"/>
      <c r="AR51" s="12"/>
    </row>
    <row r="52" spans="2:44" ht="12">
      <c r="B52" s="12"/>
      <c r="AR52" s="12"/>
    </row>
    <row r="53" spans="2:44" ht="12">
      <c r="B53" s="12"/>
      <c r="AR53" s="12"/>
    </row>
    <row r="54" spans="2:44" ht="12">
      <c r="B54" s="12"/>
      <c r="AR54" s="12"/>
    </row>
    <row r="55" spans="2:44" ht="12">
      <c r="B55" s="12"/>
      <c r="AR55" s="12"/>
    </row>
    <row r="56" spans="2:44" ht="12">
      <c r="B56" s="12"/>
      <c r="AR56" s="12"/>
    </row>
    <row r="57" spans="2:44" ht="12">
      <c r="B57" s="12"/>
      <c r="AR57" s="12"/>
    </row>
    <row r="58" spans="2:44" ht="12">
      <c r="B58" s="12"/>
      <c r="AR58" s="12"/>
    </row>
    <row r="59" spans="2:44" ht="12">
      <c r="B59" s="12"/>
      <c r="AR59" s="12"/>
    </row>
    <row r="60" spans="1:57" s="2" customFormat="1" ht="12.5">
      <c r="A60" s="21"/>
      <c r="B60" s="22"/>
      <c r="C60" s="21"/>
      <c r="D60" s="33" t="s">
        <v>49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33" t="s">
        <v>50</v>
      </c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3" t="s">
        <v>49</v>
      </c>
      <c r="AI60" s="24"/>
      <c r="AJ60" s="24"/>
      <c r="AK60" s="24"/>
      <c r="AL60" s="24"/>
      <c r="AM60" s="33" t="s">
        <v>50</v>
      </c>
      <c r="AN60" s="24"/>
      <c r="AO60" s="24"/>
      <c r="AP60" s="21"/>
      <c r="AQ60" s="21"/>
      <c r="AR60" s="22"/>
      <c r="BE60" s="21"/>
    </row>
    <row r="61" spans="2:44" ht="12">
      <c r="B61" s="12"/>
      <c r="AR61" s="12"/>
    </row>
    <row r="62" spans="2:44" ht="12">
      <c r="B62" s="12"/>
      <c r="AR62" s="12"/>
    </row>
    <row r="63" spans="2:44" ht="12">
      <c r="B63" s="12"/>
      <c r="AR63" s="12"/>
    </row>
    <row r="64" spans="1:57" s="2" customFormat="1" ht="13">
      <c r="A64" s="21"/>
      <c r="B64" s="22"/>
      <c r="C64" s="21"/>
      <c r="D64" s="31" t="s">
        <v>51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52</v>
      </c>
      <c r="AI64" s="34"/>
      <c r="AJ64" s="34"/>
      <c r="AK64" s="34"/>
      <c r="AL64" s="34"/>
      <c r="AM64" s="34"/>
      <c r="AN64" s="34"/>
      <c r="AO64" s="34"/>
      <c r="AP64" s="21"/>
      <c r="AQ64" s="21"/>
      <c r="AR64" s="22"/>
      <c r="BE64" s="21"/>
    </row>
    <row r="65" spans="2:44" ht="12">
      <c r="B65" s="12"/>
      <c r="AR65" s="12"/>
    </row>
    <row r="66" spans="2:44" ht="12">
      <c r="B66" s="12"/>
      <c r="AR66" s="12"/>
    </row>
    <row r="67" spans="2:44" ht="12">
      <c r="B67" s="12"/>
      <c r="AR67" s="12"/>
    </row>
    <row r="68" spans="2:44" ht="12">
      <c r="B68" s="12"/>
      <c r="AR68" s="12"/>
    </row>
    <row r="69" spans="2:44" ht="12">
      <c r="B69" s="12"/>
      <c r="AR69" s="12"/>
    </row>
    <row r="70" spans="2:44" ht="12">
      <c r="B70" s="12"/>
      <c r="AR70" s="12"/>
    </row>
    <row r="71" spans="2:44" ht="12">
      <c r="B71" s="12"/>
      <c r="AR71" s="12"/>
    </row>
    <row r="72" spans="2:44" ht="12">
      <c r="B72" s="12"/>
      <c r="AR72" s="12"/>
    </row>
    <row r="73" spans="2:44" ht="12">
      <c r="B73" s="12"/>
      <c r="AR73" s="12"/>
    </row>
    <row r="74" spans="2:44" ht="12">
      <c r="B74" s="12"/>
      <c r="AR74" s="12"/>
    </row>
    <row r="75" spans="1:57" s="2" customFormat="1" ht="12.5">
      <c r="A75" s="21"/>
      <c r="B75" s="22"/>
      <c r="C75" s="21"/>
      <c r="D75" s="33" t="s">
        <v>49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33" t="s">
        <v>50</v>
      </c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3" t="s">
        <v>49</v>
      </c>
      <c r="AI75" s="24"/>
      <c r="AJ75" s="24"/>
      <c r="AK75" s="24"/>
      <c r="AL75" s="24"/>
      <c r="AM75" s="33" t="s">
        <v>50</v>
      </c>
      <c r="AN75" s="24"/>
      <c r="AO75" s="24"/>
      <c r="AP75" s="21"/>
      <c r="AQ75" s="21"/>
      <c r="AR75" s="22"/>
      <c r="BE75" s="21"/>
    </row>
    <row r="76" spans="1:57" s="2" customFormat="1" ht="12">
      <c r="A76" s="21"/>
      <c r="B76" s="2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2"/>
      <c r="BE76" s="21"/>
    </row>
    <row r="77" spans="1:57" s="2" customFormat="1" ht="7" customHeight="1">
      <c r="A77" s="21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22"/>
      <c r="BE77" s="21"/>
    </row>
    <row r="81" spans="1:57" s="2" customFormat="1" ht="7" customHeight="1">
      <c r="A81" s="21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22"/>
      <c r="BE81" s="21"/>
    </row>
    <row r="82" spans="1:57" s="2" customFormat="1" ht="25" customHeight="1">
      <c r="A82" s="21"/>
      <c r="B82" s="22"/>
      <c r="C82" s="13" t="s">
        <v>53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2"/>
      <c r="BE82" s="21"/>
    </row>
    <row r="83" spans="1:57" s="2" customFormat="1" ht="7" customHeight="1">
      <c r="A83" s="21"/>
      <c r="B83" s="2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BE83" s="21"/>
    </row>
    <row r="84" spans="2:44" s="4" customFormat="1" ht="12" customHeight="1">
      <c r="B84" s="39"/>
      <c r="C84" s="19" t="s">
        <v>13</v>
      </c>
      <c r="L84" s="4" t="str">
        <f>K5</f>
        <v>UK-ALBERTOV-MENZA</v>
      </c>
      <c r="AR84" s="39"/>
    </row>
    <row r="85" spans="2:44" s="5" customFormat="1" ht="37" customHeight="1">
      <c r="B85" s="40"/>
      <c r="C85" s="41" t="s">
        <v>16</v>
      </c>
      <c r="L85" s="153" t="str">
        <f>K6</f>
        <v>00 - Provizorní menza_RS- UK Albertov</v>
      </c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R85" s="40"/>
    </row>
    <row r="86" spans="1:57" s="2" customFormat="1" ht="7" customHeight="1">
      <c r="A86" s="21"/>
      <c r="B86" s="2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BE86" s="21"/>
    </row>
    <row r="87" spans="1:57" s="2" customFormat="1" ht="12" customHeight="1">
      <c r="A87" s="21"/>
      <c r="B87" s="22"/>
      <c r="C87" s="19" t="s">
        <v>20</v>
      </c>
      <c r="D87" s="21"/>
      <c r="E87" s="21"/>
      <c r="F87" s="21"/>
      <c r="G87" s="21"/>
      <c r="H87" s="21"/>
      <c r="I87" s="21"/>
      <c r="J87" s="21"/>
      <c r="K87" s="21"/>
      <c r="L87" s="42" t="str">
        <f>IF(K8="","",K8)</f>
        <v>Albertov, Konvent sester Alžbětinek. č. 1564/4</v>
      </c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9" t="s">
        <v>21</v>
      </c>
      <c r="AJ87" s="21"/>
      <c r="AK87" s="21"/>
      <c r="AL87" s="21"/>
      <c r="AM87" s="134" t="str">
        <f>IF(AN8="","",AN8)</f>
        <v>Vyplň údaj</v>
      </c>
      <c r="AN87" s="134"/>
      <c r="AO87" s="21"/>
      <c r="AP87" s="21"/>
      <c r="AQ87" s="21"/>
      <c r="AR87" s="22"/>
      <c r="BE87" s="21"/>
    </row>
    <row r="88" spans="1:57" s="2" customFormat="1" ht="7" customHeight="1">
      <c r="A88" s="21"/>
      <c r="B88" s="2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2"/>
      <c r="BE88" s="21"/>
    </row>
    <row r="89" spans="1:57" s="2" customFormat="1" ht="15.25" customHeight="1">
      <c r="A89" s="21"/>
      <c r="B89" s="22"/>
      <c r="C89" s="19" t="s">
        <v>22</v>
      </c>
      <c r="D89" s="21"/>
      <c r="E89" s="21"/>
      <c r="F89" s="21"/>
      <c r="G89" s="21"/>
      <c r="H89" s="21"/>
      <c r="I89" s="21"/>
      <c r="J89" s="21"/>
      <c r="K89" s="21"/>
      <c r="L89" s="4" t="str">
        <f>IF(E11="","",E11)</f>
        <v xml:space="preserve"> </v>
      </c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9" t="s">
        <v>28</v>
      </c>
      <c r="AJ89" s="21"/>
      <c r="AK89" s="21"/>
      <c r="AL89" s="21"/>
      <c r="AM89" s="135" t="str">
        <f>IF(E17="","",E17)</f>
        <v>JIKA CZ s.r.o.</v>
      </c>
      <c r="AN89" s="136"/>
      <c r="AO89" s="136"/>
      <c r="AP89" s="136"/>
      <c r="AQ89" s="21"/>
      <c r="AR89" s="22"/>
      <c r="AS89" s="123" t="s">
        <v>54</v>
      </c>
      <c r="AT89" s="124"/>
      <c r="AU89" s="43"/>
      <c r="AV89" s="43"/>
      <c r="AW89" s="43"/>
      <c r="AX89" s="43"/>
      <c r="AY89" s="43"/>
      <c r="AZ89" s="43"/>
      <c r="BA89" s="43"/>
      <c r="BB89" s="43"/>
      <c r="BC89" s="43"/>
      <c r="BD89" s="44"/>
      <c r="BE89" s="21"/>
    </row>
    <row r="90" spans="1:57" s="2" customFormat="1" ht="15.25" customHeight="1">
      <c r="A90" s="21"/>
      <c r="B90" s="22"/>
      <c r="C90" s="19" t="s">
        <v>26</v>
      </c>
      <c r="D90" s="21"/>
      <c r="E90" s="21"/>
      <c r="F90" s="21"/>
      <c r="G90" s="21"/>
      <c r="H90" s="21"/>
      <c r="I90" s="21"/>
      <c r="J90" s="21"/>
      <c r="K90" s="21"/>
      <c r="L90" s="4" t="str">
        <f>IF(E14="Vyplň údaj","",E14)</f>
        <v/>
      </c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9" t="s">
        <v>31</v>
      </c>
      <c r="AJ90" s="21"/>
      <c r="AK90" s="21"/>
      <c r="AL90" s="21"/>
      <c r="AM90" s="135" t="str">
        <f>IF(E20="","",E20)</f>
        <v>Ing. Pavel Michálek</v>
      </c>
      <c r="AN90" s="136"/>
      <c r="AO90" s="136"/>
      <c r="AP90" s="136"/>
      <c r="AQ90" s="21"/>
      <c r="AR90" s="22"/>
      <c r="AS90" s="125"/>
      <c r="AT90" s="126"/>
      <c r="AU90" s="45"/>
      <c r="AV90" s="45"/>
      <c r="AW90" s="45"/>
      <c r="AX90" s="45"/>
      <c r="AY90" s="45"/>
      <c r="AZ90" s="45"/>
      <c r="BA90" s="45"/>
      <c r="BB90" s="45"/>
      <c r="BC90" s="45"/>
      <c r="BD90" s="46"/>
      <c r="BE90" s="21"/>
    </row>
    <row r="91" spans="1:57" s="2" customFormat="1" ht="10.9" customHeight="1">
      <c r="A91" s="21"/>
      <c r="B91" s="2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125"/>
      <c r="AT91" s="126"/>
      <c r="AU91" s="45"/>
      <c r="AV91" s="45"/>
      <c r="AW91" s="45"/>
      <c r="AX91" s="45"/>
      <c r="AY91" s="45"/>
      <c r="AZ91" s="45"/>
      <c r="BA91" s="45"/>
      <c r="BB91" s="45"/>
      <c r="BC91" s="45"/>
      <c r="BD91" s="46"/>
      <c r="BE91" s="21"/>
    </row>
    <row r="92" spans="1:57" s="2" customFormat="1" ht="29.25" customHeight="1">
      <c r="A92" s="21"/>
      <c r="B92" s="22"/>
      <c r="C92" s="159" t="s">
        <v>55</v>
      </c>
      <c r="D92" s="133"/>
      <c r="E92" s="133"/>
      <c r="F92" s="133"/>
      <c r="G92" s="133"/>
      <c r="H92" s="47"/>
      <c r="I92" s="157" t="s">
        <v>56</v>
      </c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2" t="s">
        <v>57</v>
      </c>
      <c r="AH92" s="133"/>
      <c r="AI92" s="133"/>
      <c r="AJ92" s="133"/>
      <c r="AK92" s="133"/>
      <c r="AL92" s="133"/>
      <c r="AM92" s="133"/>
      <c r="AN92" s="157" t="s">
        <v>58</v>
      </c>
      <c r="AO92" s="133"/>
      <c r="AP92" s="158"/>
      <c r="AQ92" s="48" t="s">
        <v>59</v>
      </c>
      <c r="AR92" s="22"/>
      <c r="AS92" s="49" t="s">
        <v>60</v>
      </c>
      <c r="AT92" s="50" t="s">
        <v>61</v>
      </c>
      <c r="AU92" s="50" t="s">
        <v>62</v>
      </c>
      <c r="AV92" s="50" t="s">
        <v>63</v>
      </c>
      <c r="AW92" s="50" t="s">
        <v>64</v>
      </c>
      <c r="AX92" s="50" t="s">
        <v>65</v>
      </c>
      <c r="AY92" s="50" t="s">
        <v>66</v>
      </c>
      <c r="AZ92" s="50" t="s">
        <v>67</v>
      </c>
      <c r="BA92" s="50" t="s">
        <v>68</v>
      </c>
      <c r="BB92" s="50" t="s">
        <v>69</v>
      </c>
      <c r="BC92" s="50" t="s">
        <v>70</v>
      </c>
      <c r="BD92" s="51" t="s">
        <v>71</v>
      </c>
      <c r="BE92" s="21"/>
    </row>
    <row r="93" spans="1:57" s="2" customFormat="1" ht="10.9" customHeight="1">
      <c r="A93" s="21"/>
      <c r="B93" s="2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2"/>
      <c r="AS93" s="5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  <c r="BE93" s="21"/>
    </row>
    <row r="94" spans="2:90" s="6" customFormat="1" ht="32.5" customHeight="1">
      <c r="B94" s="55"/>
      <c r="C94" s="56" t="s">
        <v>72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56">
        <f>ROUND(SUM(AG95:AG106),2)</f>
        <v>0</v>
      </c>
      <c r="AH94" s="156"/>
      <c r="AI94" s="156"/>
      <c r="AJ94" s="156"/>
      <c r="AK94" s="156"/>
      <c r="AL94" s="156"/>
      <c r="AM94" s="156"/>
      <c r="AN94" s="129">
        <f aca="true" t="shared" si="0" ref="AN94:AN106">SUM(AG94,AT94)</f>
        <v>0</v>
      </c>
      <c r="AO94" s="129"/>
      <c r="AP94" s="129"/>
      <c r="AQ94" s="58" t="s">
        <v>1</v>
      </c>
      <c r="AR94" s="55"/>
      <c r="AS94" s="59">
        <f>ROUND(SUM(AS95:AS106),2)</f>
        <v>0</v>
      </c>
      <c r="AT94" s="60">
        <f aca="true" t="shared" si="1" ref="AT94:AT106">ROUND(SUM(AV94:AW94),2)</f>
        <v>0</v>
      </c>
      <c r="AU94" s="61">
        <f>ROUND(SUM(AU95:AU106),5)</f>
        <v>0</v>
      </c>
      <c r="AV94" s="60">
        <f>ROUND(AZ94*L29,2)</f>
        <v>0</v>
      </c>
      <c r="AW94" s="60">
        <f>ROUND(BA94*L30,2)</f>
        <v>0</v>
      </c>
      <c r="AX94" s="60">
        <f>ROUND(BB94*L29,2)</f>
        <v>0</v>
      </c>
      <c r="AY94" s="60">
        <f>ROUND(BC94*L30,2)</f>
        <v>0</v>
      </c>
      <c r="AZ94" s="60">
        <f>ROUND(SUM(AZ95:AZ106),2)</f>
        <v>0</v>
      </c>
      <c r="BA94" s="60">
        <f>ROUND(SUM(BA95:BA106),2)</f>
        <v>0</v>
      </c>
      <c r="BB94" s="60">
        <f>ROUND(SUM(BB95:BB106),2)</f>
        <v>0</v>
      </c>
      <c r="BC94" s="60">
        <f>ROUND(SUM(BC95:BC106),2)</f>
        <v>0</v>
      </c>
      <c r="BD94" s="62">
        <f>ROUND(SUM(BD95:BD106),2)</f>
        <v>0</v>
      </c>
      <c r="BS94" s="63" t="s">
        <v>73</v>
      </c>
      <c r="BT94" s="63" t="s">
        <v>74</v>
      </c>
      <c r="BU94" s="64" t="s">
        <v>75</v>
      </c>
      <c r="BV94" s="63" t="s">
        <v>76</v>
      </c>
      <c r="BW94" s="63" t="s">
        <v>4</v>
      </c>
      <c r="BX94" s="63" t="s">
        <v>77</v>
      </c>
      <c r="CL94" s="63" t="s">
        <v>1</v>
      </c>
    </row>
    <row r="95" spans="1:91" s="7" customFormat="1" ht="16.5" customHeight="1">
      <c r="A95" s="65" t="s">
        <v>78</v>
      </c>
      <c r="B95" s="66"/>
      <c r="C95" s="67"/>
      <c r="D95" s="155" t="s">
        <v>79</v>
      </c>
      <c r="E95" s="155"/>
      <c r="F95" s="155"/>
      <c r="G95" s="155"/>
      <c r="H95" s="155"/>
      <c r="I95" s="68"/>
      <c r="J95" s="155" t="s">
        <v>80</v>
      </c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27">
        <f>'01 - ASŘ'!J30</f>
        <v>0</v>
      </c>
      <c r="AH95" s="128"/>
      <c r="AI95" s="128"/>
      <c r="AJ95" s="128"/>
      <c r="AK95" s="128"/>
      <c r="AL95" s="128"/>
      <c r="AM95" s="128"/>
      <c r="AN95" s="127">
        <f t="shared" si="0"/>
        <v>0</v>
      </c>
      <c r="AO95" s="128"/>
      <c r="AP95" s="128"/>
      <c r="AQ95" s="69" t="s">
        <v>81</v>
      </c>
      <c r="AR95" s="66"/>
      <c r="AS95" s="70">
        <v>0</v>
      </c>
      <c r="AT95" s="71">
        <f t="shared" si="1"/>
        <v>0</v>
      </c>
      <c r="AU95" s="72">
        <f>'01 - ASŘ'!P127</f>
        <v>0</v>
      </c>
      <c r="AV95" s="71">
        <f>'01 - ASŘ'!J33</f>
        <v>0</v>
      </c>
      <c r="AW95" s="71">
        <f>'01 - ASŘ'!J34</f>
        <v>0</v>
      </c>
      <c r="AX95" s="71">
        <f>'01 - ASŘ'!J35</f>
        <v>0</v>
      </c>
      <c r="AY95" s="71">
        <f>'01 - ASŘ'!J36</f>
        <v>0</v>
      </c>
      <c r="AZ95" s="71">
        <f>'01 - ASŘ'!F33</f>
        <v>0</v>
      </c>
      <c r="BA95" s="71">
        <f>'01 - ASŘ'!F34</f>
        <v>0</v>
      </c>
      <c r="BB95" s="71">
        <f>'01 - ASŘ'!F35</f>
        <v>0</v>
      </c>
      <c r="BC95" s="71">
        <f>'01 - ASŘ'!F36</f>
        <v>0</v>
      </c>
      <c r="BD95" s="73">
        <f>'01 - ASŘ'!F37</f>
        <v>0</v>
      </c>
      <c r="BT95" s="74" t="s">
        <v>82</v>
      </c>
      <c r="BV95" s="74" t="s">
        <v>76</v>
      </c>
      <c r="BW95" s="74" t="s">
        <v>83</v>
      </c>
      <c r="BX95" s="74" t="s">
        <v>4</v>
      </c>
      <c r="CL95" s="74" t="s">
        <v>1</v>
      </c>
      <c r="CM95" s="74" t="s">
        <v>84</v>
      </c>
    </row>
    <row r="96" spans="1:91" s="7" customFormat="1" ht="16.5" customHeight="1">
      <c r="A96" s="65" t="s">
        <v>78</v>
      </c>
      <c r="B96" s="66"/>
      <c r="C96" s="67"/>
      <c r="D96" s="155" t="s">
        <v>85</v>
      </c>
      <c r="E96" s="155"/>
      <c r="F96" s="155"/>
      <c r="G96" s="155"/>
      <c r="H96" s="155"/>
      <c r="I96" s="68"/>
      <c r="J96" s="155" t="s">
        <v>86</v>
      </c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27">
        <f>'02 - ZPEVNĚNÉ PLOCHY'!J30</f>
        <v>0</v>
      </c>
      <c r="AH96" s="128"/>
      <c r="AI96" s="128"/>
      <c r="AJ96" s="128"/>
      <c r="AK96" s="128"/>
      <c r="AL96" s="128"/>
      <c r="AM96" s="128"/>
      <c r="AN96" s="127">
        <f t="shared" si="0"/>
        <v>0</v>
      </c>
      <c r="AO96" s="128"/>
      <c r="AP96" s="128"/>
      <c r="AQ96" s="69" t="s">
        <v>81</v>
      </c>
      <c r="AR96" s="66"/>
      <c r="AS96" s="70">
        <v>0</v>
      </c>
      <c r="AT96" s="71">
        <f t="shared" si="1"/>
        <v>0</v>
      </c>
      <c r="AU96" s="72">
        <f>'02 - ZPEVNĚNÉ PLOCHY'!P124</f>
        <v>0</v>
      </c>
      <c r="AV96" s="71">
        <f>'02 - ZPEVNĚNÉ PLOCHY'!J33</f>
        <v>0</v>
      </c>
      <c r="AW96" s="71">
        <f>'02 - ZPEVNĚNÉ PLOCHY'!J34</f>
        <v>0</v>
      </c>
      <c r="AX96" s="71">
        <f>'02 - ZPEVNĚNÉ PLOCHY'!J35</f>
        <v>0</v>
      </c>
      <c r="AY96" s="71">
        <f>'02 - ZPEVNĚNÉ PLOCHY'!J36</f>
        <v>0</v>
      </c>
      <c r="AZ96" s="71">
        <f>'02 - ZPEVNĚNÉ PLOCHY'!F33</f>
        <v>0</v>
      </c>
      <c r="BA96" s="71">
        <f>'02 - ZPEVNĚNÉ PLOCHY'!F34</f>
        <v>0</v>
      </c>
      <c r="BB96" s="71">
        <f>'02 - ZPEVNĚNÉ PLOCHY'!F35</f>
        <v>0</v>
      </c>
      <c r="BC96" s="71">
        <f>'02 - ZPEVNĚNÉ PLOCHY'!F36</f>
        <v>0</v>
      </c>
      <c r="BD96" s="73">
        <f>'02 - ZPEVNĚNÉ PLOCHY'!F37</f>
        <v>0</v>
      </c>
      <c r="BT96" s="74" t="s">
        <v>82</v>
      </c>
      <c r="BV96" s="74" t="s">
        <v>76</v>
      </c>
      <c r="BW96" s="74" t="s">
        <v>87</v>
      </c>
      <c r="BX96" s="74" t="s">
        <v>4</v>
      </c>
      <c r="CL96" s="74" t="s">
        <v>1</v>
      </c>
      <c r="CM96" s="74" t="s">
        <v>84</v>
      </c>
    </row>
    <row r="97" spans="1:91" s="7" customFormat="1" ht="16.5" customHeight="1">
      <c r="A97" s="65" t="s">
        <v>78</v>
      </c>
      <c r="B97" s="66"/>
      <c r="C97" s="67"/>
      <c r="D97" s="155" t="s">
        <v>88</v>
      </c>
      <c r="E97" s="155"/>
      <c r="F97" s="155"/>
      <c r="G97" s="155"/>
      <c r="H97" s="155"/>
      <c r="I97" s="68"/>
      <c r="J97" s="155" t="s">
        <v>89</v>
      </c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27">
        <f>'03 - PŘÍPOJKY A VENKOVNÍ ...'!J30</f>
        <v>0</v>
      </c>
      <c r="AH97" s="128"/>
      <c r="AI97" s="128"/>
      <c r="AJ97" s="128"/>
      <c r="AK97" s="128"/>
      <c r="AL97" s="128"/>
      <c r="AM97" s="128"/>
      <c r="AN97" s="127">
        <f t="shared" si="0"/>
        <v>0</v>
      </c>
      <c r="AO97" s="128"/>
      <c r="AP97" s="128"/>
      <c r="AQ97" s="69" t="s">
        <v>81</v>
      </c>
      <c r="AR97" s="66"/>
      <c r="AS97" s="70">
        <v>0</v>
      </c>
      <c r="AT97" s="71">
        <f t="shared" si="1"/>
        <v>0</v>
      </c>
      <c r="AU97" s="72">
        <f>'03 - PŘÍPOJKY A VENKOVNÍ ...'!P125</f>
        <v>0</v>
      </c>
      <c r="AV97" s="71">
        <f>'03 - PŘÍPOJKY A VENKOVNÍ ...'!J33</f>
        <v>0</v>
      </c>
      <c r="AW97" s="71">
        <f>'03 - PŘÍPOJKY A VENKOVNÍ ...'!J34</f>
        <v>0</v>
      </c>
      <c r="AX97" s="71">
        <f>'03 - PŘÍPOJKY A VENKOVNÍ ...'!J35</f>
        <v>0</v>
      </c>
      <c r="AY97" s="71">
        <f>'03 - PŘÍPOJKY A VENKOVNÍ ...'!J36</f>
        <v>0</v>
      </c>
      <c r="AZ97" s="71">
        <f>'03 - PŘÍPOJKY A VENKOVNÍ ...'!F33</f>
        <v>0</v>
      </c>
      <c r="BA97" s="71">
        <f>'03 - PŘÍPOJKY A VENKOVNÍ ...'!F34</f>
        <v>0</v>
      </c>
      <c r="BB97" s="71">
        <f>'03 - PŘÍPOJKY A VENKOVNÍ ...'!F35</f>
        <v>0</v>
      </c>
      <c r="BC97" s="71">
        <f>'03 - PŘÍPOJKY A VENKOVNÍ ...'!F36</f>
        <v>0</v>
      </c>
      <c r="BD97" s="73">
        <f>'03 - PŘÍPOJKY A VENKOVNÍ ...'!F37</f>
        <v>0</v>
      </c>
      <c r="BT97" s="74" t="s">
        <v>82</v>
      </c>
      <c r="BV97" s="74" t="s">
        <v>76</v>
      </c>
      <c r="BW97" s="74" t="s">
        <v>90</v>
      </c>
      <c r="BX97" s="74" t="s">
        <v>4</v>
      </c>
      <c r="CL97" s="74" t="s">
        <v>1</v>
      </c>
      <c r="CM97" s="74" t="s">
        <v>84</v>
      </c>
    </row>
    <row r="98" spans="1:91" s="7" customFormat="1" ht="16.5" customHeight="1">
      <c r="A98" s="65" t="s">
        <v>78</v>
      </c>
      <c r="B98" s="66"/>
      <c r="C98" s="67"/>
      <c r="D98" s="155" t="s">
        <v>91</v>
      </c>
      <c r="E98" s="155"/>
      <c r="F98" s="155"/>
      <c r="G98" s="155"/>
      <c r="H98" s="155"/>
      <c r="I98" s="68"/>
      <c r="J98" s="155" t="s">
        <v>92</v>
      </c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27">
        <f>'05 - ZDRAVOTNĚ TECHNICKÉ ...'!J30</f>
        <v>0</v>
      </c>
      <c r="AH98" s="128"/>
      <c r="AI98" s="128"/>
      <c r="AJ98" s="128"/>
      <c r="AK98" s="128"/>
      <c r="AL98" s="128"/>
      <c r="AM98" s="128"/>
      <c r="AN98" s="127">
        <f t="shared" si="0"/>
        <v>0</v>
      </c>
      <c r="AO98" s="128"/>
      <c r="AP98" s="128"/>
      <c r="AQ98" s="69" t="s">
        <v>81</v>
      </c>
      <c r="AR98" s="66"/>
      <c r="AS98" s="70">
        <v>0</v>
      </c>
      <c r="AT98" s="71">
        <f t="shared" si="1"/>
        <v>0</v>
      </c>
      <c r="AU98" s="72">
        <f>'05 - ZDRAVOTNĚ TECHNICKÉ ...'!P126</f>
        <v>0</v>
      </c>
      <c r="AV98" s="71">
        <f>'05 - ZDRAVOTNĚ TECHNICKÉ ...'!J33</f>
        <v>0</v>
      </c>
      <c r="AW98" s="71">
        <f>'05 - ZDRAVOTNĚ TECHNICKÉ ...'!J34</f>
        <v>0</v>
      </c>
      <c r="AX98" s="71">
        <f>'05 - ZDRAVOTNĚ TECHNICKÉ ...'!J35</f>
        <v>0</v>
      </c>
      <c r="AY98" s="71">
        <f>'05 - ZDRAVOTNĚ TECHNICKÉ ...'!J36</f>
        <v>0</v>
      </c>
      <c r="AZ98" s="71">
        <f>'05 - ZDRAVOTNĚ TECHNICKÉ ...'!F33</f>
        <v>0</v>
      </c>
      <c r="BA98" s="71">
        <f>'05 - ZDRAVOTNĚ TECHNICKÉ ...'!F34</f>
        <v>0</v>
      </c>
      <c r="BB98" s="71">
        <f>'05 - ZDRAVOTNĚ TECHNICKÉ ...'!F35</f>
        <v>0</v>
      </c>
      <c r="BC98" s="71">
        <f>'05 - ZDRAVOTNĚ TECHNICKÉ ...'!F36</f>
        <v>0</v>
      </c>
      <c r="BD98" s="73">
        <f>'05 - ZDRAVOTNĚ TECHNICKÉ ...'!F37</f>
        <v>0</v>
      </c>
      <c r="BT98" s="74" t="s">
        <v>82</v>
      </c>
      <c r="BV98" s="74" t="s">
        <v>76</v>
      </c>
      <c r="BW98" s="74" t="s">
        <v>93</v>
      </c>
      <c r="BX98" s="74" t="s">
        <v>4</v>
      </c>
      <c r="CL98" s="74" t="s">
        <v>1</v>
      </c>
      <c r="CM98" s="74" t="s">
        <v>84</v>
      </c>
    </row>
    <row r="99" spans="1:91" s="7" customFormat="1" ht="16.5" customHeight="1">
      <c r="A99" s="65" t="s">
        <v>78</v>
      </c>
      <c r="B99" s="66"/>
      <c r="C99" s="67"/>
      <c r="D99" s="155" t="s">
        <v>94</v>
      </c>
      <c r="E99" s="155"/>
      <c r="F99" s="155"/>
      <c r="G99" s="155"/>
      <c r="H99" s="155"/>
      <c r="I99" s="68"/>
      <c r="J99" s="155" t="s">
        <v>95</v>
      </c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27">
        <f>'06 - VZDUCHOTECHNIKA'!J30</f>
        <v>0</v>
      </c>
      <c r="AH99" s="128"/>
      <c r="AI99" s="128"/>
      <c r="AJ99" s="128"/>
      <c r="AK99" s="128"/>
      <c r="AL99" s="128"/>
      <c r="AM99" s="128"/>
      <c r="AN99" s="127">
        <f t="shared" si="0"/>
        <v>0</v>
      </c>
      <c r="AO99" s="128"/>
      <c r="AP99" s="128"/>
      <c r="AQ99" s="69" t="s">
        <v>81</v>
      </c>
      <c r="AR99" s="66"/>
      <c r="AS99" s="70">
        <v>0</v>
      </c>
      <c r="AT99" s="71">
        <f t="shared" si="1"/>
        <v>0</v>
      </c>
      <c r="AU99" s="72">
        <f>'06 - VZDUCHOTECHNIKA'!P116</f>
        <v>0</v>
      </c>
      <c r="AV99" s="71">
        <f>'06 - VZDUCHOTECHNIKA'!J33</f>
        <v>0</v>
      </c>
      <c r="AW99" s="71">
        <f>'06 - VZDUCHOTECHNIKA'!J34</f>
        <v>0</v>
      </c>
      <c r="AX99" s="71">
        <f>'06 - VZDUCHOTECHNIKA'!J35</f>
        <v>0</v>
      </c>
      <c r="AY99" s="71">
        <f>'06 - VZDUCHOTECHNIKA'!J36</f>
        <v>0</v>
      </c>
      <c r="AZ99" s="71">
        <f>'06 - VZDUCHOTECHNIKA'!F33</f>
        <v>0</v>
      </c>
      <c r="BA99" s="71">
        <f>'06 - VZDUCHOTECHNIKA'!F34</f>
        <v>0</v>
      </c>
      <c r="BB99" s="71">
        <f>'06 - VZDUCHOTECHNIKA'!F35</f>
        <v>0</v>
      </c>
      <c r="BC99" s="71">
        <f>'06 - VZDUCHOTECHNIKA'!F36</f>
        <v>0</v>
      </c>
      <c r="BD99" s="73">
        <f>'06 - VZDUCHOTECHNIKA'!F37</f>
        <v>0</v>
      </c>
      <c r="BT99" s="74" t="s">
        <v>82</v>
      </c>
      <c r="BV99" s="74" t="s">
        <v>76</v>
      </c>
      <c r="BW99" s="74" t="s">
        <v>96</v>
      </c>
      <c r="BX99" s="74" t="s">
        <v>4</v>
      </c>
      <c r="CL99" s="74" t="s">
        <v>1</v>
      </c>
      <c r="CM99" s="74" t="s">
        <v>84</v>
      </c>
    </row>
    <row r="100" spans="1:91" s="7" customFormat="1" ht="16.5" customHeight="1">
      <c r="A100" s="65" t="s">
        <v>78</v>
      </c>
      <c r="B100" s="66"/>
      <c r="C100" s="67"/>
      <c r="D100" s="155" t="s">
        <v>97</v>
      </c>
      <c r="E100" s="155"/>
      <c r="F100" s="155"/>
      <c r="G100" s="155"/>
      <c r="H100" s="155"/>
      <c r="I100" s="68"/>
      <c r="J100" s="155" t="s">
        <v>98</v>
      </c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27">
        <f>'07 - GASTRO'!J30</f>
        <v>0</v>
      </c>
      <c r="AH100" s="128"/>
      <c r="AI100" s="128"/>
      <c r="AJ100" s="128"/>
      <c r="AK100" s="128"/>
      <c r="AL100" s="128"/>
      <c r="AM100" s="128"/>
      <c r="AN100" s="127">
        <f t="shared" si="0"/>
        <v>0</v>
      </c>
      <c r="AO100" s="128"/>
      <c r="AP100" s="128"/>
      <c r="AQ100" s="69" t="s">
        <v>81</v>
      </c>
      <c r="AR100" s="66"/>
      <c r="AS100" s="70">
        <v>0</v>
      </c>
      <c r="AT100" s="71">
        <f t="shared" si="1"/>
        <v>0</v>
      </c>
      <c r="AU100" s="72">
        <f>'07 - GASTRO'!P118</f>
        <v>0</v>
      </c>
      <c r="AV100" s="71">
        <f>'07 - GASTRO'!J33</f>
        <v>0</v>
      </c>
      <c r="AW100" s="71">
        <f>'07 - GASTRO'!J34</f>
        <v>0</v>
      </c>
      <c r="AX100" s="71">
        <f>'07 - GASTRO'!J35</f>
        <v>0</v>
      </c>
      <c r="AY100" s="71">
        <f>'07 - GASTRO'!J36</f>
        <v>0</v>
      </c>
      <c r="AZ100" s="71">
        <f>'07 - GASTRO'!F33</f>
        <v>0</v>
      </c>
      <c r="BA100" s="71">
        <f>'07 - GASTRO'!F34</f>
        <v>0</v>
      </c>
      <c r="BB100" s="71">
        <f>'07 - GASTRO'!F35</f>
        <v>0</v>
      </c>
      <c r="BC100" s="71">
        <f>'07 - GASTRO'!F36</f>
        <v>0</v>
      </c>
      <c r="BD100" s="73">
        <f>'07 - GASTRO'!F37</f>
        <v>0</v>
      </c>
      <c r="BT100" s="74" t="s">
        <v>82</v>
      </c>
      <c r="BV100" s="74" t="s">
        <v>76</v>
      </c>
      <c r="BW100" s="74" t="s">
        <v>99</v>
      </c>
      <c r="BX100" s="74" t="s">
        <v>4</v>
      </c>
      <c r="CL100" s="74" t="s">
        <v>1</v>
      </c>
      <c r="CM100" s="74" t="s">
        <v>84</v>
      </c>
    </row>
    <row r="101" spans="1:91" s="7" customFormat="1" ht="16.5" customHeight="1">
      <c r="A101" s="65" t="s">
        <v>78</v>
      </c>
      <c r="B101" s="66"/>
      <c r="C101" s="67"/>
      <c r="D101" s="155" t="s">
        <v>100</v>
      </c>
      <c r="E101" s="155"/>
      <c r="F101" s="155"/>
      <c r="G101" s="155"/>
      <c r="H101" s="155"/>
      <c r="I101" s="68"/>
      <c r="J101" s="155" t="s">
        <v>101</v>
      </c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27">
        <f>'08 - BLESKOSVOD'!J30</f>
        <v>0</v>
      </c>
      <c r="AH101" s="128"/>
      <c r="AI101" s="128"/>
      <c r="AJ101" s="128"/>
      <c r="AK101" s="128"/>
      <c r="AL101" s="128"/>
      <c r="AM101" s="128"/>
      <c r="AN101" s="127">
        <f t="shared" si="0"/>
        <v>0</v>
      </c>
      <c r="AO101" s="128"/>
      <c r="AP101" s="128"/>
      <c r="AQ101" s="69" t="s">
        <v>81</v>
      </c>
      <c r="AR101" s="66"/>
      <c r="AS101" s="70">
        <v>0</v>
      </c>
      <c r="AT101" s="71">
        <f t="shared" si="1"/>
        <v>0</v>
      </c>
      <c r="AU101" s="72">
        <f>'08 - BLESKOSVOD'!P118</f>
        <v>0</v>
      </c>
      <c r="AV101" s="71">
        <f>'08 - BLESKOSVOD'!J33</f>
        <v>0</v>
      </c>
      <c r="AW101" s="71">
        <f>'08 - BLESKOSVOD'!J34</f>
        <v>0</v>
      </c>
      <c r="AX101" s="71">
        <f>'08 - BLESKOSVOD'!J35</f>
        <v>0</v>
      </c>
      <c r="AY101" s="71">
        <f>'08 - BLESKOSVOD'!J36</f>
        <v>0</v>
      </c>
      <c r="AZ101" s="71">
        <f>'08 - BLESKOSVOD'!F33</f>
        <v>0</v>
      </c>
      <c r="BA101" s="71">
        <f>'08 - BLESKOSVOD'!F34</f>
        <v>0</v>
      </c>
      <c r="BB101" s="71">
        <f>'08 - BLESKOSVOD'!F35</f>
        <v>0</v>
      </c>
      <c r="BC101" s="71">
        <f>'08 - BLESKOSVOD'!F36</f>
        <v>0</v>
      </c>
      <c r="BD101" s="73">
        <f>'08 - BLESKOSVOD'!F37</f>
        <v>0</v>
      </c>
      <c r="BT101" s="74" t="s">
        <v>82</v>
      </c>
      <c r="BV101" s="74" t="s">
        <v>76</v>
      </c>
      <c r="BW101" s="74" t="s">
        <v>102</v>
      </c>
      <c r="BX101" s="74" t="s">
        <v>4</v>
      </c>
      <c r="CL101" s="74" t="s">
        <v>1</v>
      </c>
      <c r="CM101" s="74" t="s">
        <v>84</v>
      </c>
    </row>
    <row r="102" spans="1:91" s="7" customFormat="1" ht="16.5" customHeight="1">
      <c r="A102" s="65" t="s">
        <v>78</v>
      </c>
      <c r="B102" s="66"/>
      <c r="C102" s="67"/>
      <c r="D102" s="155" t="s">
        <v>103</v>
      </c>
      <c r="E102" s="155"/>
      <c r="F102" s="155"/>
      <c r="G102" s="155"/>
      <c r="H102" s="155"/>
      <c r="I102" s="68"/>
      <c r="J102" s="155" t="s">
        <v>104</v>
      </c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27">
        <f>'09 - ZAŘÍZENÍ PRO VYTÁPĚN...'!J30</f>
        <v>0</v>
      </c>
      <c r="AH102" s="128"/>
      <c r="AI102" s="128"/>
      <c r="AJ102" s="128"/>
      <c r="AK102" s="128"/>
      <c r="AL102" s="128"/>
      <c r="AM102" s="128"/>
      <c r="AN102" s="127">
        <f t="shared" si="0"/>
        <v>0</v>
      </c>
      <c r="AO102" s="128"/>
      <c r="AP102" s="128"/>
      <c r="AQ102" s="69" t="s">
        <v>81</v>
      </c>
      <c r="AR102" s="66"/>
      <c r="AS102" s="70">
        <v>0</v>
      </c>
      <c r="AT102" s="71">
        <f t="shared" si="1"/>
        <v>0</v>
      </c>
      <c r="AU102" s="72">
        <f>'09 - ZAŘÍZENÍ PRO VYTÁPĚN...'!P123</f>
        <v>0</v>
      </c>
      <c r="AV102" s="71">
        <f>'09 - ZAŘÍZENÍ PRO VYTÁPĚN...'!J33</f>
        <v>0</v>
      </c>
      <c r="AW102" s="71">
        <f>'09 - ZAŘÍZENÍ PRO VYTÁPĚN...'!J34</f>
        <v>0</v>
      </c>
      <c r="AX102" s="71">
        <f>'09 - ZAŘÍZENÍ PRO VYTÁPĚN...'!J35</f>
        <v>0</v>
      </c>
      <c r="AY102" s="71">
        <f>'09 - ZAŘÍZENÍ PRO VYTÁPĚN...'!J36</f>
        <v>0</v>
      </c>
      <c r="AZ102" s="71">
        <f>'09 - ZAŘÍZENÍ PRO VYTÁPĚN...'!F33</f>
        <v>0</v>
      </c>
      <c r="BA102" s="71">
        <f>'09 - ZAŘÍZENÍ PRO VYTÁPĚN...'!F34</f>
        <v>0</v>
      </c>
      <c r="BB102" s="71">
        <f>'09 - ZAŘÍZENÍ PRO VYTÁPĚN...'!F35</f>
        <v>0</v>
      </c>
      <c r="BC102" s="71">
        <f>'09 - ZAŘÍZENÍ PRO VYTÁPĚN...'!F36</f>
        <v>0</v>
      </c>
      <c r="BD102" s="73">
        <f>'09 - ZAŘÍZENÍ PRO VYTÁPĚN...'!F37</f>
        <v>0</v>
      </c>
      <c r="BT102" s="74" t="s">
        <v>82</v>
      </c>
      <c r="BV102" s="74" t="s">
        <v>76</v>
      </c>
      <c r="BW102" s="74" t="s">
        <v>105</v>
      </c>
      <c r="BX102" s="74" t="s">
        <v>4</v>
      </c>
      <c r="CL102" s="74" t="s">
        <v>1</v>
      </c>
      <c r="CM102" s="74" t="s">
        <v>84</v>
      </c>
    </row>
    <row r="103" spans="1:91" s="7" customFormat="1" ht="16.5" customHeight="1">
      <c r="A103" s="65" t="s">
        <v>78</v>
      </c>
      <c r="B103" s="66"/>
      <c r="C103" s="67"/>
      <c r="D103" s="155" t="s">
        <v>106</v>
      </c>
      <c r="E103" s="155"/>
      <c r="F103" s="155"/>
      <c r="G103" s="155"/>
      <c r="H103" s="155"/>
      <c r="I103" s="68"/>
      <c r="J103" s="155" t="s">
        <v>107</v>
      </c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27">
        <f>'10 - ELEKTROINSTALACE'!J30</f>
        <v>0</v>
      </c>
      <c r="AH103" s="128"/>
      <c r="AI103" s="128"/>
      <c r="AJ103" s="128"/>
      <c r="AK103" s="128"/>
      <c r="AL103" s="128"/>
      <c r="AM103" s="128"/>
      <c r="AN103" s="127">
        <f t="shared" si="0"/>
        <v>0</v>
      </c>
      <c r="AO103" s="128"/>
      <c r="AP103" s="128"/>
      <c r="AQ103" s="69" t="s">
        <v>81</v>
      </c>
      <c r="AR103" s="66"/>
      <c r="AS103" s="70">
        <v>0</v>
      </c>
      <c r="AT103" s="71">
        <f t="shared" si="1"/>
        <v>0</v>
      </c>
      <c r="AU103" s="72">
        <f>'10 - ELEKTROINSTALACE'!P118</f>
        <v>0</v>
      </c>
      <c r="AV103" s="71">
        <f>'10 - ELEKTROINSTALACE'!J33</f>
        <v>0</v>
      </c>
      <c r="AW103" s="71">
        <f>'10 - ELEKTROINSTALACE'!J34</f>
        <v>0</v>
      </c>
      <c r="AX103" s="71">
        <f>'10 - ELEKTROINSTALACE'!J35</f>
        <v>0</v>
      </c>
      <c r="AY103" s="71">
        <f>'10 - ELEKTROINSTALACE'!J36</f>
        <v>0</v>
      </c>
      <c r="AZ103" s="71">
        <f>'10 - ELEKTROINSTALACE'!F33</f>
        <v>0</v>
      </c>
      <c r="BA103" s="71">
        <f>'10 - ELEKTROINSTALACE'!F34</f>
        <v>0</v>
      </c>
      <c r="BB103" s="71">
        <f>'10 - ELEKTROINSTALACE'!F35</f>
        <v>0</v>
      </c>
      <c r="BC103" s="71">
        <f>'10 - ELEKTROINSTALACE'!F36</f>
        <v>0</v>
      </c>
      <c r="BD103" s="73">
        <f>'10 - ELEKTROINSTALACE'!F37</f>
        <v>0</v>
      </c>
      <c r="BT103" s="74" t="s">
        <v>82</v>
      </c>
      <c r="BV103" s="74" t="s">
        <v>76</v>
      </c>
      <c r="BW103" s="74" t="s">
        <v>108</v>
      </c>
      <c r="BX103" s="74" t="s">
        <v>4</v>
      </c>
      <c r="CL103" s="74" t="s">
        <v>1</v>
      </c>
      <c r="CM103" s="74" t="s">
        <v>84</v>
      </c>
    </row>
    <row r="104" spans="1:91" s="7" customFormat="1" ht="16.5" customHeight="1">
      <c r="A104" s="65" t="s">
        <v>78</v>
      </c>
      <c r="B104" s="66"/>
      <c r="C104" s="67"/>
      <c r="D104" s="155" t="s">
        <v>109</v>
      </c>
      <c r="E104" s="155"/>
      <c r="F104" s="155"/>
      <c r="G104" s="155"/>
      <c r="H104" s="155"/>
      <c r="I104" s="68"/>
      <c r="J104" s="155" t="s">
        <v>110</v>
      </c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27">
        <f>'11 - MĚŘENÍ A REGULACE'!J30</f>
        <v>0</v>
      </c>
      <c r="AH104" s="128"/>
      <c r="AI104" s="128"/>
      <c r="AJ104" s="128"/>
      <c r="AK104" s="128"/>
      <c r="AL104" s="128"/>
      <c r="AM104" s="128"/>
      <c r="AN104" s="127">
        <f t="shared" si="0"/>
        <v>0</v>
      </c>
      <c r="AO104" s="128"/>
      <c r="AP104" s="128"/>
      <c r="AQ104" s="69" t="s">
        <v>81</v>
      </c>
      <c r="AR104" s="66"/>
      <c r="AS104" s="70">
        <v>0</v>
      </c>
      <c r="AT104" s="71">
        <f t="shared" si="1"/>
        <v>0</v>
      </c>
      <c r="AU104" s="72">
        <f>'11 - MĚŘENÍ A REGULACE'!P118</f>
        <v>0</v>
      </c>
      <c r="AV104" s="71">
        <f>'11 - MĚŘENÍ A REGULACE'!J33</f>
        <v>0</v>
      </c>
      <c r="AW104" s="71">
        <f>'11 - MĚŘENÍ A REGULACE'!J34</f>
        <v>0</v>
      </c>
      <c r="AX104" s="71">
        <f>'11 - MĚŘENÍ A REGULACE'!J35</f>
        <v>0</v>
      </c>
      <c r="AY104" s="71">
        <f>'11 - MĚŘENÍ A REGULACE'!J36</f>
        <v>0</v>
      </c>
      <c r="AZ104" s="71">
        <f>'11 - MĚŘENÍ A REGULACE'!F33</f>
        <v>0</v>
      </c>
      <c r="BA104" s="71">
        <f>'11 - MĚŘENÍ A REGULACE'!F34</f>
        <v>0</v>
      </c>
      <c r="BB104" s="71">
        <f>'11 - MĚŘENÍ A REGULACE'!F35</f>
        <v>0</v>
      </c>
      <c r="BC104" s="71">
        <f>'11 - MĚŘENÍ A REGULACE'!F36</f>
        <v>0</v>
      </c>
      <c r="BD104" s="73">
        <f>'11 - MĚŘENÍ A REGULACE'!F37</f>
        <v>0</v>
      </c>
      <c r="BT104" s="74" t="s">
        <v>82</v>
      </c>
      <c r="BV104" s="74" t="s">
        <v>76</v>
      </c>
      <c r="BW104" s="74" t="s">
        <v>111</v>
      </c>
      <c r="BX104" s="74" t="s">
        <v>4</v>
      </c>
      <c r="CL104" s="74" t="s">
        <v>1</v>
      </c>
      <c r="CM104" s="74" t="s">
        <v>84</v>
      </c>
    </row>
    <row r="105" spans="1:91" s="7" customFormat="1" ht="16.5" customHeight="1">
      <c r="A105" s="65" t="s">
        <v>78</v>
      </c>
      <c r="B105" s="66"/>
      <c r="C105" s="67"/>
      <c r="D105" s="155" t="s">
        <v>112</v>
      </c>
      <c r="E105" s="155"/>
      <c r="F105" s="155"/>
      <c r="G105" s="155"/>
      <c r="H105" s="155"/>
      <c r="I105" s="68"/>
      <c r="J105" s="155" t="s">
        <v>113</v>
      </c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27">
        <f>'12 - SLABOPROUD'!J30</f>
        <v>0</v>
      </c>
      <c r="AH105" s="128"/>
      <c r="AI105" s="128"/>
      <c r="AJ105" s="128"/>
      <c r="AK105" s="128"/>
      <c r="AL105" s="128"/>
      <c r="AM105" s="128"/>
      <c r="AN105" s="127">
        <f t="shared" si="0"/>
        <v>0</v>
      </c>
      <c r="AO105" s="128"/>
      <c r="AP105" s="128"/>
      <c r="AQ105" s="69" t="s">
        <v>81</v>
      </c>
      <c r="AR105" s="66"/>
      <c r="AS105" s="70">
        <v>0</v>
      </c>
      <c r="AT105" s="71">
        <f t="shared" si="1"/>
        <v>0</v>
      </c>
      <c r="AU105" s="72">
        <f>'12 - SLABOPROUD'!P118</f>
        <v>0</v>
      </c>
      <c r="AV105" s="71">
        <f>'12 - SLABOPROUD'!J33</f>
        <v>0</v>
      </c>
      <c r="AW105" s="71">
        <f>'12 - SLABOPROUD'!J34</f>
        <v>0</v>
      </c>
      <c r="AX105" s="71">
        <f>'12 - SLABOPROUD'!J35</f>
        <v>0</v>
      </c>
      <c r="AY105" s="71">
        <f>'12 - SLABOPROUD'!J36</f>
        <v>0</v>
      </c>
      <c r="AZ105" s="71">
        <f>'12 - SLABOPROUD'!F33</f>
        <v>0</v>
      </c>
      <c r="BA105" s="71">
        <f>'12 - SLABOPROUD'!F34</f>
        <v>0</v>
      </c>
      <c r="BB105" s="71">
        <f>'12 - SLABOPROUD'!F35</f>
        <v>0</v>
      </c>
      <c r="BC105" s="71">
        <f>'12 - SLABOPROUD'!F36</f>
        <v>0</v>
      </c>
      <c r="BD105" s="73">
        <f>'12 - SLABOPROUD'!F37</f>
        <v>0</v>
      </c>
      <c r="BT105" s="74" t="s">
        <v>82</v>
      </c>
      <c r="BV105" s="74" t="s">
        <v>76</v>
      </c>
      <c r="BW105" s="74" t="s">
        <v>114</v>
      </c>
      <c r="BX105" s="74" t="s">
        <v>4</v>
      </c>
      <c r="CL105" s="74" t="s">
        <v>1</v>
      </c>
      <c r="CM105" s="74" t="s">
        <v>84</v>
      </c>
    </row>
    <row r="106" spans="1:91" s="7" customFormat="1" ht="16.5" customHeight="1">
      <c r="A106" s="65" t="s">
        <v>78</v>
      </c>
      <c r="B106" s="66"/>
      <c r="C106" s="67"/>
      <c r="D106" s="155" t="s">
        <v>115</v>
      </c>
      <c r="E106" s="155"/>
      <c r="F106" s="155"/>
      <c r="G106" s="155"/>
      <c r="H106" s="155"/>
      <c r="I106" s="68"/>
      <c r="J106" s="155" t="s">
        <v>116</v>
      </c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27">
        <f>'VORN - Vedlejší a os - VO...'!J30</f>
        <v>0</v>
      </c>
      <c r="AH106" s="128"/>
      <c r="AI106" s="128"/>
      <c r="AJ106" s="128"/>
      <c r="AK106" s="128"/>
      <c r="AL106" s="128"/>
      <c r="AM106" s="128"/>
      <c r="AN106" s="127">
        <f t="shared" si="0"/>
        <v>0</v>
      </c>
      <c r="AO106" s="128"/>
      <c r="AP106" s="128"/>
      <c r="AQ106" s="69" t="s">
        <v>81</v>
      </c>
      <c r="AR106" s="66"/>
      <c r="AS106" s="75">
        <v>0</v>
      </c>
      <c r="AT106" s="76">
        <f t="shared" si="1"/>
        <v>0</v>
      </c>
      <c r="AU106" s="77">
        <f>'VORN - Vedlejší a os - VO...'!P122</f>
        <v>0</v>
      </c>
      <c r="AV106" s="76">
        <f>'VORN - Vedlejší a os - VO...'!J33</f>
        <v>0</v>
      </c>
      <c r="AW106" s="76">
        <f>'VORN - Vedlejší a os - VO...'!J34</f>
        <v>0</v>
      </c>
      <c r="AX106" s="76">
        <f>'VORN - Vedlejší a os - VO...'!J35</f>
        <v>0</v>
      </c>
      <c r="AY106" s="76">
        <f>'VORN - Vedlejší a os - VO...'!J36</f>
        <v>0</v>
      </c>
      <c r="AZ106" s="76">
        <f>'VORN - Vedlejší a os - VO...'!F33</f>
        <v>0</v>
      </c>
      <c r="BA106" s="76">
        <f>'VORN - Vedlejší a os - VO...'!F34</f>
        <v>0</v>
      </c>
      <c r="BB106" s="76">
        <f>'VORN - Vedlejší a os - VO...'!F35</f>
        <v>0</v>
      </c>
      <c r="BC106" s="76">
        <f>'VORN - Vedlejší a os - VO...'!F36</f>
        <v>0</v>
      </c>
      <c r="BD106" s="78">
        <f>'VORN - Vedlejší a os - VO...'!F37</f>
        <v>0</v>
      </c>
      <c r="BT106" s="74" t="s">
        <v>82</v>
      </c>
      <c r="BV106" s="74" t="s">
        <v>76</v>
      </c>
      <c r="BW106" s="74" t="s">
        <v>117</v>
      </c>
      <c r="BX106" s="74" t="s">
        <v>4</v>
      </c>
      <c r="CL106" s="74" t="s">
        <v>1</v>
      </c>
      <c r="CM106" s="74" t="s">
        <v>84</v>
      </c>
    </row>
    <row r="107" spans="1:57" s="2" customFormat="1" ht="30" customHeight="1">
      <c r="A107" s="21"/>
      <c r="B107" s="22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2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s="2" customFormat="1" ht="7" customHeight="1">
      <c r="A108" s="21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22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</sheetData>
  <sheetProtection algorithmName="SHA-512" hashValue="9eKMRNASw3TzuT8LtYL3ttTKrMSoCOLLcPzgRjTXi0YHWSCzE7ExgnwMvzYc/JCEajWz8fVdKTykahyRB4h8Aw==" saltValue="b/Tjdhp4gyRuVfOqUoUY4Q==" spinCount="100000" sheet="1" objects="1" scenarios="1"/>
  <mergeCells count="85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BE5:BE34"/>
    <mergeCell ref="K5:AO5"/>
    <mergeCell ref="K6:AO6"/>
    <mergeCell ref="E14:AJ14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94:AP94"/>
  </mergeCells>
  <hyperlinks>
    <hyperlink ref="A95" location="'01 - ASŘ'!C2" display="/"/>
    <hyperlink ref="A96" location="'02 - ZPEVNĚNÉ PLOCHY'!C2" display="/"/>
    <hyperlink ref="A97" location="'03 - PŘÍPOJKY A VENKOVNÍ ...'!C2" display="/"/>
    <hyperlink ref="A98" location="'05 - ZDRAVOTNĚ TECHNICKÉ ...'!C2" display="/"/>
    <hyperlink ref="A99" location="'06 - VZDUCHOTECHNIKA'!C2" display="/"/>
    <hyperlink ref="A100" location="'07 - GASTRO'!C2" display="/"/>
    <hyperlink ref="A101" location="'08 - BLESKOSVOD'!C2" display="/"/>
    <hyperlink ref="A102" location="'09 - ZAŘÍZENÍ PRO VYTÁPĚN...'!C2" display="/"/>
    <hyperlink ref="A103" location="'10 - ELEKTROINSTALACE'!C2" display="/"/>
    <hyperlink ref="A104" location="'11 - MĚŘENÍ A REGULACE'!C2" display="/"/>
    <hyperlink ref="A105" location="'12 - SLABOPROUD'!C2" display="/"/>
    <hyperlink ref="A106" location="'VORN - Vedlejší a os - V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8000860214233"/>
    <pageSetUpPr fitToPage="1"/>
  </sheetPr>
  <dimension ref="A2:BM122"/>
  <sheetViews>
    <sheetView showGridLines="0" view="pageBreakPreview" zoomScale="60" workbookViewId="0" topLeftCell="A44">
      <selection activeCell="X74" sqref="X74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102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1444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ROUND(J118,2)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ROUND((SUM(BE118:BE121)),2)</f>
        <v>0</v>
      </c>
      <c r="G33" s="175"/>
      <c r="H33" s="175"/>
      <c r="I33" s="197">
        <v>0.21</v>
      </c>
      <c r="J33" s="196">
        <f>ROUND(((SUM(BE118:BE121))*I33),2)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ROUND((SUM(BF118:BF121)),2)</f>
        <v>0</v>
      </c>
      <c r="G34" s="175"/>
      <c r="H34" s="175"/>
      <c r="I34" s="197">
        <v>0.15</v>
      </c>
      <c r="J34" s="196">
        <f>ROUND(((SUM(BF118:BF121))*I34),2)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ROUND((SUM(BG118:BG121)),2)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ROUND((SUM(BH118:BH121)),2)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ROUND((SUM(BI118:BI121)),2)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08 - BLESKOSVOD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J118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134</v>
      </c>
      <c r="E97" s="223"/>
      <c r="F97" s="223"/>
      <c r="G97" s="223"/>
      <c r="H97" s="223"/>
      <c r="I97" s="223"/>
      <c r="J97" s="224">
        <f>J119</f>
        <v>0</v>
      </c>
      <c r="L97" s="221"/>
    </row>
    <row r="98" spans="2:12" s="225" customFormat="1" ht="19.9" customHeight="1">
      <c r="B98" s="226"/>
      <c r="D98" s="227" t="s">
        <v>1445</v>
      </c>
      <c r="E98" s="228"/>
      <c r="F98" s="228"/>
      <c r="G98" s="228"/>
      <c r="H98" s="228"/>
      <c r="I98" s="228"/>
      <c r="J98" s="229">
        <f>J120</f>
        <v>0</v>
      </c>
      <c r="L98" s="226"/>
    </row>
    <row r="99" spans="1:31" s="178" customFormat="1" ht="21.75" customHeight="1">
      <c r="A99" s="175"/>
      <c r="B99" s="176"/>
      <c r="C99" s="175"/>
      <c r="D99" s="175"/>
      <c r="E99" s="175"/>
      <c r="F99" s="175"/>
      <c r="G99" s="175"/>
      <c r="H99" s="175"/>
      <c r="I99" s="175"/>
      <c r="J99" s="175"/>
      <c r="K99" s="175"/>
      <c r="L99" s="177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</row>
    <row r="100" spans="1:31" s="178" customFormat="1" ht="7" customHeight="1">
      <c r="A100" s="175"/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177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</row>
    <row r="104" spans="1:31" s="178" customFormat="1" ht="7" customHeight="1">
      <c r="A104" s="175"/>
      <c r="B104" s="214"/>
      <c r="C104" s="215"/>
      <c r="D104" s="215"/>
      <c r="E104" s="215"/>
      <c r="F104" s="215"/>
      <c r="G104" s="215"/>
      <c r="H104" s="215"/>
      <c r="I104" s="215"/>
      <c r="J104" s="215"/>
      <c r="K104" s="215"/>
      <c r="L104" s="177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 s="178" customFormat="1" ht="25" customHeight="1">
      <c r="A105" s="175"/>
      <c r="B105" s="176"/>
      <c r="C105" s="170" t="s">
        <v>138</v>
      </c>
      <c r="D105" s="175"/>
      <c r="E105" s="175"/>
      <c r="F105" s="175"/>
      <c r="G105" s="175"/>
      <c r="H105" s="175"/>
      <c r="I105" s="175"/>
      <c r="J105" s="175"/>
      <c r="K105" s="175"/>
      <c r="L105" s="177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31" s="178" customFormat="1" ht="7" customHeight="1">
      <c r="A106" s="175"/>
      <c r="B106" s="176"/>
      <c r="C106" s="175"/>
      <c r="D106" s="175"/>
      <c r="E106" s="175"/>
      <c r="F106" s="175"/>
      <c r="G106" s="175"/>
      <c r="H106" s="175"/>
      <c r="I106" s="175"/>
      <c r="J106" s="175"/>
      <c r="K106" s="175"/>
      <c r="L106" s="177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s="178" customFormat="1" ht="12" customHeight="1">
      <c r="A107" s="175"/>
      <c r="B107" s="176"/>
      <c r="C107" s="172" t="s">
        <v>16</v>
      </c>
      <c r="D107" s="175"/>
      <c r="E107" s="175"/>
      <c r="F107" s="175"/>
      <c r="G107" s="175"/>
      <c r="H107" s="175"/>
      <c r="I107" s="175"/>
      <c r="J107" s="175"/>
      <c r="K107" s="175"/>
      <c r="L107" s="177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31" s="178" customFormat="1" ht="16.5" customHeight="1">
      <c r="A108" s="175"/>
      <c r="B108" s="176"/>
      <c r="C108" s="175"/>
      <c r="D108" s="175"/>
      <c r="E108" s="173" t="str">
        <f>E7</f>
        <v>00 - Provizorní menza_RS- UK Albertov</v>
      </c>
      <c r="F108" s="174"/>
      <c r="G108" s="174"/>
      <c r="H108" s="174"/>
      <c r="I108" s="175"/>
      <c r="J108" s="175"/>
      <c r="K108" s="175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 s="178" customFormat="1" ht="12" customHeight="1">
      <c r="A109" s="175"/>
      <c r="B109" s="176"/>
      <c r="C109" s="172" t="s">
        <v>119</v>
      </c>
      <c r="D109" s="175"/>
      <c r="E109" s="175"/>
      <c r="F109" s="175"/>
      <c r="G109" s="175"/>
      <c r="H109" s="175"/>
      <c r="I109" s="175"/>
      <c r="J109" s="175"/>
      <c r="K109" s="175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 s="178" customFormat="1" ht="16.5" customHeight="1">
      <c r="A110" s="175"/>
      <c r="B110" s="176"/>
      <c r="C110" s="175"/>
      <c r="D110" s="175"/>
      <c r="E110" s="179" t="str">
        <f>E9</f>
        <v>08 - BLESKOSVOD</v>
      </c>
      <c r="F110" s="180"/>
      <c r="G110" s="180"/>
      <c r="H110" s="180"/>
      <c r="I110" s="175"/>
      <c r="J110" s="175"/>
      <c r="K110" s="17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7" customHeight="1">
      <c r="A111" s="175"/>
      <c r="B111" s="176"/>
      <c r="C111" s="175"/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12" customHeight="1">
      <c r="A112" s="175"/>
      <c r="B112" s="176"/>
      <c r="C112" s="172" t="s">
        <v>20</v>
      </c>
      <c r="D112" s="175"/>
      <c r="E112" s="175"/>
      <c r="F112" s="181" t="str">
        <f>F12</f>
        <v>Albertov, Konvent sester Alžbětinek. č. 1564/4</v>
      </c>
      <c r="G112" s="175"/>
      <c r="H112" s="175"/>
      <c r="I112" s="172" t="s">
        <v>21</v>
      </c>
      <c r="J112" s="182" t="str">
        <f>IF(J12="","",J12)</f>
        <v>Vyplň údaj</v>
      </c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7" customHeight="1">
      <c r="A113" s="175"/>
      <c r="B113" s="176"/>
      <c r="C113" s="175"/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5.25" customHeight="1">
      <c r="A114" s="175"/>
      <c r="B114" s="176"/>
      <c r="C114" s="172" t="s">
        <v>22</v>
      </c>
      <c r="D114" s="175"/>
      <c r="E114" s="175"/>
      <c r="F114" s="181" t="str">
        <f>E15</f>
        <v xml:space="preserve"> </v>
      </c>
      <c r="G114" s="175"/>
      <c r="H114" s="175"/>
      <c r="I114" s="172" t="s">
        <v>28</v>
      </c>
      <c r="J114" s="216" t="str">
        <f>E21</f>
        <v>JIKA CZ s.r.o.</v>
      </c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5.25" customHeight="1">
      <c r="A115" s="175"/>
      <c r="B115" s="176"/>
      <c r="C115" s="172" t="s">
        <v>26</v>
      </c>
      <c r="D115" s="175"/>
      <c r="E115" s="175"/>
      <c r="F115" s="181" t="str">
        <f>IF(E18="","",E18)</f>
        <v>Vyplň údaj</v>
      </c>
      <c r="G115" s="175"/>
      <c r="H115" s="175"/>
      <c r="I115" s="172" t="s">
        <v>31</v>
      </c>
      <c r="J115" s="216" t="str">
        <f>E24</f>
        <v xml:space="preserve">    </v>
      </c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0.4" customHeight="1">
      <c r="A116" s="175"/>
      <c r="B116" s="176"/>
      <c r="C116" s="175"/>
      <c r="D116" s="175"/>
      <c r="E116" s="175"/>
      <c r="F116" s="175"/>
      <c r="G116" s="175"/>
      <c r="H116" s="175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240" customFormat="1" ht="29.25" customHeight="1">
      <c r="A117" s="230"/>
      <c r="B117" s="231"/>
      <c r="C117" s="232" t="s">
        <v>139</v>
      </c>
      <c r="D117" s="233" t="s">
        <v>59</v>
      </c>
      <c r="E117" s="233" t="s">
        <v>55</v>
      </c>
      <c r="F117" s="233" t="s">
        <v>56</v>
      </c>
      <c r="G117" s="233" t="s">
        <v>140</v>
      </c>
      <c r="H117" s="233" t="s">
        <v>141</v>
      </c>
      <c r="I117" s="233" t="s">
        <v>142</v>
      </c>
      <c r="J117" s="234" t="s">
        <v>124</v>
      </c>
      <c r="K117" s="235" t="s">
        <v>143</v>
      </c>
      <c r="L117" s="236"/>
      <c r="M117" s="237" t="s">
        <v>1</v>
      </c>
      <c r="N117" s="238" t="s">
        <v>38</v>
      </c>
      <c r="O117" s="238" t="s">
        <v>144</v>
      </c>
      <c r="P117" s="238" t="s">
        <v>145</v>
      </c>
      <c r="Q117" s="238" t="s">
        <v>146</v>
      </c>
      <c r="R117" s="238" t="s">
        <v>147</v>
      </c>
      <c r="S117" s="238" t="s">
        <v>148</v>
      </c>
      <c r="T117" s="239" t="s">
        <v>149</v>
      </c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</row>
    <row r="118" spans="1:63" s="178" customFormat="1" ht="22.9" customHeight="1">
      <c r="A118" s="175"/>
      <c r="B118" s="176"/>
      <c r="C118" s="241" t="s">
        <v>150</v>
      </c>
      <c r="D118" s="175"/>
      <c r="E118" s="175"/>
      <c r="F118" s="175"/>
      <c r="G118" s="175"/>
      <c r="H118" s="175"/>
      <c r="I118" s="175"/>
      <c r="J118" s="242">
        <f>BK118</f>
        <v>0</v>
      </c>
      <c r="K118" s="175"/>
      <c r="L118" s="176"/>
      <c r="M118" s="243"/>
      <c r="N118" s="244"/>
      <c r="O118" s="191"/>
      <c r="P118" s="245">
        <f>P119</f>
        <v>0</v>
      </c>
      <c r="Q118" s="191"/>
      <c r="R118" s="245">
        <f>R119</f>
        <v>0</v>
      </c>
      <c r="S118" s="191"/>
      <c r="T118" s="246">
        <f>T119</f>
        <v>0</v>
      </c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T118" s="166" t="s">
        <v>73</v>
      </c>
      <c r="AU118" s="166" t="s">
        <v>126</v>
      </c>
      <c r="BK118" s="247">
        <f>BK119</f>
        <v>0</v>
      </c>
    </row>
    <row r="119" spans="2:63" s="248" customFormat="1" ht="25.9" customHeight="1">
      <c r="B119" s="249"/>
      <c r="D119" s="250" t="s">
        <v>73</v>
      </c>
      <c r="E119" s="251" t="s">
        <v>440</v>
      </c>
      <c r="F119" s="251" t="s">
        <v>441</v>
      </c>
      <c r="J119" s="252">
        <f>BK119</f>
        <v>0</v>
      </c>
      <c r="L119" s="249"/>
      <c r="M119" s="253"/>
      <c r="N119" s="254"/>
      <c r="O119" s="254"/>
      <c r="P119" s="255">
        <f>P120</f>
        <v>0</v>
      </c>
      <c r="Q119" s="254"/>
      <c r="R119" s="255">
        <f>R120</f>
        <v>0</v>
      </c>
      <c r="S119" s="254"/>
      <c r="T119" s="256">
        <f>T120</f>
        <v>0</v>
      </c>
      <c r="AR119" s="250" t="s">
        <v>84</v>
      </c>
      <c r="AT119" s="257" t="s">
        <v>73</v>
      </c>
      <c r="AU119" s="257" t="s">
        <v>74</v>
      </c>
      <c r="AY119" s="250" t="s">
        <v>153</v>
      </c>
      <c r="BK119" s="258">
        <f>BK120</f>
        <v>0</v>
      </c>
    </row>
    <row r="120" spans="2:63" s="248" customFormat="1" ht="22.9" customHeight="1">
      <c r="B120" s="249"/>
      <c r="D120" s="250" t="s">
        <v>73</v>
      </c>
      <c r="E120" s="259" t="s">
        <v>442</v>
      </c>
      <c r="F120" s="259" t="s">
        <v>1446</v>
      </c>
      <c r="J120" s="260">
        <f>BK120</f>
        <v>0</v>
      </c>
      <c r="L120" s="249"/>
      <c r="M120" s="253"/>
      <c r="N120" s="254"/>
      <c r="O120" s="254"/>
      <c r="P120" s="255">
        <f>P121</f>
        <v>0</v>
      </c>
      <c r="Q120" s="254"/>
      <c r="R120" s="255">
        <f>R121</f>
        <v>0</v>
      </c>
      <c r="S120" s="254"/>
      <c r="T120" s="256">
        <f>T121</f>
        <v>0</v>
      </c>
      <c r="AR120" s="250" t="s">
        <v>84</v>
      </c>
      <c r="AT120" s="257" t="s">
        <v>73</v>
      </c>
      <c r="AU120" s="257" t="s">
        <v>82</v>
      </c>
      <c r="AY120" s="250" t="s">
        <v>153</v>
      </c>
      <c r="BK120" s="258">
        <f>BK121</f>
        <v>0</v>
      </c>
    </row>
    <row r="121" spans="1:65" s="178" customFormat="1" ht="16.5" customHeight="1">
      <c r="A121" s="175"/>
      <c r="B121" s="176"/>
      <c r="C121" s="261" t="s">
        <v>82</v>
      </c>
      <c r="D121" s="261" t="s">
        <v>155</v>
      </c>
      <c r="E121" s="262" t="s">
        <v>1447</v>
      </c>
      <c r="F121" s="263" t="s">
        <v>1448</v>
      </c>
      <c r="G121" s="264" t="s">
        <v>158</v>
      </c>
      <c r="H121" s="265">
        <v>1</v>
      </c>
      <c r="I121" s="326">
        <f>'08-BLESK Rekap'!C24</f>
        <v>0</v>
      </c>
      <c r="J121" s="266">
        <f>ROUND(I121*H121,2)</f>
        <v>0</v>
      </c>
      <c r="K121" s="267"/>
      <c r="L121" s="176"/>
      <c r="M121" s="309" t="s">
        <v>1</v>
      </c>
      <c r="N121" s="310" t="s">
        <v>39</v>
      </c>
      <c r="O121" s="311"/>
      <c r="P121" s="312">
        <f>O121*H121</f>
        <v>0</v>
      </c>
      <c r="Q121" s="312">
        <v>0</v>
      </c>
      <c r="R121" s="312">
        <f>Q121*H121</f>
        <v>0</v>
      </c>
      <c r="S121" s="312">
        <v>0</v>
      </c>
      <c r="T121" s="313">
        <f>S121*H121</f>
        <v>0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R121" s="273" t="s">
        <v>186</v>
      </c>
      <c r="AT121" s="273" t="s">
        <v>155</v>
      </c>
      <c r="AU121" s="273" t="s">
        <v>84</v>
      </c>
      <c r="AY121" s="166" t="s">
        <v>153</v>
      </c>
      <c r="BE121" s="274">
        <f>IF(N121="základní",J121,0)</f>
        <v>0</v>
      </c>
      <c r="BF121" s="274">
        <f>IF(N121="snížená",J121,0)</f>
        <v>0</v>
      </c>
      <c r="BG121" s="274">
        <f>IF(N121="zákl. přenesená",J121,0)</f>
        <v>0</v>
      </c>
      <c r="BH121" s="274">
        <f>IF(N121="sníž. přenesená",J121,0)</f>
        <v>0</v>
      </c>
      <c r="BI121" s="274">
        <f>IF(N121="nulová",J121,0)</f>
        <v>0</v>
      </c>
      <c r="BJ121" s="166" t="s">
        <v>82</v>
      </c>
      <c r="BK121" s="274">
        <f>ROUND(I121*H121,2)</f>
        <v>0</v>
      </c>
      <c r="BL121" s="166" t="s">
        <v>186</v>
      </c>
      <c r="BM121" s="273" t="s">
        <v>84</v>
      </c>
    </row>
    <row r="122" spans="1:31" s="178" customFormat="1" ht="7" customHeight="1">
      <c r="A122" s="175"/>
      <c r="B122" s="212"/>
      <c r="C122" s="213"/>
      <c r="D122" s="213"/>
      <c r="E122" s="213"/>
      <c r="F122" s="213"/>
      <c r="G122" s="213"/>
      <c r="H122" s="213"/>
      <c r="I122" s="213"/>
      <c r="J122" s="213"/>
      <c r="K122" s="213"/>
      <c r="L122" s="176"/>
      <c r="M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</sheetData>
  <sheetProtection algorithmName="SHA-512" hashValue="OqSLyTdwCSyhVkEpV/t/N71+MYiLQeag8acGx8X7ToaUSVJK8VPYq4+KtijVN5Mxx1nQNKyJSg0Kq9escliqfA==" saltValue="jhId7LcbNjOVkxOh8+okLA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EEFAD-9FD2-46C7-AA92-5A7CC008363B}">
  <sheetPr>
    <tabColor theme="7" tint="0.39998000860214233"/>
  </sheetPr>
  <dimension ref="A1:C36"/>
  <sheetViews>
    <sheetView view="pageBreakPreview" zoomScale="60" workbookViewId="0" topLeftCell="A1">
      <selection activeCell="M92" sqref="M92"/>
    </sheetView>
  </sheetViews>
  <sheetFormatPr defaultColWidth="9.28125" defaultRowHeight="12"/>
  <cols>
    <col min="1" max="1" width="42.140625" style="514" bestFit="1" customWidth="1"/>
    <col min="2" max="2" width="10.421875" style="515" bestFit="1" customWidth="1"/>
    <col min="3" max="3" width="16.421875" style="515" bestFit="1" customWidth="1"/>
    <col min="4" max="16384" width="9.28125" style="498" customWidth="1"/>
  </cols>
  <sheetData>
    <row r="1" spans="1:3" ht="12">
      <c r="A1" s="496"/>
      <c r="B1" s="497" t="s">
        <v>2108</v>
      </c>
      <c r="C1" s="497" t="s">
        <v>2107</v>
      </c>
    </row>
    <row r="2" spans="1:3" ht="12">
      <c r="A2" s="499" t="s">
        <v>2106</v>
      </c>
      <c r="B2" s="500"/>
      <c r="C2" s="500"/>
    </row>
    <row r="3" spans="1:3" ht="12">
      <c r="A3" s="501" t="s">
        <v>2105</v>
      </c>
      <c r="B3" s="502">
        <v>0</v>
      </c>
      <c r="C3" s="502"/>
    </row>
    <row r="4" spans="1:3" ht="12">
      <c r="A4" s="501" t="s">
        <v>2104</v>
      </c>
      <c r="B4" s="502">
        <v>0</v>
      </c>
      <c r="C4" s="502">
        <v>0</v>
      </c>
    </row>
    <row r="5" spans="1:3" ht="12">
      <c r="A5" s="501" t="s">
        <v>2103</v>
      </c>
      <c r="B5" s="502"/>
      <c r="C5" s="502">
        <f>'08-BLESK Rozp'!E50</f>
        <v>0</v>
      </c>
    </row>
    <row r="6" spans="1:3" ht="12">
      <c r="A6" s="501" t="s">
        <v>2102</v>
      </c>
      <c r="B6" s="502"/>
      <c r="C6" s="502">
        <f>'08-BLESK Rozp'!G50</f>
        <v>0</v>
      </c>
    </row>
    <row r="7" spans="1:3" ht="12">
      <c r="A7" s="503" t="s">
        <v>2101</v>
      </c>
      <c r="B7" s="504">
        <v>0</v>
      </c>
      <c r="C7" s="504">
        <f>'08-BLESK Rozp'!I50</f>
        <v>0</v>
      </c>
    </row>
    <row r="8" spans="1:3" ht="12">
      <c r="A8" s="501" t="s">
        <v>2100</v>
      </c>
      <c r="B8" s="502"/>
      <c r="C8" s="502">
        <f>0.06*C7</f>
        <v>0</v>
      </c>
    </row>
    <row r="9" spans="1:3" ht="12">
      <c r="A9" s="501" t="s">
        <v>2099</v>
      </c>
      <c r="B9" s="502"/>
      <c r="C9" s="502">
        <v>0</v>
      </c>
    </row>
    <row r="10" spans="1:3" ht="12">
      <c r="A10" s="501" t="s">
        <v>154</v>
      </c>
      <c r="B10" s="502"/>
      <c r="C10" s="502">
        <v>0</v>
      </c>
    </row>
    <row r="11" spans="1:3" ht="12">
      <c r="A11" s="501" t="s">
        <v>2098</v>
      </c>
      <c r="B11" s="502"/>
      <c r="C11" s="502">
        <v>0</v>
      </c>
    </row>
    <row r="12" spans="1:3" ht="12">
      <c r="A12" s="503" t="s">
        <v>2097</v>
      </c>
      <c r="B12" s="504">
        <v>0</v>
      </c>
      <c r="C12" s="504">
        <f>C7+C8</f>
        <v>0</v>
      </c>
    </row>
    <row r="13" spans="1:3" ht="12">
      <c r="A13" s="501" t="s">
        <v>2096</v>
      </c>
      <c r="B13" s="502"/>
      <c r="C13" s="502">
        <v>0</v>
      </c>
    </row>
    <row r="14" spans="1:3" ht="12">
      <c r="A14" s="501" t="s">
        <v>2095</v>
      </c>
      <c r="B14" s="502"/>
      <c r="C14" s="502">
        <v>0</v>
      </c>
    </row>
    <row r="15" spans="1:3" ht="12">
      <c r="A15" s="501" t="s">
        <v>2094</v>
      </c>
      <c r="B15" s="502"/>
      <c r="C15" s="502">
        <v>0</v>
      </c>
    </row>
    <row r="16" spans="1:3" ht="12">
      <c r="A16" s="499" t="s">
        <v>2093</v>
      </c>
      <c r="B16" s="505"/>
      <c r="C16" s="505">
        <f>C15+C14+C13+C12</f>
        <v>0</v>
      </c>
    </row>
    <row r="17" spans="1:3" ht="12">
      <c r="A17" s="501" t="s">
        <v>1</v>
      </c>
      <c r="B17" s="502"/>
      <c r="C17" s="502"/>
    </row>
    <row r="18" spans="1:3" ht="12">
      <c r="A18" s="499" t="s">
        <v>2092</v>
      </c>
      <c r="B18" s="505"/>
      <c r="C18" s="505"/>
    </row>
    <row r="19" spans="1:3" ht="12">
      <c r="A19" s="501" t="s">
        <v>2091</v>
      </c>
      <c r="B19" s="502"/>
      <c r="C19" s="502">
        <v>0</v>
      </c>
    </row>
    <row r="20" spans="1:3" ht="12">
      <c r="A20" s="501" t="s">
        <v>2090</v>
      </c>
      <c r="B20" s="502"/>
      <c r="C20" s="502">
        <v>0</v>
      </c>
    </row>
    <row r="21" spans="1:3" ht="12">
      <c r="A21" s="499" t="s">
        <v>2089</v>
      </c>
      <c r="B21" s="505"/>
      <c r="C21" s="505">
        <v>0</v>
      </c>
    </row>
    <row r="22" spans="1:3" ht="12">
      <c r="A22" s="501" t="s">
        <v>2088</v>
      </c>
      <c r="B22" s="502"/>
      <c r="C22" s="502">
        <v>0</v>
      </c>
    </row>
    <row r="23" spans="1:3" ht="12">
      <c r="A23" s="501" t="s">
        <v>1</v>
      </c>
      <c r="B23" s="502"/>
      <c r="C23" s="502"/>
    </row>
    <row r="24" spans="1:3" ht="14">
      <c r="A24" s="506" t="s">
        <v>2087</v>
      </c>
      <c r="B24" s="507"/>
      <c r="C24" s="507">
        <f>C16</f>
        <v>0</v>
      </c>
    </row>
    <row r="25" spans="1:3" ht="12">
      <c r="A25" s="501" t="s">
        <v>2086</v>
      </c>
      <c r="B25" s="508"/>
      <c r="C25" s="508"/>
    </row>
    <row r="26" spans="1:3" ht="12">
      <c r="A26" s="501" t="s">
        <v>2086</v>
      </c>
      <c r="B26" s="508"/>
      <c r="C26" s="508"/>
    </row>
    <row r="27" spans="1:3" ht="14">
      <c r="A27" s="506" t="s">
        <v>2085</v>
      </c>
      <c r="B27" s="509"/>
      <c r="C27" s="509"/>
    </row>
    <row r="28" spans="1:3" ht="12">
      <c r="A28" s="501" t="s">
        <v>1</v>
      </c>
      <c r="B28" s="508"/>
      <c r="C28" s="508"/>
    </row>
    <row r="29" spans="1:3" ht="12">
      <c r="A29" s="501"/>
      <c r="B29" s="508"/>
      <c r="C29" s="508"/>
    </row>
    <row r="30" spans="1:3" ht="12">
      <c r="A30" s="501"/>
      <c r="B30" s="508"/>
      <c r="C30" s="508"/>
    </row>
    <row r="31" spans="1:3" ht="12">
      <c r="A31" s="499"/>
      <c r="B31" s="510"/>
      <c r="C31" s="510"/>
    </row>
    <row r="32" spans="1:3" ht="12">
      <c r="A32" s="501"/>
      <c r="B32" s="508"/>
      <c r="C32" s="508"/>
    </row>
    <row r="33" spans="1:3" ht="12">
      <c r="A33" s="501"/>
      <c r="B33" s="508"/>
      <c r="C33" s="508"/>
    </row>
    <row r="34" spans="1:3" ht="12">
      <c r="A34" s="499"/>
      <c r="B34" s="511"/>
      <c r="C34" s="512"/>
    </row>
    <row r="35" spans="1:3" ht="12">
      <c r="A35" s="501"/>
      <c r="B35" s="513"/>
      <c r="C35" s="508"/>
    </row>
    <row r="36" spans="1:3" ht="12">
      <c r="A36" s="501"/>
      <c r="B36" s="513"/>
      <c r="C36" s="508"/>
    </row>
  </sheetData>
  <sheetProtection algorithmName="SHA-512" hashValue="MR+zuNRatQ0MMiTJ0i+7yBDDLobnnF3CVRwEXnO89JLrZZvhNGWydO30cy14EFJ0BphfUGPHxJkSa5eY3VSN1A==" saltValue="BVy4pFx7LZzqPN1dxpuT9Q==" spinCount="10000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E038F-FBBA-4C95-9527-655A166C4BB0}">
  <sheetPr>
    <tabColor theme="7" tint="0.39998000860214233"/>
  </sheetPr>
  <dimension ref="A1:I51"/>
  <sheetViews>
    <sheetView view="pageBreakPreview" zoomScale="60" workbookViewId="0" topLeftCell="A1">
      <selection activeCell="J41" sqref="J41"/>
    </sheetView>
  </sheetViews>
  <sheetFormatPr defaultColWidth="9.28125" defaultRowHeight="12"/>
  <cols>
    <col min="1" max="1" width="38.421875" style="514" bestFit="1" customWidth="1"/>
    <col min="2" max="2" width="4.140625" style="531" bestFit="1" customWidth="1"/>
    <col min="3" max="3" width="6.7109375" style="515" bestFit="1" customWidth="1"/>
    <col min="4" max="4" width="9.28125" style="532" bestFit="1" customWidth="1"/>
    <col min="5" max="5" width="17.57421875" style="532" bestFit="1" customWidth="1"/>
    <col min="6" max="6" width="12.00390625" style="532" bestFit="1" customWidth="1"/>
    <col min="7" max="7" width="17.57421875" style="532" bestFit="1" customWidth="1"/>
    <col min="8" max="8" width="13.7109375" style="532" bestFit="1" customWidth="1"/>
    <col min="9" max="9" width="17.57421875" style="532" bestFit="1" customWidth="1"/>
    <col min="10" max="16384" width="9.28125" style="498" customWidth="1"/>
  </cols>
  <sheetData>
    <row r="1" spans="1:9" ht="12">
      <c r="A1" s="496" t="s">
        <v>2153</v>
      </c>
      <c r="B1" s="519" t="s">
        <v>2152</v>
      </c>
      <c r="C1" s="497" t="s">
        <v>2151</v>
      </c>
      <c r="D1" s="520" t="s">
        <v>2150</v>
      </c>
      <c r="E1" s="520" t="s">
        <v>2149</v>
      </c>
      <c r="F1" s="520" t="s">
        <v>2148</v>
      </c>
      <c r="G1" s="520" t="s">
        <v>2147</v>
      </c>
      <c r="H1" s="520" t="s">
        <v>2146</v>
      </c>
      <c r="I1" s="520" t="s">
        <v>2145</v>
      </c>
    </row>
    <row r="2" spans="1:9" ht="14">
      <c r="A2" s="506" t="s">
        <v>2144</v>
      </c>
      <c r="B2" s="521" t="s">
        <v>1</v>
      </c>
      <c r="C2" s="509"/>
      <c r="D2" s="522" t="s">
        <v>2486</v>
      </c>
      <c r="E2" s="523"/>
      <c r="F2" s="522" t="s">
        <v>2486</v>
      </c>
      <c r="G2" s="523"/>
      <c r="H2" s="523"/>
      <c r="I2" s="523"/>
    </row>
    <row r="3" spans="1:9" ht="12">
      <c r="A3" s="501" t="s">
        <v>1</v>
      </c>
      <c r="B3" s="513" t="s">
        <v>1</v>
      </c>
      <c r="C3" s="508"/>
      <c r="D3" s="524"/>
      <c r="E3" s="524"/>
      <c r="F3" s="524"/>
      <c r="G3" s="524"/>
      <c r="H3" s="524"/>
      <c r="I3" s="524"/>
    </row>
    <row r="4" spans="1:9" ht="12">
      <c r="A4" s="525" t="s">
        <v>2143</v>
      </c>
      <c r="B4" s="526" t="s">
        <v>1</v>
      </c>
      <c r="C4" s="527"/>
      <c r="D4" s="528"/>
      <c r="E4" s="528"/>
      <c r="F4" s="528"/>
      <c r="G4" s="528"/>
      <c r="H4" s="528"/>
      <c r="I4" s="528"/>
    </row>
    <row r="5" spans="1:9" ht="12">
      <c r="A5" s="501" t="s">
        <v>2142</v>
      </c>
      <c r="B5" s="513" t="s">
        <v>290</v>
      </c>
      <c r="C5" s="508">
        <v>160</v>
      </c>
      <c r="D5" s="517"/>
      <c r="E5" s="524">
        <f>C5*D5</f>
        <v>0</v>
      </c>
      <c r="F5" s="517"/>
      <c r="G5" s="524">
        <f>F5*C5</f>
        <v>0</v>
      </c>
      <c r="H5" s="524">
        <f>F5+D5</f>
        <v>0</v>
      </c>
      <c r="I5" s="524">
        <f>G5+E5</f>
        <v>0</v>
      </c>
    </row>
    <row r="6" spans="1:9" ht="12">
      <c r="A6" s="501" t="s">
        <v>2141</v>
      </c>
      <c r="B6" s="513" t="s">
        <v>1</v>
      </c>
      <c r="C6" s="508"/>
      <c r="D6" s="516"/>
      <c r="E6" s="524"/>
      <c r="F6" s="516"/>
      <c r="G6" s="524">
        <f aca="true" t="shared" si="0" ref="G6:G48">F6*C6</f>
        <v>0</v>
      </c>
      <c r="H6" s="524"/>
      <c r="I6" s="524"/>
    </row>
    <row r="7" spans="1:9" ht="12">
      <c r="A7" s="501" t="s">
        <v>1</v>
      </c>
      <c r="B7" s="513" t="s">
        <v>1</v>
      </c>
      <c r="C7" s="508"/>
      <c r="D7" s="516"/>
      <c r="E7" s="524"/>
      <c r="F7" s="516"/>
      <c r="G7" s="524">
        <f t="shared" si="0"/>
        <v>0</v>
      </c>
      <c r="H7" s="524"/>
      <c r="I7" s="524"/>
    </row>
    <row r="8" spans="1:9" ht="12">
      <c r="A8" s="501" t="s">
        <v>2140</v>
      </c>
      <c r="B8" s="513" t="s">
        <v>290</v>
      </c>
      <c r="C8" s="508">
        <v>80</v>
      </c>
      <c r="D8" s="517"/>
      <c r="E8" s="524">
        <f aca="true" t="shared" si="1" ref="E8:E48">C8*D8</f>
        <v>0</v>
      </c>
      <c r="F8" s="517"/>
      <c r="G8" s="524">
        <f t="shared" si="0"/>
        <v>0</v>
      </c>
      <c r="H8" s="524">
        <f aca="true" t="shared" si="2" ref="H8:H48">F8+D8</f>
        <v>0</v>
      </c>
      <c r="I8" s="524">
        <f aca="true" t="shared" si="3" ref="I8:I48">G8+E8</f>
        <v>0</v>
      </c>
    </row>
    <row r="9" spans="1:9" ht="12">
      <c r="A9" s="501" t="s">
        <v>2139</v>
      </c>
      <c r="B9" s="513" t="s">
        <v>1</v>
      </c>
      <c r="C9" s="508"/>
      <c r="D9" s="516"/>
      <c r="E9" s="524"/>
      <c r="F9" s="516"/>
      <c r="G9" s="524">
        <f t="shared" si="0"/>
        <v>0</v>
      </c>
      <c r="H9" s="524"/>
      <c r="I9" s="524"/>
    </row>
    <row r="10" spans="1:9" ht="12">
      <c r="A10" s="501" t="s">
        <v>1</v>
      </c>
      <c r="B10" s="513" t="s">
        <v>1</v>
      </c>
      <c r="C10" s="508"/>
      <c r="D10" s="516"/>
      <c r="E10" s="524"/>
      <c r="F10" s="516"/>
      <c r="G10" s="524">
        <f t="shared" si="0"/>
        <v>0</v>
      </c>
      <c r="H10" s="524"/>
      <c r="I10" s="524"/>
    </row>
    <row r="11" spans="1:9" ht="12">
      <c r="A11" s="501" t="s">
        <v>2138</v>
      </c>
      <c r="B11" s="513" t="s">
        <v>290</v>
      </c>
      <c r="C11" s="508">
        <v>110</v>
      </c>
      <c r="D11" s="517"/>
      <c r="E11" s="524">
        <f t="shared" si="1"/>
        <v>0</v>
      </c>
      <c r="F11" s="517"/>
      <c r="G11" s="524">
        <f t="shared" si="0"/>
        <v>0</v>
      </c>
      <c r="H11" s="524">
        <f t="shared" si="2"/>
        <v>0</v>
      </c>
      <c r="I11" s="524">
        <f t="shared" si="3"/>
        <v>0</v>
      </c>
    </row>
    <row r="12" spans="1:9" ht="12">
      <c r="A12" s="501" t="s">
        <v>2137</v>
      </c>
      <c r="B12" s="513" t="s">
        <v>1</v>
      </c>
      <c r="C12" s="508"/>
      <c r="D12" s="516"/>
      <c r="E12" s="524"/>
      <c r="F12" s="516"/>
      <c r="G12" s="524">
        <f t="shared" si="0"/>
        <v>0</v>
      </c>
      <c r="H12" s="524"/>
      <c r="I12" s="524"/>
    </row>
    <row r="13" spans="1:9" ht="12">
      <c r="A13" s="501" t="s">
        <v>1</v>
      </c>
      <c r="B13" s="513" t="s">
        <v>1</v>
      </c>
      <c r="C13" s="508"/>
      <c r="D13" s="516"/>
      <c r="E13" s="524"/>
      <c r="F13" s="516"/>
      <c r="G13" s="524">
        <f t="shared" si="0"/>
        <v>0</v>
      </c>
      <c r="H13" s="524"/>
      <c r="I13" s="524"/>
    </row>
    <row r="14" spans="1:9" ht="12">
      <c r="A14" s="525" t="s">
        <v>2136</v>
      </c>
      <c r="B14" s="526" t="s">
        <v>1</v>
      </c>
      <c r="C14" s="527"/>
      <c r="D14" s="518"/>
      <c r="E14" s="529"/>
      <c r="F14" s="518"/>
      <c r="G14" s="529">
        <f t="shared" si="0"/>
        <v>0</v>
      </c>
      <c r="H14" s="529"/>
      <c r="I14" s="529"/>
    </row>
    <row r="15" spans="1:9" ht="12">
      <c r="A15" s="501" t="s">
        <v>2135</v>
      </c>
      <c r="B15" s="513" t="s">
        <v>1</v>
      </c>
      <c r="C15" s="530"/>
      <c r="D15" s="516"/>
      <c r="E15" s="524"/>
      <c r="F15" s="516"/>
      <c r="G15" s="524">
        <f t="shared" si="0"/>
        <v>0</v>
      </c>
      <c r="H15" s="524"/>
      <c r="I15" s="524"/>
    </row>
    <row r="16" spans="1:9" ht="12">
      <c r="A16" s="501" t="s">
        <v>2133</v>
      </c>
      <c r="B16" s="513" t="s">
        <v>385</v>
      </c>
      <c r="C16" s="508">
        <v>4</v>
      </c>
      <c r="D16" s="517"/>
      <c r="E16" s="524">
        <f t="shared" si="1"/>
        <v>0</v>
      </c>
      <c r="F16" s="517"/>
      <c r="G16" s="524">
        <f t="shared" si="0"/>
        <v>0</v>
      </c>
      <c r="H16" s="524">
        <f t="shared" si="2"/>
        <v>0</v>
      </c>
      <c r="I16" s="524">
        <f t="shared" si="3"/>
        <v>0</v>
      </c>
    </row>
    <row r="17" spans="1:9" ht="12">
      <c r="A17" s="501" t="s">
        <v>2134</v>
      </c>
      <c r="B17" s="513" t="s">
        <v>1</v>
      </c>
      <c r="C17" s="530"/>
      <c r="D17" s="516"/>
      <c r="E17" s="524"/>
      <c r="F17" s="516"/>
      <c r="G17" s="524">
        <f t="shared" si="0"/>
        <v>0</v>
      </c>
      <c r="H17" s="524"/>
      <c r="I17" s="524"/>
    </row>
    <row r="18" spans="1:9" ht="12">
      <c r="A18" s="501" t="s">
        <v>2133</v>
      </c>
      <c r="B18" s="513" t="s">
        <v>385</v>
      </c>
      <c r="C18" s="508">
        <v>2</v>
      </c>
      <c r="D18" s="517"/>
      <c r="E18" s="524">
        <f t="shared" si="1"/>
        <v>0</v>
      </c>
      <c r="F18" s="517"/>
      <c r="G18" s="524">
        <f t="shared" si="0"/>
        <v>0</v>
      </c>
      <c r="H18" s="524">
        <f t="shared" si="2"/>
        <v>0</v>
      </c>
      <c r="I18" s="524">
        <f t="shared" si="3"/>
        <v>0</v>
      </c>
    </row>
    <row r="19" spans="1:9" ht="12">
      <c r="A19" s="501" t="s">
        <v>1</v>
      </c>
      <c r="B19" s="513" t="s">
        <v>1</v>
      </c>
      <c r="C19" s="530"/>
      <c r="D19" s="516"/>
      <c r="E19" s="524"/>
      <c r="F19" s="516"/>
      <c r="G19" s="524">
        <f t="shared" si="0"/>
        <v>0</v>
      </c>
      <c r="H19" s="524"/>
      <c r="I19" s="524"/>
    </row>
    <row r="20" spans="1:9" ht="12">
      <c r="A20" s="501" t="s">
        <v>2132</v>
      </c>
      <c r="B20" s="513" t="s">
        <v>1</v>
      </c>
      <c r="C20" s="530"/>
      <c r="D20" s="516"/>
      <c r="E20" s="524"/>
      <c r="F20" s="516"/>
      <c r="G20" s="524">
        <f t="shared" si="0"/>
        <v>0</v>
      </c>
      <c r="H20" s="524"/>
      <c r="I20" s="524"/>
    </row>
    <row r="21" spans="1:9" ht="12">
      <c r="A21" s="501" t="s">
        <v>2131</v>
      </c>
      <c r="B21" s="513" t="s">
        <v>385</v>
      </c>
      <c r="C21" s="508">
        <v>5</v>
      </c>
      <c r="D21" s="517"/>
      <c r="E21" s="524">
        <f t="shared" si="1"/>
        <v>0</v>
      </c>
      <c r="F21" s="517"/>
      <c r="G21" s="524">
        <f t="shared" si="0"/>
        <v>0</v>
      </c>
      <c r="H21" s="524">
        <f t="shared" si="2"/>
        <v>0</v>
      </c>
      <c r="I21" s="524">
        <f t="shared" si="3"/>
        <v>0</v>
      </c>
    </row>
    <row r="22" spans="1:9" ht="12">
      <c r="A22" s="501" t="s">
        <v>1</v>
      </c>
      <c r="B22" s="513" t="s">
        <v>1</v>
      </c>
      <c r="C22" s="530"/>
      <c r="D22" s="516"/>
      <c r="E22" s="524"/>
      <c r="F22" s="516"/>
      <c r="G22" s="524">
        <f t="shared" si="0"/>
        <v>0</v>
      </c>
      <c r="H22" s="524"/>
      <c r="I22" s="524"/>
    </row>
    <row r="23" spans="1:9" ht="12">
      <c r="A23" s="501" t="s">
        <v>2130</v>
      </c>
      <c r="B23" s="513" t="s">
        <v>385</v>
      </c>
      <c r="C23" s="508">
        <v>1</v>
      </c>
      <c r="D23" s="517"/>
      <c r="E23" s="524">
        <f t="shared" si="1"/>
        <v>0</v>
      </c>
      <c r="F23" s="517"/>
      <c r="G23" s="524">
        <f t="shared" si="0"/>
        <v>0</v>
      </c>
      <c r="H23" s="524">
        <f t="shared" si="2"/>
        <v>0</v>
      </c>
      <c r="I23" s="524">
        <f t="shared" si="3"/>
        <v>0</v>
      </c>
    </row>
    <row r="24" spans="1:9" ht="12">
      <c r="A24" s="501" t="s">
        <v>2129</v>
      </c>
      <c r="B24" s="513" t="s">
        <v>385</v>
      </c>
      <c r="C24" s="508">
        <v>4</v>
      </c>
      <c r="D24" s="517"/>
      <c r="E24" s="524">
        <f t="shared" si="1"/>
        <v>0</v>
      </c>
      <c r="F24" s="517"/>
      <c r="G24" s="524">
        <f t="shared" si="0"/>
        <v>0</v>
      </c>
      <c r="H24" s="524">
        <f t="shared" si="2"/>
        <v>0</v>
      </c>
      <c r="I24" s="524">
        <f t="shared" si="3"/>
        <v>0</v>
      </c>
    </row>
    <row r="25" spans="1:9" ht="12">
      <c r="A25" s="501" t="s">
        <v>1</v>
      </c>
      <c r="B25" s="513" t="s">
        <v>1</v>
      </c>
      <c r="C25" s="530"/>
      <c r="D25" s="516"/>
      <c r="E25" s="524"/>
      <c r="F25" s="516"/>
      <c r="G25" s="524">
        <f t="shared" si="0"/>
        <v>0</v>
      </c>
      <c r="H25" s="524"/>
      <c r="I25" s="524"/>
    </row>
    <row r="26" spans="1:9" ht="12">
      <c r="A26" s="525" t="s">
        <v>2128</v>
      </c>
      <c r="B26" s="526" t="s">
        <v>1</v>
      </c>
      <c r="C26" s="527"/>
      <c r="D26" s="518"/>
      <c r="E26" s="529"/>
      <c r="F26" s="518"/>
      <c r="G26" s="529">
        <f t="shared" si="0"/>
        <v>0</v>
      </c>
      <c r="H26" s="529"/>
      <c r="I26" s="529"/>
    </row>
    <row r="27" spans="1:9" ht="12">
      <c r="A27" s="501" t="s">
        <v>2127</v>
      </c>
      <c r="B27" s="513" t="s">
        <v>385</v>
      </c>
      <c r="C27" s="508">
        <v>150</v>
      </c>
      <c r="D27" s="517"/>
      <c r="E27" s="524">
        <f t="shared" si="1"/>
        <v>0</v>
      </c>
      <c r="F27" s="517"/>
      <c r="G27" s="524">
        <f t="shared" si="0"/>
        <v>0</v>
      </c>
      <c r="H27" s="524">
        <f t="shared" si="2"/>
        <v>0</v>
      </c>
      <c r="I27" s="524">
        <f t="shared" si="3"/>
        <v>0</v>
      </c>
    </row>
    <row r="28" spans="1:9" ht="12">
      <c r="A28" s="501" t="s">
        <v>2126</v>
      </c>
      <c r="B28" s="513" t="s">
        <v>290</v>
      </c>
      <c r="C28" s="508">
        <v>40</v>
      </c>
      <c r="D28" s="517"/>
      <c r="E28" s="524">
        <f t="shared" si="1"/>
        <v>0</v>
      </c>
      <c r="F28" s="517"/>
      <c r="G28" s="524">
        <f t="shared" si="0"/>
        <v>0</v>
      </c>
      <c r="H28" s="524">
        <f t="shared" si="2"/>
        <v>0</v>
      </c>
      <c r="I28" s="524">
        <f t="shared" si="3"/>
        <v>0</v>
      </c>
    </row>
    <row r="29" spans="1:9" ht="12">
      <c r="A29" s="501" t="s">
        <v>1</v>
      </c>
      <c r="B29" s="513" t="s">
        <v>1</v>
      </c>
      <c r="C29" s="508"/>
      <c r="D29" s="516"/>
      <c r="E29" s="524"/>
      <c r="F29" s="516"/>
      <c r="G29" s="524">
        <f t="shared" si="0"/>
        <v>0</v>
      </c>
      <c r="H29" s="524"/>
      <c r="I29" s="524"/>
    </row>
    <row r="30" spans="1:9" ht="12">
      <c r="A30" s="525" t="s">
        <v>2125</v>
      </c>
      <c r="B30" s="526" t="s">
        <v>1</v>
      </c>
      <c r="C30" s="527"/>
      <c r="D30" s="518"/>
      <c r="E30" s="529"/>
      <c r="F30" s="518"/>
      <c r="G30" s="529">
        <f t="shared" si="0"/>
        <v>0</v>
      </c>
      <c r="H30" s="529"/>
      <c r="I30" s="529"/>
    </row>
    <row r="31" spans="1:9" ht="12">
      <c r="A31" s="501" t="s">
        <v>2124</v>
      </c>
      <c r="B31" s="513" t="s">
        <v>385</v>
      </c>
      <c r="C31" s="508">
        <v>80</v>
      </c>
      <c r="D31" s="517"/>
      <c r="E31" s="524">
        <f t="shared" si="1"/>
        <v>0</v>
      </c>
      <c r="F31" s="517"/>
      <c r="G31" s="524">
        <f t="shared" si="0"/>
        <v>0</v>
      </c>
      <c r="H31" s="524">
        <f t="shared" si="2"/>
        <v>0</v>
      </c>
      <c r="I31" s="524">
        <f t="shared" si="3"/>
        <v>0</v>
      </c>
    </row>
    <row r="32" spans="1:9" ht="12">
      <c r="A32" s="501" t="s">
        <v>2123</v>
      </c>
      <c r="B32" s="513" t="s">
        <v>385</v>
      </c>
      <c r="C32" s="508">
        <v>10</v>
      </c>
      <c r="D32" s="517"/>
      <c r="E32" s="524">
        <f t="shared" si="1"/>
        <v>0</v>
      </c>
      <c r="F32" s="517"/>
      <c r="G32" s="524">
        <f t="shared" si="0"/>
        <v>0</v>
      </c>
      <c r="H32" s="524">
        <f t="shared" si="2"/>
        <v>0</v>
      </c>
      <c r="I32" s="524">
        <f t="shared" si="3"/>
        <v>0</v>
      </c>
    </row>
    <row r="33" spans="1:9" ht="12">
      <c r="A33" s="501" t="s">
        <v>2122</v>
      </c>
      <c r="B33" s="513" t="s">
        <v>385</v>
      </c>
      <c r="C33" s="508">
        <v>120</v>
      </c>
      <c r="D33" s="517"/>
      <c r="E33" s="524">
        <f t="shared" si="1"/>
        <v>0</v>
      </c>
      <c r="F33" s="517"/>
      <c r="G33" s="524">
        <f t="shared" si="0"/>
        <v>0</v>
      </c>
      <c r="H33" s="524">
        <f t="shared" si="2"/>
        <v>0</v>
      </c>
      <c r="I33" s="524">
        <f t="shared" si="3"/>
        <v>0</v>
      </c>
    </row>
    <row r="34" spans="1:9" ht="12">
      <c r="A34" s="501" t="s">
        <v>2121</v>
      </c>
      <c r="B34" s="513" t="s">
        <v>385</v>
      </c>
      <c r="C34" s="508">
        <v>8</v>
      </c>
      <c r="D34" s="517"/>
      <c r="E34" s="524">
        <f t="shared" si="1"/>
        <v>0</v>
      </c>
      <c r="F34" s="517"/>
      <c r="G34" s="524">
        <f t="shared" si="0"/>
        <v>0</v>
      </c>
      <c r="H34" s="524">
        <f t="shared" si="2"/>
        <v>0</v>
      </c>
      <c r="I34" s="524">
        <f t="shared" si="3"/>
        <v>0</v>
      </c>
    </row>
    <row r="35" spans="1:9" ht="12">
      <c r="A35" s="501" t="s">
        <v>2120</v>
      </c>
      <c r="B35" s="513" t="s">
        <v>385</v>
      </c>
      <c r="C35" s="508">
        <v>24</v>
      </c>
      <c r="D35" s="517"/>
      <c r="E35" s="524">
        <f t="shared" si="1"/>
        <v>0</v>
      </c>
      <c r="F35" s="517"/>
      <c r="G35" s="524">
        <f t="shared" si="0"/>
        <v>0</v>
      </c>
      <c r="H35" s="524">
        <f t="shared" si="2"/>
        <v>0</v>
      </c>
      <c r="I35" s="524">
        <f t="shared" si="3"/>
        <v>0</v>
      </c>
    </row>
    <row r="36" spans="1:9" ht="12">
      <c r="A36" s="501" t="s">
        <v>2119</v>
      </c>
      <c r="B36" s="513" t="s">
        <v>385</v>
      </c>
      <c r="C36" s="508">
        <v>26</v>
      </c>
      <c r="D36" s="517"/>
      <c r="E36" s="524">
        <f t="shared" si="1"/>
        <v>0</v>
      </c>
      <c r="F36" s="517"/>
      <c r="G36" s="524">
        <f t="shared" si="0"/>
        <v>0</v>
      </c>
      <c r="H36" s="524">
        <f t="shared" si="2"/>
        <v>0</v>
      </c>
      <c r="I36" s="524">
        <f t="shared" si="3"/>
        <v>0</v>
      </c>
    </row>
    <row r="37" spans="1:9" ht="12">
      <c r="A37" s="501" t="s">
        <v>2118</v>
      </c>
      <c r="B37" s="513" t="s">
        <v>385</v>
      </c>
      <c r="C37" s="508">
        <v>8</v>
      </c>
      <c r="D37" s="517"/>
      <c r="E37" s="524">
        <f t="shared" si="1"/>
        <v>0</v>
      </c>
      <c r="F37" s="517"/>
      <c r="G37" s="524">
        <f t="shared" si="0"/>
        <v>0</v>
      </c>
      <c r="H37" s="524">
        <f t="shared" si="2"/>
        <v>0</v>
      </c>
      <c r="I37" s="524">
        <f t="shared" si="3"/>
        <v>0</v>
      </c>
    </row>
    <row r="38" spans="1:9" ht="12">
      <c r="A38" s="501" t="s">
        <v>2117</v>
      </c>
      <c r="B38" s="513" t="s">
        <v>385</v>
      </c>
      <c r="C38" s="508">
        <v>20</v>
      </c>
      <c r="D38" s="517"/>
      <c r="E38" s="524">
        <f t="shared" si="1"/>
        <v>0</v>
      </c>
      <c r="F38" s="517"/>
      <c r="G38" s="524">
        <f t="shared" si="0"/>
        <v>0</v>
      </c>
      <c r="H38" s="524">
        <f t="shared" si="2"/>
        <v>0</v>
      </c>
      <c r="I38" s="524">
        <f t="shared" si="3"/>
        <v>0</v>
      </c>
    </row>
    <row r="39" spans="1:9" ht="12">
      <c r="A39" s="501" t="s">
        <v>1</v>
      </c>
      <c r="B39" s="513" t="s">
        <v>1</v>
      </c>
      <c r="C39" s="530"/>
      <c r="D39" s="516"/>
      <c r="E39" s="524"/>
      <c r="F39" s="516"/>
      <c r="G39" s="524">
        <f t="shared" si="0"/>
        <v>0</v>
      </c>
      <c r="H39" s="524"/>
      <c r="I39" s="524"/>
    </row>
    <row r="40" spans="1:9" ht="12">
      <c r="A40" s="501" t="s">
        <v>1</v>
      </c>
      <c r="B40" s="513" t="s">
        <v>1</v>
      </c>
      <c r="C40" s="508"/>
      <c r="D40" s="516"/>
      <c r="E40" s="524"/>
      <c r="F40" s="516"/>
      <c r="G40" s="524">
        <f t="shared" si="0"/>
        <v>0</v>
      </c>
      <c r="H40" s="524"/>
      <c r="I40" s="524"/>
    </row>
    <row r="41" spans="1:9" ht="12">
      <c r="A41" s="501" t="s">
        <v>2116</v>
      </c>
      <c r="B41" s="513" t="s">
        <v>385</v>
      </c>
      <c r="C41" s="508">
        <v>23</v>
      </c>
      <c r="D41" s="517"/>
      <c r="E41" s="524">
        <f t="shared" si="1"/>
        <v>0</v>
      </c>
      <c r="F41" s="517"/>
      <c r="G41" s="524">
        <f t="shared" si="0"/>
        <v>0</v>
      </c>
      <c r="H41" s="524">
        <f t="shared" si="2"/>
        <v>0</v>
      </c>
      <c r="I41" s="524">
        <f t="shared" si="3"/>
        <v>0</v>
      </c>
    </row>
    <row r="42" spans="1:9" ht="12">
      <c r="A42" s="501" t="s">
        <v>1</v>
      </c>
      <c r="B42" s="513" t="s">
        <v>1</v>
      </c>
      <c r="C42" s="508"/>
      <c r="D42" s="516"/>
      <c r="E42" s="524"/>
      <c r="F42" s="516"/>
      <c r="G42" s="524">
        <f t="shared" si="0"/>
        <v>0</v>
      </c>
      <c r="H42" s="524"/>
      <c r="I42" s="524"/>
    </row>
    <row r="43" spans="1:9" ht="12">
      <c r="A43" s="501" t="s">
        <v>2115</v>
      </c>
      <c r="B43" s="513" t="s">
        <v>1</v>
      </c>
      <c r="C43" s="508"/>
      <c r="D43" s="516"/>
      <c r="E43" s="524"/>
      <c r="F43" s="516"/>
      <c r="G43" s="524">
        <f t="shared" si="0"/>
        <v>0</v>
      </c>
      <c r="H43" s="524"/>
      <c r="I43" s="524"/>
    </row>
    <row r="44" spans="1:9" ht="12">
      <c r="A44" s="501" t="s">
        <v>2114</v>
      </c>
      <c r="B44" s="513" t="s">
        <v>290</v>
      </c>
      <c r="C44" s="508">
        <v>110</v>
      </c>
      <c r="D44" s="517"/>
      <c r="E44" s="524">
        <f t="shared" si="1"/>
        <v>0</v>
      </c>
      <c r="F44" s="517"/>
      <c r="G44" s="524">
        <f t="shared" si="0"/>
        <v>0</v>
      </c>
      <c r="H44" s="524">
        <f t="shared" si="2"/>
        <v>0</v>
      </c>
      <c r="I44" s="524">
        <f t="shared" si="3"/>
        <v>0</v>
      </c>
    </row>
    <row r="45" spans="1:9" ht="12">
      <c r="A45" s="501" t="s">
        <v>1</v>
      </c>
      <c r="B45" s="513" t="s">
        <v>1</v>
      </c>
      <c r="C45" s="508"/>
      <c r="D45" s="516"/>
      <c r="E45" s="524"/>
      <c r="F45" s="516"/>
      <c r="G45" s="524">
        <f t="shared" si="0"/>
        <v>0</v>
      </c>
      <c r="H45" s="524"/>
      <c r="I45" s="524"/>
    </row>
    <row r="46" spans="1:9" ht="12">
      <c r="A46" s="525" t="s">
        <v>2113</v>
      </c>
      <c r="B46" s="526" t="s">
        <v>1</v>
      </c>
      <c r="C46" s="527"/>
      <c r="D46" s="518"/>
      <c r="E46" s="529"/>
      <c r="F46" s="518"/>
      <c r="G46" s="529">
        <f t="shared" si="0"/>
        <v>0</v>
      </c>
      <c r="H46" s="529"/>
      <c r="I46" s="529"/>
    </row>
    <row r="47" spans="1:9" ht="12">
      <c r="A47" s="525" t="s">
        <v>2112</v>
      </c>
      <c r="B47" s="526" t="s">
        <v>1</v>
      </c>
      <c r="C47" s="527"/>
      <c r="D47" s="518"/>
      <c r="E47" s="529"/>
      <c r="F47" s="518"/>
      <c r="G47" s="529">
        <f t="shared" si="0"/>
        <v>0</v>
      </c>
      <c r="H47" s="529"/>
      <c r="I47" s="529"/>
    </row>
    <row r="48" spans="1:9" ht="12">
      <c r="A48" s="501" t="s">
        <v>2111</v>
      </c>
      <c r="B48" s="513" t="s">
        <v>2110</v>
      </c>
      <c r="C48" s="508">
        <v>16</v>
      </c>
      <c r="D48" s="517"/>
      <c r="E48" s="524">
        <f t="shared" si="1"/>
        <v>0</v>
      </c>
      <c r="F48" s="517"/>
      <c r="G48" s="524">
        <f t="shared" si="0"/>
        <v>0</v>
      </c>
      <c r="H48" s="524">
        <f t="shared" si="2"/>
        <v>0</v>
      </c>
      <c r="I48" s="524">
        <f t="shared" si="3"/>
        <v>0</v>
      </c>
    </row>
    <row r="49" spans="1:9" ht="12">
      <c r="A49" s="501" t="s">
        <v>1</v>
      </c>
      <c r="B49" s="513" t="s">
        <v>1</v>
      </c>
      <c r="C49" s="508"/>
      <c r="D49" s="524"/>
      <c r="E49" s="524"/>
      <c r="F49" s="524"/>
      <c r="G49" s="524"/>
      <c r="H49" s="524"/>
      <c r="I49" s="524"/>
    </row>
    <row r="50" spans="1:9" ht="14">
      <c r="A50" s="506" t="s">
        <v>2109</v>
      </c>
      <c r="B50" s="521" t="s">
        <v>1</v>
      </c>
      <c r="C50" s="509"/>
      <c r="D50" s="523"/>
      <c r="E50" s="523">
        <f>SUM(E4:E48)</f>
        <v>0</v>
      </c>
      <c r="F50" s="523"/>
      <c r="G50" s="523">
        <f aca="true" t="shared" si="4" ref="G50:I50">SUM(G4:G48)</f>
        <v>0</v>
      </c>
      <c r="H50" s="523"/>
      <c r="I50" s="523">
        <f t="shared" si="4"/>
        <v>0</v>
      </c>
    </row>
    <row r="51" spans="1:9" ht="12">
      <c r="A51" s="501" t="s">
        <v>1</v>
      </c>
      <c r="B51" s="513" t="s">
        <v>1</v>
      </c>
      <c r="C51" s="508"/>
      <c r="D51" s="524"/>
      <c r="E51" s="524"/>
      <c r="F51" s="524"/>
      <c r="G51" s="524"/>
      <c r="H51" s="524"/>
      <c r="I51" s="524"/>
    </row>
  </sheetData>
  <sheetProtection algorithmName="SHA-512" hashValue="HGTC14l1Sj8RRPgcjPFgNdClvtNsa6gFpaiVwDBel20mcWo8Vp0gp2gGpnElSDRhiyYDBZuR2BcN8FEn/EpPdg==" saltValue="lD+3i5eDV1Zs2Or536LIag==" spinCount="10000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  <pageSetUpPr fitToPage="1"/>
  </sheetPr>
  <dimension ref="A2:BM195"/>
  <sheetViews>
    <sheetView showGridLines="0" view="pageBreakPreview" zoomScale="60" workbookViewId="0" topLeftCell="A1">
      <selection activeCell="AB97" sqref="AB97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105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1449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">
        <v>1450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 t="s">
        <v>1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">
        <v>24</v>
      </c>
      <c r="F15" s="175"/>
      <c r="G15" s="175"/>
      <c r="H15" s="175"/>
      <c r="I15" s="172" t="s">
        <v>25</v>
      </c>
      <c r="J15" s="181" t="s">
        <v>1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 t="s">
        <v>1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">
        <v>1451</v>
      </c>
      <c r="F21" s="175"/>
      <c r="G21" s="175"/>
      <c r="H21" s="175"/>
      <c r="I21" s="172" t="s">
        <v>25</v>
      </c>
      <c r="J21" s="181" t="s">
        <v>1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ROUND(J123,2)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ROUND((SUM(BE123:BE194)),2)</f>
        <v>0</v>
      </c>
      <c r="G33" s="175"/>
      <c r="H33" s="175"/>
      <c r="I33" s="197">
        <v>0.21</v>
      </c>
      <c r="J33" s="196">
        <f>ROUND(((SUM(BE123:BE194))*I33),2)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ROUND((SUM(BF123:BF194)),2)</f>
        <v>0</v>
      </c>
      <c r="G34" s="175"/>
      <c r="H34" s="175"/>
      <c r="I34" s="197">
        <v>0.15</v>
      </c>
      <c r="J34" s="196">
        <f>ROUND(((SUM(BF123:BF194))*I34),2)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ROUND((SUM(BG123:BG194)),2)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ROUND((SUM(BH123:BH194)),2)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ROUND((SUM(BI123:BI194)),2)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09 - ZAŘÍZENÍ PRO VYTÁPĚNÍ STAVEB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Konvent ses. Alžbětinek parc. č. 1564/4, k.ú.,N.M.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Ondřej Zikán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J123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134</v>
      </c>
      <c r="E97" s="223"/>
      <c r="F97" s="223"/>
      <c r="G97" s="223"/>
      <c r="H97" s="223"/>
      <c r="I97" s="223"/>
      <c r="J97" s="224">
        <f>J124</f>
        <v>0</v>
      </c>
      <c r="L97" s="221"/>
    </row>
    <row r="98" spans="2:12" s="225" customFormat="1" ht="19.9" customHeight="1">
      <c r="B98" s="226"/>
      <c r="D98" s="227" t="s">
        <v>1452</v>
      </c>
      <c r="E98" s="228"/>
      <c r="F98" s="228"/>
      <c r="G98" s="228"/>
      <c r="H98" s="228"/>
      <c r="I98" s="228"/>
      <c r="J98" s="229">
        <f>J125</f>
        <v>0</v>
      </c>
      <c r="L98" s="226"/>
    </row>
    <row r="99" spans="2:12" s="225" customFormat="1" ht="19.9" customHeight="1">
      <c r="B99" s="226"/>
      <c r="D99" s="227" t="s">
        <v>1453</v>
      </c>
      <c r="E99" s="228"/>
      <c r="F99" s="228"/>
      <c r="G99" s="228"/>
      <c r="H99" s="228"/>
      <c r="I99" s="228"/>
      <c r="J99" s="229">
        <f>J138</f>
        <v>0</v>
      </c>
      <c r="L99" s="226"/>
    </row>
    <row r="100" spans="2:12" s="225" customFormat="1" ht="19.9" customHeight="1">
      <c r="B100" s="226"/>
      <c r="D100" s="227" t="s">
        <v>876</v>
      </c>
      <c r="E100" s="228"/>
      <c r="F100" s="228"/>
      <c r="G100" s="228"/>
      <c r="H100" s="228"/>
      <c r="I100" s="228"/>
      <c r="J100" s="229">
        <f>J148</f>
        <v>0</v>
      </c>
      <c r="L100" s="226"/>
    </row>
    <row r="101" spans="2:12" s="225" customFormat="1" ht="19.9" customHeight="1">
      <c r="B101" s="226"/>
      <c r="D101" s="227" t="s">
        <v>1454</v>
      </c>
      <c r="E101" s="228"/>
      <c r="F101" s="228"/>
      <c r="G101" s="228"/>
      <c r="H101" s="228"/>
      <c r="I101" s="228"/>
      <c r="J101" s="229">
        <f>J153</f>
        <v>0</v>
      </c>
      <c r="L101" s="226"/>
    </row>
    <row r="102" spans="2:12" s="225" customFormat="1" ht="19.9" customHeight="1">
      <c r="B102" s="226"/>
      <c r="D102" s="227" t="s">
        <v>877</v>
      </c>
      <c r="E102" s="228"/>
      <c r="F102" s="228"/>
      <c r="G102" s="228"/>
      <c r="H102" s="228"/>
      <c r="I102" s="228"/>
      <c r="J102" s="229">
        <f>J170</f>
        <v>0</v>
      </c>
      <c r="L102" s="226"/>
    </row>
    <row r="103" spans="2:12" s="225" customFormat="1" ht="19.9" customHeight="1">
      <c r="B103" s="226"/>
      <c r="D103" s="227" t="s">
        <v>1455</v>
      </c>
      <c r="E103" s="228"/>
      <c r="F103" s="228"/>
      <c r="G103" s="228"/>
      <c r="H103" s="228"/>
      <c r="I103" s="228"/>
      <c r="J103" s="229">
        <f>J185</f>
        <v>0</v>
      </c>
      <c r="L103" s="226"/>
    </row>
    <row r="104" spans="1:31" s="178" customFormat="1" ht="21.75" customHeight="1">
      <c r="A104" s="175"/>
      <c r="B104" s="176"/>
      <c r="C104" s="175"/>
      <c r="D104" s="175"/>
      <c r="E104" s="175"/>
      <c r="F104" s="175"/>
      <c r="G104" s="175"/>
      <c r="H104" s="175"/>
      <c r="I104" s="175"/>
      <c r="J104" s="175"/>
      <c r="K104" s="175"/>
      <c r="L104" s="177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 s="178" customFormat="1" ht="7" customHeight="1">
      <c r="A105" s="175"/>
      <c r="B105" s="212"/>
      <c r="C105" s="213"/>
      <c r="D105" s="213"/>
      <c r="E105" s="213"/>
      <c r="F105" s="213"/>
      <c r="G105" s="213"/>
      <c r="H105" s="213"/>
      <c r="I105" s="213"/>
      <c r="J105" s="213"/>
      <c r="K105" s="213"/>
      <c r="L105" s="177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9" spans="1:31" s="178" customFormat="1" ht="7" customHeight="1">
      <c r="A109" s="175"/>
      <c r="B109" s="214"/>
      <c r="C109" s="215"/>
      <c r="D109" s="215"/>
      <c r="E109" s="215"/>
      <c r="F109" s="215"/>
      <c r="G109" s="215"/>
      <c r="H109" s="215"/>
      <c r="I109" s="215"/>
      <c r="J109" s="215"/>
      <c r="K109" s="215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 s="178" customFormat="1" ht="25" customHeight="1">
      <c r="A110" s="175"/>
      <c r="B110" s="176"/>
      <c r="C110" s="170" t="s">
        <v>138</v>
      </c>
      <c r="D110" s="175"/>
      <c r="E110" s="175"/>
      <c r="F110" s="175"/>
      <c r="G110" s="175"/>
      <c r="H110" s="175"/>
      <c r="I110" s="175"/>
      <c r="J110" s="175"/>
      <c r="K110" s="17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7" customHeight="1">
      <c r="A111" s="175"/>
      <c r="B111" s="176"/>
      <c r="C111" s="175"/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12" customHeight="1">
      <c r="A112" s="175"/>
      <c r="B112" s="176"/>
      <c r="C112" s="172" t="s">
        <v>16</v>
      </c>
      <c r="D112" s="175"/>
      <c r="E112" s="175"/>
      <c r="F112" s="175"/>
      <c r="G112" s="175"/>
      <c r="H112" s="175"/>
      <c r="I112" s="175"/>
      <c r="J112" s="175"/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16.5" customHeight="1">
      <c r="A113" s="175"/>
      <c r="B113" s="176"/>
      <c r="C113" s="175"/>
      <c r="D113" s="175"/>
      <c r="E113" s="173" t="str">
        <f>E7</f>
        <v>00 - Provizorní menza_RS- UK Albertov</v>
      </c>
      <c r="F113" s="174"/>
      <c r="G113" s="174"/>
      <c r="H113" s="174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2" customHeight="1">
      <c r="A114" s="175"/>
      <c r="B114" s="176"/>
      <c r="C114" s="172" t="s">
        <v>119</v>
      </c>
      <c r="D114" s="175"/>
      <c r="E114" s="175"/>
      <c r="F114" s="175"/>
      <c r="G114" s="175"/>
      <c r="H114" s="175"/>
      <c r="I114" s="175"/>
      <c r="J114" s="175"/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6.5" customHeight="1">
      <c r="A115" s="175"/>
      <c r="B115" s="176"/>
      <c r="C115" s="175"/>
      <c r="D115" s="175"/>
      <c r="E115" s="179" t="str">
        <f>E9</f>
        <v>09 - ZAŘÍZENÍ PRO VYTÁPĚNÍ STAVEB</v>
      </c>
      <c r="F115" s="180"/>
      <c r="G115" s="180"/>
      <c r="H115" s="180"/>
      <c r="I115" s="175"/>
      <c r="J115" s="175"/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7" customHeight="1">
      <c r="A116" s="175"/>
      <c r="B116" s="176"/>
      <c r="C116" s="175"/>
      <c r="D116" s="175"/>
      <c r="E116" s="175"/>
      <c r="F116" s="175"/>
      <c r="G116" s="175"/>
      <c r="H116" s="175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178" customFormat="1" ht="12" customHeight="1">
      <c r="A117" s="175"/>
      <c r="B117" s="176"/>
      <c r="C117" s="172" t="s">
        <v>20</v>
      </c>
      <c r="D117" s="175"/>
      <c r="E117" s="175"/>
      <c r="F117" s="181" t="str">
        <f>F12</f>
        <v>Konvent ses. Alžbětinek parc. č. 1564/4, k.ú.,N.M.</v>
      </c>
      <c r="G117" s="175"/>
      <c r="H117" s="175"/>
      <c r="I117" s="172" t="s">
        <v>21</v>
      </c>
      <c r="J117" s="182" t="str">
        <f>IF(J12="","",J12)</f>
        <v>Vyplň údaj</v>
      </c>
      <c r="K117" s="175"/>
      <c r="L117" s="177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31" s="178" customFormat="1" ht="7" customHeight="1">
      <c r="A118" s="175"/>
      <c r="B118" s="176"/>
      <c r="C118" s="175"/>
      <c r="D118" s="175"/>
      <c r="E118" s="175"/>
      <c r="F118" s="175"/>
      <c r="G118" s="175"/>
      <c r="H118" s="175"/>
      <c r="I118" s="175"/>
      <c r="J118" s="175"/>
      <c r="K118" s="175"/>
      <c r="L118" s="177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31" s="178" customFormat="1" ht="15.25" customHeight="1">
      <c r="A119" s="175"/>
      <c r="B119" s="176"/>
      <c r="C119" s="172" t="s">
        <v>22</v>
      </c>
      <c r="D119" s="175"/>
      <c r="E119" s="175"/>
      <c r="F119" s="181" t="str">
        <f>E15</f>
        <v xml:space="preserve"> </v>
      </c>
      <c r="G119" s="175"/>
      <c r="H119" s="175"/>
      <c r="I119" s="172" t="s">
        <v>28</v>
      </c>
      <c r="J119" s="216" t="str">
        <f>E21</f>
        <v>Ondřej Zikán</v>
      </c>
      <c r="K119" s="175"/>
      <c r="L119" s="177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31" s="178" customFormat="1" ht="15.25" customHeight="1">
      <c r="A120" s="175"/>
      <c r="B120" s="176"/>
      <c r="C120" s="172" t="s">
        <v>26</v>
      </c>
      <c r="D120" s="175"/>
      <c r="E120" s="175"/>
      <c r="F120" s="181" t="str">
        <f>IF(E18="","",E18)</f>
        <v>Vyplň údaj</v>
      </c>
      <c r="G120" s="175"/>
      <c r="H120" s="175"/>
      <c r="I120" s="172" t="s">
        <v>31</v>
      </c>
      <c r="J120" s="216" t="str">
        <f>E24</f>
        <v xml:space="preserve">    </v>
      </c>
      <c r="K120" s="175"/>
      <c r="L120" s="177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31" s="178" customFormat="1" ht="10.4" customHeight="1">
      <c r="A121" s="175"/>
      <c r="B121" s="176"/>
      <c r="C121" s="175"/>
      <c r="D121" s="175"/>
      <c r="E121" s="175"/>
      <c r="F121" s="175"/>
      <c r="G121" s="175"/>
      <c r="H121" s="175"/>
      <c r="I121" s="175"/>
      <c r="J121" s="175"/>
      <c r="K121" s="175"/>
      <c r="L121" s="177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31" s="240" customFormat="1" ht="29.25" customHeight="1">
      <c r="A122" s="230"/>
      <c r="B122" s="231"/>
      <c r="C122" s="232" t="s">
        <v>139</v>
      </c>
      <c r="D122" s="233" t="s">
        <v>59</v>
      </c>
      <c r="E122" s="233" t="s">
        <v>55</v>
      </c>
      <c r="F122" s="233" t="s">
        <v>56</v>
      </c>
      <c r="G122" s="233" t="s">
        <v>140</v>
      </c>
      <c r="H122" s="233" t="s">
        <v>141</v>
      </c>
      <c r="I122" s="233" t="s">
        <v>142</v>
      </c>
      <c r="J122" s="234" t="s">
        <v>124</v>
      </c>
      <c r="K122" s="235" t="s">
        <v>143</v>
      </c>
      <c r="L122" s="236"/>
      <c r="M122" s="237" t="s">
        <v>1</v>
      </c>
      <c r="N122" s="238" t="s">
        <v>38</v>
      </c>
      <c r="O122" s="238" t="s">
        <v>144</v>
      </c>
      <c r="P122" s="238" t="s">
        <v>145</v>
      </c>
      <c r="Q122" s="238" t="s">
        <v>146</v>
      </c>
      <c r="R122" s="238" t="s">
        <v>147</v>
      </c>
      <c r="S122" s="238" t="s">
        <v>148</v>
      </c>
      <c r="T122" s="239" t="s">
        <v>149</v>
      </c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</row>
    <row r="123" spans="1:63" s="178" customFormat="1" ht="22.9" customHeight="1">
      <c r="A123" s="175"/>
      <c r="B123" s="176"/>
      <c r="C123" s="241" t="s">
        <v>150</v>
      </c>
      <c r="D123" s="175"/>
      <c r="E123" s="175"/>
      <c r="F123" s="175"/>
      <c r="G123" s="175"/>
      <c r="H123" s="175"/>
      <c r="I123" s="175"/>
      <c r="J123" s="242">
        <f>BK123</f>
        <v>0</v>
      </c>
      <c r="K123" s="175"/>
      <c r="L123" s="176"/>
      <c r="M123" s="243"/>
      <c r="N123" s="244"/>
      <c r="O123" s="191"/>
      <c r="P123" s="245">
        <f>P124</f>
        <v>0</v>
      </c>
      <c r="Q123" s="191"/>
      <c r="R123" s="245">
        <f>R124</f>
        <v>1.008896</v>
      </c>
      <c r="S123" s="191"/>
      <c r="T123" s="246">
        <f>T124</f>
        <v>0</v>
      </c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  <c r="AT123" s="166" t="s">
        <v>73</v>
      </c>
      <c r="AU123" s="166" t="s">
        <v>126</v>
      </c>
      <c r="BK123" s="247">
        <f>BK124</f>
        <v>0</v>
      </c>
    </row>
    <row r="124" spans="2:63" s="248" customFormat="1" ht="25.9" customHeight="1">
      <c r="B124" s="249"/>
      <c r="D124" s="250" t="s">
        <v>73</v>
      </c>
      <c r="E124" s="251" t="s">
        <v>440</v>
      </c>
      <c r="F124" s="251" t="s">
        <v>441</v>
      </c>
      <c r="J124" s="252">
        <f>BK124</f>
        <v>0</v>
      </c>
      <c r="L124" s="249"/>
      <c r="M124" s="253"/>
      <c r="N124" s="254"/>
      <c r="O124" s="254"/>
      <c r="P124" s="255">
        <f>P125+P138+P148+P153+P170+P185</f>
        <v>0</v>
      </c>
      <c r="Q124" s="254"/>
      <c r="R124" s="255">
        <f>R125+R138+R148+R153+R170+R185</f>
        <v>1.008896</v>
      </c>
      <c r="S124" s="254"/>
      <c r="T124" s="256">
        <f>T125+T138+T148+T153+T170+T185</f>
        <v>0</v>
      </c>
      <c r="AR124" s="250" t="s">
        <v>84</v>
      </c>
      <c r="AT124" s="257" t="s">
        <v>73</v>
      </c>
      <c r="AU124" s="257" t="s">
        <v>74</v>
      </c>
      <c r="AY124" s="250" t="s">
        <v>153</v>
      </c>
      <c r="BK124" s="258">
        <f>BK125+BK138+BK148+BK153+BK170+BK185</f>
        <v>0</v>
      </c>
    </row>
    <row r="125" spans="2:63" s="248" customFormat="1" ht="22.9" customHeight="1">
      <c r="B125" s="249"/>
      <c r="D125" s="250" t="s">
        <v>73</v>
      </c>
      <c r="E125" s="259" t="s">
        <v>1456</v>
      </c>
      <c r="F125" s="259" t="s">
        <v>1457</v>
      </c>
      <c r="J125" s="260">
        <f>BK125</f>
        <v>0</v>
      </c>
      <c r="L125" s="249"/>
      <c r="M125" s="253"/>
      <c r="N125" s="254"/>
      <c r="O125" s="254"/>
      <c r="P125" s="255">
        <f>SUM(P126:P137)</f>
        <v>0</v>
      </c>
      <c r="Q125" s="254"/>
      <c r="R125" s="255">
        <f>SUM(R126:R137)</f>
        <v>0.035892</v>
      </c>
      <c r="S125" s="254"/>
      <c r="T125" s="256">
        <f>SUM(T126:T137)</f>
        <v>0</v>
      </c>
      <c r="AR125" s="250" t="s">
        <v>84</v>
      </c>
      <c r="AT125" s="257" t="s">
        <v>73</v>
      </c>
      <c r="AU125" s="257" t="s">
        <v>82</v>
      </c>
      <c r="AY125" s="250" t="s">
        <v>153</v>
      </c>
      <c r="BK125" s="258">
        <f>SUM(BK126:BK137)</f>
        <v>0</v>
      </c>
    </row>
    <row r="126" spans="1:65" s="178" customFormat="1" ht="33" customHeight="1">
      <c r="A126" s="175"/>
      <c r="B126" s="176"/>
      <c r="C126" s="261" t="s">
        <v>82</v>
      </c>
      <c r="D126" s="261" t="s">
        <v>155</v>
      </c>
      <c r="E126" s="262" t="s">
        <v>1458</v>
      </c>
      <c r="F126" s="263" t="s">
        <v>1459</v>
      </c>
      <c r="G126" s="264" t="s">
        <v>290</v>
      </c>
      <c r="H126" s="265">
        <v>202.8</v>
      </c>
      <c r="I126" s="80"/>
      <c r="J126" s="266">
        <f>ROUND(I126*H126,2)</f>
        <v>0</v>
      </c>
      <c r="K126" s="267"/>
      <c r="L126" s="176"/>
      <c r="M126" s="268" t="s">
        <v>1</v>
      </c>
      <c r="N126" s="269" t="s">
        <v>39</v>
      </c>
      <c r="O126" s="270"/>
      <c r="P126" s="271">
        <f>O126*H126</f>
        <v>0</v>
      </c>
      <c r="Q126" s="271">
        <v>6E-05</v>
      </c>
      <c r="R126" s="271">
        <f>Q126*H126</f>
        <v>0.012168000000000002</v>
      </c>
      <c r="S126" s="271">
        <v>0</v>
      </c>
      <c r="T126" s="272">
        <f>S126*H126</f>
        <v>0</v>
      </c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R126" s="273" t="s">
        <v>186</v>
      </c>
      <c r="AT126" s="273" t="s">
        <v>155</v>
      </c>
      <c r="AU126" s="273" t="s">
        <v>84</v>
      </c>
      <c r="AY126" s="166" t="s">
        <v>153</v>
      </c>
      <c r="BE126" s="274">
        <f>IF(N126="základní",J126,0)</f>
        <v>0</v>
      </c>
      <c r="BF126" s="274">
        <f>IF(N126="snížená",J126,0)</f>
        <v>0</v>
      </c>
      <c r="BG126" s="274">
        <f>IF(N126="zákl. přenesená",J126,0)</f>
        <v>0</v>
      </c>
      <c r="BH126" s="274">
        <f>IF(N126="sníž. přenesená",J126,0)</f>
        <v>0</v>
      </c>
      <c r="BI126" s="274">
        <f>IF(N126="nulová",J126,0)</f>
        <v>0</v>
      </c>
      <c r="BJ126" s="166" t="s">
        <v>82</v>
      </c>
      <c r="BK126" s="274">
        <f>ROUND(I126*H126,2)</f>
        <v>0</v>
      </c>
      <c r="BL126" s="166" t="s">
        <v>186</v>
      </c>
      <c r="BM126" s="273" t="s">
        <v>1460</v>
      </c>
    </row>
    <row r="127" spans="2:51" s="275" customFormat="1" ht="12">
      <c r="B127" s="276"/>
      <c r="D127" s="277" t="s">
        <v>165</v>
      </c>
      <c r="E127" s="278" t="s">
        <v>1</v>
      </c>
      <c r="F127" s="279" t="s">
        <v>1461</v>
      </c>
      <c r="H127" s="280">
        <v>202.8</v>
      </c>
      <c r="I127" s="81"/>
      <c r="L127" s="276"/>
      <c r="M127" s="281"/>
      <c r="N127" s="282"/>
      <c r="O127" s="282"/>
      <c r="P127" s="282"/>
      <c r="Q127" s="282"/>
      <c r="R127" s="282"/>
      <c r="S127" s="282"/>
      <c r="T127" s="283"/>
      <c r="AT127" s="278" t="s">
        <v>165</v>
      </c>
      <c r="AU127" s="278" t="s">
        <v>84</v>
      </c>
      <c r="AV127" s="275" t="s">
        <v>84</v>
      </c>
      <c r="AW127" s="275" t="s">
        <v>30</v>
      </c>
      <c r="AX127" s="275" t="s">
        <v>82</v>
      </c>
      <c r="AY127" s="278" t="s">
        <v>153</v>
      </c>
    </row>
    <row r="128" spans="1:65" s="178" customFormat="1" ht="24.25" customHeight="1">
      <c r="A128" s="175"/>
      <c r="B128" s="176"/>
      <c r="C128" s="299" t="s">
        <v>84</v>
      </c>
      <c r="D128" s="299" t="s">
        <v>228</v>
      </c>
      <c r="E128" s="300" t="s">
        <v>1462</v>
      </c>
      <c r="F128" s="301" t="s">
        <v>1463</v>
      </c>
      <c r="G128" s="302" t="s">
        <v>290</v>
      </c>
      <c r="H128" s="303">
        <v>78</v>
      </c>
      <c r="I128" s="84"/>
      <c r="J128" s="304">
        <f>ROUND(I128*H128,2)</f>
        <v>0</v>
      </c>
      <c r="K128" s="305"/>
      <c r="L128" s="306"/>
      <c r="M128" s="307" t="s">
        <v>1</v>
      </c>
      <c r="N128" s="308" t="s">
        <v>39</v>
      </c>
      <c r="O128" s="270"/>
      <c r="P128" s="271">
        <f>O128*H128</f>
        <v>0</v>
      </c>
      <c r="Q128" s="271">
        <v>7E-05</v>
      </c>
      <c r="R128" s="271">
        <f>Q128*H128</f>
        <v>0.00546</v>
      </c>
      <c r="S128" s="271">
        <v>0</v>
      </c>
      <c r="T128" s="272">
        <f>S128*H128</f>
        <v>0</v>
      </c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R128" s="273" t="s">
        <v>231</v>
      </c>
      <c r="AT128" s="273" t="s">
        <v>228</v>
      </c>
      <c r="AU128" s="273" t="s">
        <v>84</v>
      </c>
      <c r="AY128" s="166" t="s">
        <v>153</v>
      </c>
      <c r="BE128" s="274">
        <f>IF(N128="základní",J128,0)</f>
        <v>0</v>
      </c>
      <c r="BF128" s="274">
        <f>IF(N128="snížená",J128,0)</f>
        <v>0</v>
      </c>
      <c r="BG128" s="274">
        <f>IF(N128="zákl. přenesená",J128,0)</f>
        <v>0</v>
      </c>
      <c r="BH128" s="274">
        <f>IF(N128="sníž. přenesená",J128,0)</f>
        <v>0</v>
      </c>
      <c r="BI128" s="274">
        <f>IF(N128="nulová",J128,0)</f>
        <v>0</v>
      </c>
      <c r="BJ128" s="166" t="s">
        <v>82</v>
      </c>
      <c r="BK128" s="274">
        <f>ROUND(I128*H128,2)</f>
        <v>0</v>
      </c>
      <c r="BL128" s="166" t="s">
        <v>186</v>
      </c>
      <c r="BM128" s="273" t="s">
        <v>1464</v>
      </c>
    </row>
    <row r="129" spans="2:51" s="275" customFormat="1" ht="12">
      <c r="B129" s="276"/>
      <c r="D129" s="277" t="s">
        <v>165</v>
      </c>
      <c r="E129" s="278" t="s">
        <v>1</v>
      </c>
      <c r="F129" s="279" t="s">
        <v>1465</v>
      </c>
      <c r="H129" s="280">
        <v>78</v>
      </c>
      <c r="I129" s="81"/>
      <c r="L129" s="276"/>
      <c r="M129" s="281"/>
      <c r="N129" s="282"/>
      <c r="O129" s="282"/>
      <c r="P129" s="282"/>
      <c r="Q129" s="282"/>
      <c r="R129" s="282"/>
      <c r="S129" s="282"/>
      <c r="T129" s="283"/>
      <c r="AT129" s="278" t="s">
        <v>165</v>
      </c>
      <c r="AU129" s="278" t="s">
        <v>84</v>
      </c>
      <c r="AV129" s="275" t="s">
        <v>84</v>
      </c>
      <c r="AW129" s="275" t="s">
        <v>30</v>
      </c>
      <c r="AX129" s="275" t="s">
        <v>82</v>
      </c>
      <c r="AY129" s="278" t="s">
        <v>153</v>
      </c>
    </row>
    <row r="130" spans="1:65" s="178" customFormat="1" ht="24.25" customHeight="1">
      <c r="A130" s="175"/>
      <c r="B130" s="176"/>
      <c r="C130" s="299" t="s">
        <v>276</v>
      </c>
      <c r="D130" s="299" t="s">
        <v>228</v>
      </c>
      <c r="E130" s="300" t="s">
        <v>1466</v>
      </c>
      <c r="F130" s="301" t="s">
        <v>1467</v>
      </c>
      <c r="G130" s="302" t="s">
        <v>290</v>
      </c>
      <c r="H130" s="303">
        <v>23.4</v>
      </c>
      <c r="I130" s="84"/>
      <c r="J130" s="304">
        <f>ROUND(I130*H130,2)</f>
        <v>0</v>
      </c>
      <c r="K130" s="305"/>
      <c r="L130" s="306"/>
      <c r="M130" s="307" t="s">
        <v>1</v>
      </c>
      <c r="N130" s="308" t="s">
        <v>39</v>
      </c>
      <c r="O130" s="270"/>
      <c r="P130" s="271">
        <f>O130*H130</f>
        <v>0</v>
      </c>
      <c r="Q130" s="271">
        <v>7E-05</v>
      </c>
      <c r="R130" s="271">
        <f>Q130*H130</f>
        <v>0.0016379999999999997</v>
      </c>
      <c r="S130" s="271">
        <v>0</v>
      </c>
      <c r="T130" s="272">
        <f>S130*H130</f>
        <v>0</v>
      </c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R130" s="273" t="s">
        <v>231</v>
      </c>
      <c r="AT130" s="273" t="s">
        <v>228</v>
      </c>
      <c r="AU130" s="273" t="s">
        <v>84</v>
      </c>
      <c r="AY130" s="166" t="s">
        <v>153</v>
      </c>
      <c r="BE130" s="274">
        <f>IF(N130="základní",J130,0)</f>
        <v>0</v>
      </c>
      <c r="BF130" s="274">
        <f>IF(N130="snížená",J130,0)</f>
        <v>0</v>
      </c>
      <c r="BG130" s="274">
        <f>IF(N130="zákl. přenesená",J130,0)</f>
        <v>0</v>
      </c>
      <c r="BH130" s="274">
        <f>IF(N130="sníž. přenesená",J130,0)</f>
        <v>0</v>
      </c>
      <c r="BI130" s="274">
        <f>IF(N130="nulová",J130,0)</f>
        <v>0</v>
      </c>
      <c r="BJ130" s="166" t="s">
        <v>82</v>
      </c>
      <c r="BK130" s="274">
        <f>ROUND(I130*H130,2)</f>
        <v>0</v>
      </c>
      <c r="BL130" s="166" t="s">
        <v>186</v>
      </c>
      <c r="BM130" s="273" t="s">
        <v>1468</v>
      </c>
    </row>
    <row r="131" spans="2:51" s="275" customFormat="1" ht="12">
      <c r="B131" s="276"/>
      <c r="D131" s="277" t="s">
        <v>165</v>
      </c>
      <c r="E131" s="278" t="s">
        <v>1</v>
      </c>
      <c r="F131" s="279" t="s">
        <v>1469</v>
      </c>
      <c r="H131" s="280">
        <v>23.4</v>
      </c>
      <c r="I131" s="81"/>
      <c r="L131" s="276"/>
      <c r="M131" s="281"/>
      <c r="N131" s="282"/>
      <c r="O131" s="282"/>
      <c r="P131" s="282"/>
      <c r="Q131" s="282"/>
      <c r="R131" s="282"/>
      <c r="S131" s="282"/>
      <c r="T131" s="283"/>
      <c r="AT131" s="278" t="s">
        <v>165</v>
      </c>
      <c r="AU131" s="278" t="s">
        <v>84</v>
      </c>
      <c r="AV131" s="275" t="s">
        <v>84</v>
      </c>
      <c r="AW131" s="275" t="s">
        <v>30</v>
      </c>
      <c r="AX131" s="275" t="s">
        <v>82</v>
      </c>
      <c r="AY131" s="278" t="s">
        <v>153</v>
      </c>
    </row>
    <row r="132" spans="1:65" s="178" customFormat="1" ht="24.25" customHeight="1">
      <c r="A132" s="175"/>
      <c r="B132" s="176"/>
      <c r="C132" s="299" t="s">
        <v>159</v>
      </c>
      <c r="D132" s="299" t="s">
        <v>228</v>
      </c>
      <c r="E132" s="300" t="s">
        <v>1470</v>
      </c>
      <c r="F132" s="301" t="s">
        <v>1471</v>
      </c>
      <c r="G132" s="302" t="s">
        <v>290</v>
      </c>
      <c r="H132" s="303">
        <v>39</v>
      </c>
      <c r="I132" s="84"/>
      <c r="J132" s="304">
        <f>ROUND(I132*H132,2)</f>
        <v>0</v>
      </c>
      <c r="K132" s="305"/>
      <c r="L132" s="306"/>
      <c r="M132" s="307" t="s">
        <v>1</v>
      </c>
      <c r="N132" s="308" t="s">
        <v>39</v>
      </c>
      <c r="O132" s="270"/>
      <c r="P132" s="271">
        <f>O132*H132</f>
        <v>0</v>
      </c>
      <c r="Q132" s="271">
        <v>0.00011</v>
      </c>
      <c r="R132" s="271">
        <f>Q132*H132</f>
        <v>0.00429</v>
      </c>
      <c r="S132" s="271">
        <v>0</v>
      </c>
      <c r="T132" s="272">
        <f>S132*H132</f>
        <v>0</v>
      </c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R132" s="273" t="s">
        <v>231</v>
      </c>
      <c r="AT132" s="273" t="s">
        <v>228</v>
      </c>
      <c r="AU132" s="273" t="s">
        <v>84</v>
      </c>
      <c r="AY132" s="166" t="s">
        <v>153</v>
      </c>
      <c r="BE132" s="274">
        <f>IF(N132="základní",J132,0)</f>
        <v>0</v>
      </c>
      <c r="BF132" s="274">
        <f>IF(N132="snížená",J132,0)</f>
        <v>0</v>
      </c>
      <c r="BG132" s="274">
        <f>IF(N132="zákl. přenesená",J132,0)</f>
        <v>0</v>
      </c>
      <c r="BH132" s="274">
        <f>IF(N132="sníž. přenesená",J132,0)</f>
        <v>0</v>
      </c>
      <c r="BI132" s="274">
        <f>IF(N132="nulová",J132,0)</f>
        <v>0</v>
      </c>
      <c r="BJ132" s="166" t="s">
        <v>82</v>
      </c>
      <c r="BK132" s="274">
        <f>ROUND(I132*H132,2)</f>
        <v>0</v>
      </c>
      <c r="BL132" s="166" t="s">
        <v>186</v>
      </c>
      <c r="BM132" s="273" t="s">
        <v>1472</v>
      </c>
    </row>
    <row r="133" spans="2:51" s="275" customFormat="1" ht="12">
      <c r="B133" s="276"/>
      <c r="D133" s="277" t="s">
        <v>165</v>
      </c>
      <c r="E133" s="278" t="s">
        <v>1</v>
      </c>
      <c r="F133" s="279" t="s">
        <v>1473</v>
      </c>
      <c r="H133" s="280">
        <v>39</v>
      </c>
      <c r="I133" s="81"/>
      <c r="L133" s="276"/>
      <c r="M133" s="281"/>
      <c r="N133" s="282"/>
      <c r="O133" s="282"/>
      <c r="P133" s="282"/>
      <c r="Q133" s="282"/>
      <c r="R133" s="282"/>
      <c r="S133" s="282"/>
      <c r="T133" s="283"/>
      <c r="AT133" s="278" t="s">
        <v>165</v>
      </c>
      <c r="AU133" s="278" t="s">
        <v>84</v>
      </c>
      <c r="AV133" s="275" t="s">
        <v>84</v>
      </c>
      <c r="AW133" s="275" t="s">
        <v>30</v>
      </c>
      <c r="AX133" s="275" t="s">
        <v>82</v>
      </c>
      <c r="AY133" s="278" t="s">
        <v>153</v>
      </c>
    </row>
    <row r="134" spans="1:65" s="178" customFormat="1" ht="24.25" customHeight="1">
      <c r="A134" s="175"/>
      <c r="B134" s="176"/>
      <c r="C134" s="299" t="s">
        <v>536</v>
      </c>
      <c r="D134" s="299" t="s">
        <v>228</v>
      </c>
      <c r="E134" s="300" t="s">
        <v>1474</v>
      </c>
      <c r="F134" s="301" t="s">
        <v>1475</v>
      </c>
      <c r="G134" s="302" t="s">
        <v>290</v>
      </c>
      <c r="H134" s="303">
        <v>62.4</v>
      </c>
      <c r="I134" s="84"/>
      <c r="J134" s="304">
        <f>ROUND(I134*H134,2)</f>
        <v>0</v>
      </c>
      <c r="K134" s="305"/>
      <c r="L134" s="306"/>
      <c r="M134" s="307" t="s">
        <v>1</v>
      </c>
      <c r="N134" s="308" t="s">
        <v>39</v>
      </c>
      <c r="O134" s="270"/>
      <c r="P134" s="271">
        <f>O134*H134</f>
        <v>0</v>
      </c>
      <c r="Q134" s="271">
        <v>0.00014</v>
      </c>
      <c r="R134" s="271">
        <f>Q134*H134</f>
        <v>0.008735999999999999</v>
      </c>
      <c r="S134" s="271">
        <v>0</v>
      </c>
      <c r="T134" s="272">
        <f>S134*H134</f>
        <v>0</v>
      </c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R134" s="273" t="s">
        <v>231</v>
      </c>
      <c r="AT134" s="273" t="s">
        <v>228</v>
      </c>
      <c r="AU134" s="273" t="s">
        <v>84</v>
      </c>
      <c r="AY134" s="166" t="s">
        <v>153</v>
      </c>
      <c r="BE134" s="274">
        <f>IF(N134="základní",J134,0)</f>
        <v>0</v>
      </c>
      <c r="BF134" s="274">
        <f>IF(N134="snížená",J134,0)</f>
        <v>0</v>
      </c>
      <c r="BG134" s="274">
        <f>IF(N134="zákl. přenesená",J134,0)</f>
        <v>0</v>
      </c>
      <c r="BH134" s="274">
        <f>IF(N134="sníž. přenesená",J134,0)</f>
        <v>0</v>
      </c>
      <c r="BI134" s="274">
        <f>IF(N134="nulová",J134,0)</f>
        <v>0</v>
      </c>
      <c r="BJ134" s="166" t="s">
        <v>82</v>
      </c>
      <c r="BK134" s="274">
        <f>ROUND(I134*H134,2)</f>
        <v>0</v>
      </c>
      <c r="BL134" s="166" t="s">
        <v>186</v>
      </c>
      <c r="BM134" s="273" t="s">
        <v>1476</v>
      </c>
    </row>
    <row r="135" spans="2:51" s="275" customFormat="1" ht="12">
      <c r="B135" s="276"/>
      <c r="D135" s="277" t="s">
        <v>165</v>
      </c>
      <c r="E135" s="278" t="s">
        <v>1</v>
      </c>
      <c r="F135" s="279" t="s">
        <v>1477</v>
      </c>
      <c r="H135" s="280">
        <v>62.4</v>
      </c>
      <c r="I135" s="81"/>
      <c r="L135" s="276"/>
      <c r="M135" s="281"/>
      <c r="N135" s="282"/>
      <c r="O135" s="282"/>
      <c r="P135" s="282"/>
      <c r="Q135" s="282"/>
      <c r="R135" s="282"/>
      <c r="S135" s="282"/>
      <c r="T135" s="283"/>
      <c r="AT135" s="278" t="s">
        <v>165</v>
      </c>
      <c r="AU135" s="278" t="s">
        <v>84</v>
      </c>
      <c r="AV135" s="275" t="s">
        <v>84</v>
      </c>
      <c r="AW135" s="275" t="s">
        <v>30</v>
      </c>
      <c r="AX135" s="275" t="s">
        <v>82</v>
      </c>
      <c r="AY135" s="278" t="s">
        <v>153</v>
      </c>
    </row>
    <row r="136" spans="1:65" s="178" customFormat="1" ht="16.5" customHeight="1">
      <c r="A136" s="175"/>
      <c r="B136" s="176"/>
      <c r="C136" s="299" t="s">
        <v>457</v>
      </c>
      <c r="D136" s="299" t="s">
        <v>228</v>
      </c>
      <c r="E136" s="300" t="s">
        <v>1478</v>
      </c>
      <c r="F136" s="301" t="s">
        <v>1479</v>
      </c>
      <c r="G136" s="302" t="s">
        <v>222</v>
      </c>
      <c r="H136" s="303">
        <v>200</v>
      </c>
      <c r="I136" s="84"/>
      <c r="J136" s="304">
        <f>ROUND(I136*H136,2)</f>
        <v>0</v>
      </c>
      <c r="K136" s="305"/>
      <c r="L136" s="306"/>
      <c r="M136" s="307" t="s">
        <v>1</v>
      </c>
      <c r="N136" s="308" t="s">
        <v>39</v>
      </c>
      <c r="O136" s="270"/>
      <c r="P136" s="271">
        <f>O136*H136</f>
        <v>0</v>
      </c>
      <c r="Q136" s="271">
        <v>1E-05</v>
      </c>
      <c r="R136" s="271">
        <f>Q136*H136</f>
        <v>0.002</v>
      </c>
      <c r="S136" s="271">
        <v>0</v>
      </c>
      <c r="T136" s="272">
        <f>S136*H136</f>
        <v>0</v>
      </c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R136" s="273" t="s">
        <v>231</v>
      </c>
      <c r="AT136" s="273" t="s">
        <v>228</v>
      </c>
      <c r="AU136" s="273" t="s">
        <v>84</v>
      </c>
      <c r="AY136" s="166" t="s">
        <v>153</v>
      </c>
      <c r="BE136" s="274">
        <f>IF(N136="základní",J136,0)</f>
        <v>0</v>
      </c>
      <c r="BF136" s="274">
        <f>IF(N136="snížená",J136,0)</f>
        <v>0</v>
      </c>
      <c r="BG136" s="274">
        <f>IF(N136="zákl. přenesená",J136,0)</f>
        <v>0</v>
      </c>
      <c r="BH136" s="274">
        <f>IF(N136="sníž. přenesená",J136,0)</f>
        <v>0</v>
      </c>
      <c r="BI136" s="274">
        <f>IF(N136="nulová",J136,0)</f>
        <v>0</v>
      </c>
      <c r="BJ136" s="166" t="s">
        <v>82</v>
      </c>
      <c r="BK136" s="274">
        <f>ROUND(I136*H136,2)</f>
        <v>0</v>
      </c>
      <c r="BL136" s="166" t="s">
        <v>186</v>
      </c>
      <c r="BM136" s="273" t="s">
        <v>1480</v>
      </c>
    </row>
    <row r="137" spans="1:65" s="178" customFormat="1" ht="16.5" customHeight="1">
      <c r="A137" s="175"/>
      <c r="B137" s="176"/>
      <c r="C137" s="299" t="s">
        <v>555</v>
      </c>
      <c r="D137" s="299" t="s">
        <v>228</v>
      </c>
      <c r="E137" s="300" t="s">
        <v>1481</v>
      </c>
      <c r="F137" s="301" t="s">
        <v>1482</v>
      </c>
      <c r="G137" s="302" t="s">
        <v>222</v>
      </c>
      <c r="H137" s="303">
        <v>4</v>
      </c>
      <c r="I137" s="84"/>
      <c r="J137" s="304">
        <f>ROUND(I137*H137,2)</f>
        <v>0</v>
      </c>
      <c r="K137" s="305"/>
      <c r="L137" s="306"/>
      <c r="M137" s="307" t="s">
        <v>1</v>
      </c>
      <c r="N137" s="308" t="s">
        <v>39</v>
      </c>
      <c r="O137" s="270"/>
      <c r="P137" s="271">
        <f>O137*H137</f>
        <v>0</v>
      </c>
      <c r="Q137" s="271">
        <v>0.0004</v>
      </c>
      <c r="R137" s="271">
        <f>Q137*H137</f>
        <v>0.0016</v>
      </c>
      <c r="S137" s="271">
        <v>0</v>
      </c>
      <c r="T137" s="272">
        <f>S137*H137</f>
        <v>0</v>
      </c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R137" s="273" t="s">
        <v>231</v>
      </c>
      <c r="AT137" s="273" t="s">
        <v>228</v>
      </c>
      <c r="AU137" s="273" t="s">
        <v>84</v>
      </c>
      <c r="AY137" s="166" t="s">
        <v>153</v>
      </c>
      <c r="BE137" s="274">
        <f>IF(N137="základní",J137,0)</f>
        <v>0</v>
      </c>
      <c r="BF137" s="274">
        <f>IF(N137="snížená",J137,0)</f>
        <v>0</v>
      </c>
      <c r="BG137" s="274">
        <f>IF(N137="zákl. přenesená",J137,0)</f>
        <v>0</v>
      </c>
      <c r="BH137" s="274">
        <f>IF(N137="sníž. přenesená",J137,0)</f>
        <v>0</v>
      </c>
      <c r="BI137" s="274">
        <f>IF(N137="nulová",J137,0)</f>
        <v>0</v>
      </c>
      <c r="BJ137" s="166" t="s">
        <v>82</v>
      </c>
      <c r="BK137" s="274">
        <f>ROUND(I137*H137,2)</f>
        <v>0</v>
      </c>
      <c r="BL137" s="166" t="s">
        <v>186</v>
      </c>
      <c r="BM137" s="273" t="s">
        <v>1483</v>
      </c>
    </row>
    <row r="138" spans="2:63" s="248" customFormat="1" ht="22.9" customHeight="1">
      <c r="B138" s="249"/>
      <c r="D138" s="250" t="s">
        <v>73</v>
      </c>
      <c r="E138" s="259" t="s">
        <v>1484</v>
      </c>
      <c r="F138" s="259" t="s">
        <v>1485</v>
      </c>
      <c r="I138" s="79"/>
      <c r="J138" s="260">
        <f>BK138</f>
        <v>0</v>
      </c>
      <c r="L138" s="249"/>
      <c r="M138" s="253"/>
      <c r="N138" s="254"/>
      <c r="O138" s="254"/>
      <c r="P138" s="255">
        <f>SUM(P139:P147)</f>
        <v>0</v>
      </c>
      <c r="Q138" s="254"/>
      <c r="R138" s="255">
        <f>SUM(R139:R147)</f>
        <v>0.24855</v>
      </c>
      <c r="S138" s="254"/>
      <c r="T138" s="256">
        <f>SUM(T139:T147)</f>
        <v>0</v>
      </c>
      <c r="AR138" s="250" t="s">
        <v>84</v>
      </c>
      <c r="AT138" s="257" t="s">
        <v>73</v>
      </c>
      <c r="AU138" s="257" t="s">
        <v>82</v>
      </c>
      <c r="AY138" s="250" t="s">
        <v>153</v>
      </c>
      <c r="BK138" s="258">
        <f>SUM(BK139:BK147)</f>
        <v>0</v>
      </c>
    </row>
    <row r="139" spans="1:65" s="178" customFormat="1" ht="24.25" customHeight="1">
      <c r="A139" s="175"/>
      <c r="B139" s="176"/>
      <c r="C139" s="261" t="s">
        <v>183</v>
      </c>
      <c r="D139" s="261" t="s">
        <v>155</v>
      </c>
      <c r="E139" s="262" t="s">
        <v>1486</v>
      </c>
      <c r="F139" s="263" t="s">
        <v>1487</v>
      </c>
      <c r="G139" s="264" t="s">
        <v>222</v>
      </c>
      <c r="H139" s="265">
        <v>1</v>
      </c>
      <c r="I139" s="80"/>
      <c r="J139" s="266">
        <f aca="true" t="shared" si="0" ref="J139:J147">ROUND(I139*H139,2)</f>
        <v>0</v>
      </c>
      <c r="K139" s="267"/>
      <c r="L139" s="176"/>
      <c r="M139" s="268" t="s">
        <v>1</v>
      </c>
      <c r="N139" s="269" t="s">
        <v>39</v>
      </c>
      <c r="O139" s="270"/>
      <c r="P139" s="271">
        <f aca="true" t="shared" si="1" ref="P139:P147">O139*H139</f>
        <v>0</v>
      </c>
      <c r="Q139" s="271">
        <v>0.03739</v>
      </c>
      <c r="R139" s="271">
        <f aca="true" t="shared" si="2" ref="R139:R147">Q139*H139</f>
        <v>0.03739</v>
      </c>
      <c r="S139" s="271">
        <v>0</v>
      </c>
      <c r="T139" s="272">
        <f aca="true" t="shared" si="3" ref="T139:T147">S139*H139</f>
        <v>0</v>
      </c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R139" s="273" t="s">
        <v>186</v>
      </c>
      <c r="AT139" s="273" t="s">
        <v>155</v>
      </c>
      <c r="AU139" s="273" t="s">
        <v>84</v>
      </c>
      <c r="AY139" s="166" t="s">
        <v>153</v>
      </c>
      <c r="BE139" s="274">
        <f aca="true" t="shared" si="4" ref="BE139:BE147">IF(N139="základní",J139,0)</f>
        <v>0</v>
      </c>
      <c r="BF139" s="274">
        <f aca="true" t="shared" si="5" ref="BF139:BF147">IF(N139="snížená",J139,0)</f>
        <v>0</v>
      </c>
      <c r="BG139" s="274">
        <f aca="true" t="shared" si="6" ref="BG139:BG147">IF(N139="zákl. přenesená",J139,0)</f>
        <v>0</v>
      </c>
      <c r="BH139" s="274">
        <f aca="true" t="shared" si="7" ref="BH139:BH147">IF(N139="sníž. přenesená",J139,0)</f>
        <v>0</v>
      </c>
      <c r="BI139" s="274">
        <f aca="true" t="shared" si="8" ref="BI139:BI147">IF(N139="nulová",J139,0)</f>
        <v>0</v>
      </c>
      <c r="BJ139" s="166" t="s">
        <v>82</v>
      </c>
      <c r="BK139" s="274">
        <f aca="true" t="shared" si="9" ref="BK139:BK147">ROUND(I139*H139,2)</f>
        <v>0</v>
      </c>
      <c r="BL139" s="166" t="s">
        <v>186</v>
      </c>
      <c r="BM139" s="273" t="s">
        <v>1488</v>
      </c>
    </row>
    <row r="140" spans="1:65" s="178" customFormat="1" ht="37.9" customHeight="1">
      <c r="A140" s="175"/>
      <c r="B140" s="176"/>
      <c r="C140" s="261" t="s">
        <v>187</v>
      </c>
      <c r="D140" s="261" t="s">
        <v>155</v>
      </c>
      <c r="E140" s="262" t="s">
        <v>1489</v>
      </c>
      <c r="F140" s="263" t="s">
        <v>1490</v>
      </c>
      <c r="G140" s="264" t="s">
        <v>222</v>
      </c>
      <c r="H140" s="265">
        <v>1</v>
      </c>
      <c r="I140" s="80"/>
      <c r="J140" s="266">
        <f t="shared" si="0"/>
        <v>0</v>
      </c>
      <c r="K140" s="267"/>
      <c r="L140" s="176"/>
      <c r="M140" s="268" t="s">
        <v>1</v>
      </c>
      <c r="N140" s="269" t="s">
        <v>39</v>
      </c>
      <c r="O140" s="270"/>
      <c r="P140" s="271">
        <f t="shared" si="1"/>
        <v>0</v>
      </c>
      <c r="Q140" s="271">
        <v>0.03739</v>
      </c>
      <c r="R140" s="271">
        <f t="shared" si="2"/>
        <v>0.03739</v>
      </c>
      <c r="S140" s="271">
        <v>0</v>
      </c>
      <c r="T140" s="272">
        <f t="shared" si="3"/>
        <v>0</v>
      </c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R140" s="273" t="s">
        <v>186</v>
      </c>
      <c r="AT140" s="273" t="s">
        <v>155</v>
      </c>
      <c r="AU140" s="273" t="s">
        <v>84</v>
      </c>
      <c r="AY140" s="166" t="s">
        <v>153</v>
      </c>
      <c r="BE140" s="274">
        <f t="shared" si="4"/>
        <v>0</v>
      </c>
      <c r="BF140" s="274">
        <f t="shared" si="5"/>
        <v>0</v>
      </c>
      <c r="BG140" s="274">
        <f t="shared" si="6"/>
        <v>0</v>
      </c>
      <c r="BH140" s="274">
        <f t="shared" si="7"/>
        <v>0</v>
      </c>
      <c r="BI140" s="274">
        <f t="shared" si="8"/>
        <v>0</v>
      </c>
      <c r="BJ140" s="166" t="s">
        <v>82</v>
      </c>
      <c r="BK140" s="274">
        <f t="shared" si="9"/>
        <v>0</v>
      </c>
      <c r="BL140" s="166" t="s">
        <v>186</v>
      </c>
      <c r="BM140" s="273" t="s">
        <v>1491</v>
      </c>
    </row>
    <row r="141" spans="1:65" s="178" customFormat="1" ht="24.25" customHeight="1">
      <c r="A141" s="175"/>
      <c r="B141" s="176"/>
      <c r="C141" s="261" t="s">
        <v>106</v>
      </c>
      <c r="D141" s="261" t="s">
        <v>155</v>
      </c>
      <c r="E141" s="262" t="s">
        <v>1492</v>
      </c>
      <c r="F141" s="263" t="s">
        <v>1493</v>
      </c>
      <c r="G141" s="264" t="s">
        <v>222</v>
      </c>
      <c r="H141" s="265">
        <v>1</v>
      </c>
      <c r="I141" s="80"/>
      <c r="J141" s="266">
        <f t="shared" si="0"/>
        <v>0</v>
      </c>
      <c r="K141" s="267"/>
      <c r="L141" s="176"/>
      <c r="M141" s="268" t="s">
        <v>1</v>
      </c>
      <c r="N141" s="269" t="s">
        <v>39</v>
      </c>
      <c r="O141" s="270"/>
      <c r="P141" s="271">
        <f t="shared" si="1"/>
        <v>0</v>
      </c>
      <c r="Q141" s="271">
        <v>0.06433</v>
      </c>
      <c r="R141" s="271">
        <f t="shared" si="2"/>
        <v>0.06433</v>
      </c>
      <c r="S141" s="271">
        <v>0</v>
      </c>
      <c r="T141" s="272">
        <f t="shared" si="3"/>
        <v>0</v>
      </c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R141" s="273" t="s">
        <v>186</v>
      </c>
      <c r="AT141" s="273" t="s">
        <v>155</v>
      </c>
      <c r="AU141" s="273" t="s">
        <v>84</v>
      </c>
      <c r="AY141" s="166" t="s">
        <v>153</v>
      </c>
      <c r="BE141" s="274">
        <f t="shared" si="4"/>
        <v>0</v>
      </c>
      <c r="BF141" s="274">
        <f t="shared" si="5"/>
        <v>0</v>
      </c>
      <c r="BG141" s="274">
        <f t="shared" si="6"/>
        <v>0</v>
      </c>
      <c r="BH141" s="274">
        <f t="shared" si="7"/>
        <v>0</v>
      </c>
      <c r="BI141" s="274">
        <f t="shared" si="8"/>
        <v>0</v>
      </c>
      <c r="BJ141" s="166" t="s">
        <v>82</v>
      </c>
      <c r="BK141" s="274">
        <f t="shared" si="9"/>
        <v>0</v>
      </c>
      <c r="BL141" s="166" t="s">
        <v>186</v>
      </c>
      <c r="BM141" s="273" t="s">
        <v>1494</v>
      </c>
    </row>
    <row r="142" spans="1:65" s="178" customFormat="1" ht="16.5" customHeight="1">
      <c r="A142" s="175"/>
      <c r="B142" s="176"/>
      <c r="C142" s="261" t="s">
        <v>109</v>
      </c>
      <c r="D142" s="261" t="s">
        <v>155</v>
      </c>
      <c r="E142" s="262" t="s">
        <v>1495</v>
      </c>
      <c r="F142" s="263" t="s">
        <v>1496</v>
      </c>
      <c r="G142" s="264" t="s">
        <v>222</v>
      </c>
      <c r="H142" s="265">
        <v>1</v>
      </c>
      <c r="I142" s="80"/>
      <c r="J142" s="266">
        <f t="shared" si="0"/>
        <v>0</v>
      </c>
      <c r="K142" s="267"/>
      <c r="L142" s="176"/>
      <c r="M142" s="268" t="s">
        <v>1</v>
      </c>
      <c r="N142" s="269" t="s">
        <v>39</v>
      </c>
      <c r="O142" s="270"/>
      <c r="P142" s="271">
        <f t="shared" si="1"/>
        <v>0</v>
      </c>
      <c r="Q142" s="271">
        <v>0.06433</v>
      </c>
      <c r="R142" s="271">
        <f t="shared" si="2"/>
        <v>0.06433</v>
      </c>
      <c r="S142" s="271">
        <v>0</v>
      </c>
      <c r="T142" s="272">
        <f t="shared" si="3"/>
        <v>0</v>
      </c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R142" s="273" t="s">
        <v>186</v>
      </c>
      <c r="AT142" s="273" t="s">
        <v>155</v>
      </c>
      <c r="AU142" s="273" t="s">
        <v>84</v>
      </c>
      <c r="AY142" s="166" t="s">
        <v>153</v>
      </c>
      <c r="BE142" s="274">
        <f t="shared" si="4"/>
        <v>0</v>
      </c>
      <c r="BF142" s="274">
        <f t="shared" si="5"/>
        <v>0</v>
      </c>
      <c r="BG142" s="274">
        <f t="shared" si="6"/>
        <v>0</v>
      </c>
      <c r="BH142" s="274">
        <f t="shared" si="7"/>
        <v>0</v>
      </c>
      <c r="BI142" s="274">
        <f t="shared" si="8"/>
        <v>0</v>
      </c>
      <c r="BJ142" s="166" t="s">
        <v>82</v>
      </c>
      <c r="BK142" s="274">
        <f t="shared" si="9"/>
        <v>0</v>
      </c>
      <c r="BL142" s="166" t="s">
        <v>186</v>
      </c>
      <c r="BM142" s="273" t="s">
        <v>1497</v>
      </c>
    </row>
    <row r="143" spans="1:65" s="178" customFormat="1" ht="24.25" customHeight="1">
      <c r="A143" s="175"/>
      <c r="B143" s="176"/>
      <c r="C143" s="261" t="s">
        <v>112</v>
      </c>
      <c r="D143" s="261" t="s">
        <v>155</v>
      </c>
      <c r="E143" s="262" t="s">
        <v>1498</v>
      </c>
      <c r="F143" s="263" t="s">
        <v>1499</v>
      </c>
      <c r="G143" s="264" t="s">
        <v>222</v>
      </c>
      <c r="H143" s="265">
        <v>1</v>
      </c>
      <c r="I143" s="80"/>
      <c r="J143" s="266">
        <f t="shared" si="0"/>
        <v>0</v>
      </c>
      <c r="K143" s="267"/>
      <c r="L143" s="176"/>
      <c r="M143" s="268" t="s">
        <v>1</v>
      </c>
      <c r="N143" s="269" t="s">
        <v>39</v>
      </c>
      <c r="O143" s="270"/>
      <c r="P143" s="271">
        <f t="shared" si="1"/>
        <v>0</v>
      </c>
      <c r="Q143" s="271">
        <v>0</v>
      </c>
      <c r="R143" s="271">
        <f t="shared" si="2"/>
        <v>0</v>
      </c>
      <c r="S143" s="271">
        <v>0</v>
      </c>
      <c r="T143" s="272">
        <f t="shared" si="3"/>
        <v>0</v>
      </c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R143" s="273" t="s">
        <v>186</v>
      </c>
      <c r="AT143" s="273" t="s">
        <v>155</v>
      </c>
      <c r="AU143" s="273" t="s">
        <v>84</v>
      </c>
      <c r="AY143" s="166" t="s">
        <v>153</v>
      </c>
      <c r="BE143" s="274">
        <f t="shared" si="4"/>
        <v>0</v>
      </c>
      <c r="BF143" s="274">
        <f t="shared" si="5"/>
        <v>0</v>
      </c>
      <c r="BG143" s="274">
        <f t="shared" si="6"/>
        <v>0</v>
      </c>
      <c r="BH143" s="274">
        <f t="shared" si="7"/>
        <v>0</v>
      </c>
      <c r="BI143" s="274">
        <f t="shared" si="8"/>
        <v>0</v>
      </c>
      <c r="BJ143" s="166" t="s">
        <v>82</v>
      </c>
      <c r="BK143" s="274">
        <f t="shared" si="9"/>
        <v>0</v>
      </c>
      <c r="BL143" s="166" t="s">
        <v>186</v>
      </c>
      <c r="BM143" s="273" t="s">
        <v>1500</v>
      </c>
    </row>
    <row r="144" spans="1:65" s="178" customFormat="1" ht="24.25" customHeight="1">
      <c r="A144" s="175"/>
      <c r="B144" s="176"/>
      <c r="C144" s="261" t="s">
        <v>203</v>
      </c>
      <c r="D144" s="261" t="s">
        <v>155</v>
      </c>
      <c r="E144" s="262" t="s">
        <v>1501</v>
      </c>
      <c r="F144" s="263" t="s">
        <v>1502</v>
      </c>
      <c r="G144" s="264" t="s">
        <v>222</v>
      </c>
      <c r="H144" s="265">
        <v>1</v>
      </c>
      <c r="I144" s="80"/>
      <c r="J144" s="266">
        <f t="shared" si="0"/>
        <v>0</v>
      </c>
      <c r="K144" s="267"/>
      <c r="L144" s="176"/>
      <c r="M144" s="268" t="s">
        <v>1</v>
      </c>
      <c r="N144" s="269" t="s">
        <v>39</v>
      </c>
      <c r="O144" s="270"/>
      <c r="P144" s="271">
        <f t="shared" si="1"/>
        <v>0</v>
      </c>
      <c r="Q144" s="271">
        <v>0.03183</v>
      </c>
      <c r="R144" s="271">
        <f t="shared" si="2"/>
        <v>0.03183</v>
      </c>
      <c r="S144" s="271">
        <v>0</v>
      </c>
      <c r="T144" s="272">
        <f t="shared" si="3"/>
        <v>0</v>
      </c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R144" s="273" t="s">
        <v>186</v>
      </c>
      <c r="AT144" s="273" t="s">
        <v>155</v>
      </c>
      <c r="AU144" s="273" t="s">
        <v>84</v>
      </c>
      <c r="AY144" s="166" t="s">
        <v>153</v>
      </c>
      <c r="BE144" s="274">
        <f t="shared" si="4"/>
        <v>0</v>
      </c>
      <c r="BF144" s="274">
        <f t="shared" si="5"/>
        <v>0</v>
      </c>
      <c r="BG144" s="274">
        <f t="shared" si="6"/>
        <v>0</v>
      </c>
      <c r="BH144" s="274">
        <f t="shared" si="7"/>
        <v>0</v>
      </c>
      <c r="BI144" s="274">
        <f t="shared" si="8"/>
        <v>0</v>
      </c>
      <c r="BJ144" s="166" t="s">
        <v>82</v>
      </c>
      <c r="BK144" s="274">
        <f t="shared" si="9"/>
        <v>0</v>
      </c>
      <c r="BL144" s="166" t="s">
        <v>186</v>
      </c>
      <c r="BM144" s="273" t="s">
        <v>1503</v>
      </c>
    </row>
    <row r="145" spans="1:65" s="178" customFormat="1" ht="37.9" customHeight="1">
      <c r="A145" s="175"/>
      <c r="B145" s="176"/>
      <c r="C145" s="261" t="s">
        <v>210</v>
      </c>
      <c r="D145" s="261" t="s">
        <v>155</v>
      </c>
      <c r="E145" s="262" t="s">
        <v>1504</v>
      </c>
      <c r="F145" s="263" t="s">
        <v>1505</v>
      </c>
      <c r="G145" s="264" t="s">
        <v>222</v>
      </c>
      <c r="H145" s="265">
        <v>1</v>
      </c>
      <c r="I145" s="80"/>
      <c r="J145" s="266">
        <f t="shared" si="0"/>
        <v>0</v>
      </c>
      <c r="K145" s="267"/>
      <c r="L145" s="176"/>
      <c r="M145" s="268" t="s">
        <v>1</v>
      </c>
      <c r="N145" s="269" t="s">
        <v>39</v>
      </c>
      <c r="O145" s="270"/>
      <c r="P145" s="271">
        <f t="shared" si="1"/>
        <v>0</v>
      </c>
      <c r="Q145" s="271">
        <v>0.00332</v>
      </c>
      <c r="R145" s="271">
        <f t="shared" si="2"/>
        <v>0.00332</v>
      </c>
      <c r="S145" s="271">
        <v>0</v>
      </c>
      <c r="T145" s="272">
        <f t="shared" si="3"/>
        <v>0</v>
      </c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R145" s="273" t="s">
        <v>186</v>
      </c>
      <c r="AT145" s="273" t="s">
        <v>155</v>
      </c>
      <c r="AU145" s="273" t="s">
        <v>84</v>
      </c>
      <c r="AY145" s="166" t="s">
        <v>153</v>
      </c>
      <c r="BE145" s="274">
        <f t="shared" si="4"/>
        <v>0</v>
      </c>
      <c r="BF145" s="274">
        <f t="shared" si="5"/>
        <v>0</v>
      </c>
      <c r="BG145" s="274">
        <f t="shared" si="6"/>
        <v>0</v>
      </c>
      <c r="BH145" s="274">
        <f t="shared" si="7"/>
        <v>0</v>
      </c>
      <c r="BI145" s="274">
        <f t="shared" si="8"/>
        <v>0</v>
      </c>
      <c r="BJ145" s="166" t="s">
        <v>82</v>
      </c>
      <c r="BK145" s="274">
        <f t="shared" si="9"/>
        <v>0</v>
      </c>
      <c r="BL145" s="166" t="s">
        <v>186</v>
      </c>
      <c r="BM145" s="273" t="s">
        <v>1506</v>
      </c>
    </row>
    <row r="146" spans="1:65" s="178" customFormat="1" ht="24.25" customHeight="1">
      <c r="A146" s="175"/>
      <c r="B146" s="176"/>
      <c r="C146" s="261" t="s">
        <v>8</v>
      </c>
      <c r="D146" s="261" t="s">
        <v>155</v>
      </c>
      <c r="E146" s="262" t="s">
        <v>1507</v>
      </c>
      <c r="F146" s="263" t="s">
        <v>1508</v>
      </c>
      <c r="G146" s="264" t="s">
        <v>222</v>
      </c>
      <c r="H146" s="265">
        <v>1</v>
      </c>
      <c r="I146" s="80"/>
      <c r="J146" s="266">
        <f t="shared" si="0"/>
        <v>0</v>
      </c>
      <c r="K146" s="267"/>
      <c r="L146" s="176"/>
      <c r="M146" s="268" t="s">
        <v>1</v>
      </c>
      <c r="N146" s="269" t="s">
        <v>39</v>
      </c>
      <c r="O146" s="270"/>
      <c r="P146" s="271">
        <f t="shared" si="1"/>
        <v>0</v>
      </c>
      <c r="Q146" s="271">
        <v>0.00332</v>
      </c>
      <c r="R146" s="271">
        <f t="shared" si="2"/>
        <v>0.00332</v>
      </c>
      <c r="S146" s="271">
        <v>0</v>
      </c>
      <c r="T146" s="272">
        <f t="shared" si="3"/>
        <v>0</v>
      </c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R146" s="273" t="s">
        <v>186</v>
      </c>
      <c r="AT146" s="273" t="s">
        <v>155</v>
      </c>
      <c r="AU146" s="273" t="s">
        <v>84</v>
      </c>
      <c r="AY146" s="166" t="s">
        <v>153</v>
      </c>
      <c r="BE146" s="274">
        <f t="shared" si="4"/>
        <v>0</v>
      </c>
      <c r="BF146" s="274">
        <f t="shared" si="5"/>
        <v>0</v>
      </c>
      <c r="BG146" s="274">
        <f t="shared" si="6"/>
        <v>0</v>
      </c>
      <c r="BH146" s="274">
        <f t="shared" si="7"/>
        <v>0</v>
      </c>
      <c r="BI146" s="274">
        <f t="shared" si="8"/>
        <v>0</v>
      </c>
      <c r="BJ146" s="166" t="s">
        <v>82</v>
      </c>
      <c r="BK146" s="274">
        <f t="shared" si="9"/>
        <v>0</v>
      </c>
      <c r="BL146" s="166" t="s">
        <v>186</v>
      </c>
      <c r="BM146" s="273" t="s">
        <v>1509</v>
      </c>
    </row>
    <row r="147" spans="1:65" s="178" customFormat="1" ht="16.5" customHeight="1">
      <c r="A147" s="175"/>
      <c r="B147" s="176"/>
      <c r="C147" s="261" t="s">
        <v>186</v>
      </c>
      <c r="D147" s="261" t="s">
        <v>155</v>
      </c>
      <c r="E147" s="262" t="s">
        <v>1510</v>
      </c>
      <c r="F147" s="263" t="s">
        <v>1511</v>
      </c>
      <c r="G147" s="264" t="s">
        <v>222</v>
      </c>
      <c r="H147" s="265">
        <v>2</v>
      </c>
      <c r="I147" s="80"/>
      <c r="J147" s="266">
        <f t="shared" si="0"/>
        <v>0</v>
      </c>
      <c r="K147" s="267"/>
      <c r="L147" s="176"/>
      <c r="M147" s="268" t="s">
        <v>1</v>
      </c>
      <c r="N147" s="269" t="s">
        <v>39</v>
      </c>
      <c r="O147" s="270"/>
      <c r="P147" s="271">
        <f t="shared" si="1"/>
        <v>0</v>
      </c>
      <c r="Q147" s="271">
        <v>0.00332</v>
      </c>
      <c r="R147" s="271">
        <f t="shared" si="2"/>
        <v>0.00664</v>
      </c>
      <c r="S147" s="271">
        <v>0</v>
      </c>
      <c r="T147" s="272">
        <f t="shared" si="3"/>
        <v>0</v>
      </c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R147" s="273" t="s">
        <v>186</v>
      </c>
      <c r="AT147" s="273" t="s">
        <v>155</v>
      </c>
      <c r="AU147" s="273" t="s">
        <v>84</v>
      </c>
      <c r="AY147" s="166" t="s">
        <v>153</v>
      </c>
      <c r="BE147" s="274">
        <f t="shared" si="4"/>
        <v>0</v>
      </c>
      <c r="BF147" s="274">
        <f t="shared" si="5"/>
        <v>0</v>
      </c>
      <c r="BG147" s="274">
        <f t="shared" si="6"/>
        <v>0</v>
      </c>
      <c r="BH147" s="274">
        <f t="shared" si="7"/>
        <v>0</v>
      </c>
      <c r="BI147" s="274">
        <f t="shared" si="8"/>
        <v>0</v>
      </c>
      <c r="BJ147" s="166" t="s">
        <v>82</v>
      </c>
      <c r="BK147" s="274">
        <f t="shared" si="9"/>
        <v>0</v>
      </c>
      <c r="BL147" s="166" t="s">
        <v>186</v>
      </c>
      <c r="BM147" s="273" t="s">
        <v>1512</v>
      </c>
    </row>
    <row r="148" spans="2:63" s="248" customFormat="1" ht="22.9" customHeight="1">
      <c r="B148" s="249"/>
      <c r="D148" s="250" t="s">
        <v>73</v>
      </c>
      <c r="E148" s="259" t="s">
        <v>1409</v>
      </c>
      <c r="F148" s="259" t="s">
        <v>1410</v>
      </c>
      <c r="I148" s="79"/>
      <c r="J148" s="260">
        <f>BK148</f>
        <v>0</v>
      </c>
      <c r="L148" s="249"/>
      <c r="M148" s="253"/>
      <c r="N148" s="254"/>
      <c r="O148" s="254"/>
      <c r="P148" s="255">
        <f>SUM(P149:P152)</f>
        <v>0</v>
      </c>
      <c r="Q148" s="254"/>
      <c r="R148" s="255">
        <f>SUM(R149:R152)</f>
        <v>0.026659999999999996</v>
      </c>
      <c r="S148" s="254"/>
      <c r="T148" s="256">
        <f>SUM(T149:T152)</f>
        <v>0</v>
      </c>
      <c r="AR148" s="250" t="s">
        <v>84</v>
      </c>
      <c r="AT148" s="257" t="s">
        <v>73</v>
      </c>
      <c r="AU148" s="257" t="s">
        <v>82</v>
      </c>
      <c r="AY148" s="250" t="s">
        <v>153</v>
      </c>
      <c r="BK148" s="258">
        <f>SUM(BK149:BK152)</f>
        <v>0</v>
      </c>
    </row>
    <row r="149" spans="1:65" s="178" customFormat="1" ht="24.25" customHeight="1">
      <c r="A149" s="175"/>
      <c r="B149" s="176"/>
      <c r="C149" s="261" t="s">
        <v>227</v>
      </c>
      <c r="D149" s="261" t="s">
        <v>155</v>
      </c>
      <c r="E149" s="262" t="s">
        <v>1513</v>
      </c>
      <c r="F149" s="263" t="s">
        <v>1514</v>
      </c>
      <c r="G149" s="264" t="s">
        <v>222</v>
      </c>
      <c r="H149" s="265">
        <v>1</v>
      </c>
      <c r="I149" s="80"/>
      <c r="J149" s="266">
        <f>ROUND(I149*H149,2)</f>
        <v>0</v>
      </c>
      <c r="K149" s="267"/>
      <c r="L149" s="176"/>
      <c r="M149" s="268" t="s">
        <v>1</v>
      </c>
      <c r="N149" s="269" t="s">
        <v>39</v>
      </c>
      <c r="O149" s="270"/>
      <c r="P149" s="271">
        <f>O149*H149</f>
        <v>0</v>
      </c>
      <c r="Q149" s="271">
        <v>0.00697</v>
      </c>
      <c r="R149" s="271">
        <f>Q149*H149</f>
        <v>0.00697</v>
      </c>
      <c r="S149" s="271">
        <v>0</v>
      </c>
      <c r="T149" s="272">
        <f>S149*H149</f>
        <v>0</v>
      </c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R149" s="273" t="s">
        <v>186</v>
      </c>
      <c r="AT149" s="273" t="s">
        <v>155</v>
      </c>
      <c r="AU149" s="273" t="s">
        <v>84</v>
      </c>
      <c r="AY149" s="166" t="s">
        <v>153</v>
      </c>
      <c r="BE149" s="274">
        <f>IF(N149="základní",J149,0)</f>
        <v>0</v>
      </c>
      <c r="BF149" s="274">
        <f>IF(N149="snížená",J149,0)</f>
        <v>0</v>
      </c>
      <c r="BG149" s="274">
        <f>IF(N149="zákl. přenesená",J149,0)</f>
        <v>0</v>
      </c>
      <c r="BH149" s="274">
        <f>IF(N149="sníž. přenesená",J149,0)</f>
        <v>0</v>
      </c>
      <c r="BI149" s="274">
        <f>IF(N149="nulová",J149,0)</f>
        <v>0</v>
      </c>
      <c r="BJ149" s="166" t="s">
        <v>82</v>
      </c>
      <c r="BK149" s="274">
        <f>ROUND(I149*H149,2)</f>
        <v>0</v>
      </c>
      <c r="BL149" s="166" t="s">
        <v>186</v>
      </c>
      <c r="BM149" s="273" t="s">
        <v>1515</v>
      </c>
    </row>
    <row r="150" spans="1:65" s="178" customFormat="1" ht="24.25" customHeight="1">
      <c r="A150" s="175"/>
      <c r="B150" s="176"/>
      <c r="C150" s="261" t="s">
        <v>190</v>
      </c>
      <c r="D150" s="261" t="s">
        <v>155</v>
      </c>
      <c r="E150" s="262" t="s">
        <v>1516</v>
      </c>
      <c r="F150" s="263" t="s">
        <v>1517</v>
      </c>
      <c r="G150" s="264" t="s">
        <v>222</v>
      </c>
      <c r="H150" s="265">
        <v>1</v>
      </c>
      <c r="I150" s="80"/>
      <c r="J150" s="266">
        <f>ROUND(I150*H150,2)</f>
        <v>0</v>
      </c>
      <c r="K150" s="267"/>
      <c r="L150" s="176"/>
      <c r="M150" s="268" t="s">
        <v>1</v>
      </c>
      <c r="N150" s="269" t="s">
        <v>39</v>
      </c>
      <c r="O150" s="270"/>
      <c r="P150" s="271">
        <f>O150*H150</f>
        <v>0</v>
      </c>
      <c r="Q150" s="271">
        <v>0.00697</v>
      </c>
      <c r="R150" s="271">
        <f>Q150*H150</f>
        <v>0.00697</v>
      </c>
      <c r="S150" s="271">
        <v>0</v>
      </c>
      <c r="T150" s="272">
        <f>S150*H150</f>
        <v>0</v>
      </c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R150" s="273" t="s">
        <v>186</v>
      </c>
      <c r="AT150" s="273" t="s">
        <v>155</v>
      </c>
      <c r="AU150" s="273" t="s">
        <v>84</v>
      </c>
      <c r="AY150" s="166" t="s">
        <v>153</v>
      </c>
      <c r="BE150" s="274">
        <f>IF(N150="základní",J150,0)</f>
        <v>0</v>
      </c>
      <c r="BF150" s="274">
        <f>IF(N150="snížená",J150,0)</f>
        <v>0</v>
      </c>
      <c r="BG150" s="274">
        <f>IF(N150="zákl. přenesená",J150,0)</f>
        <v>0</v>
      </c>
      <c r="BH150" s="274">
        <f>IF(N150="sníž. přenesená",J150,0)</f>
        <v>0</v>
      </c>
      <c r="BI150" s="274">
        <f>IF(N150="nulová",J150,0)</f>
        <v>0</v>
      </c>
      <c r="BJ150" s="166" t="s">
        <v>82</v>
      </c>
      <c r="BK150" s="274">
        <f>ROUND(I150*H150,2)</f>
        <v>0</v>
      </c>
      <c r="BL150" s="166" t="s">
        <v>186</v>
      </c>
      <c r="BM150" s="273" t="s">
        <v>1518</v>
      </c>
    </row>
    <row r="151" spans="1:65" s="178" customFormat="1" ht="16.5" customHeight="1">
      <c r="A151" s="175"/>
      <c r="B151" s="176"/>
      <c r="C151" s="261" t="s">
        <v>236</v>
      </c>
      <c r="D151" s="261" t="s">
        <v>155</v>
      </c>
      <c r="E151" s="262" t="s">
        <v>1519</v>
      </c>
      <c r="F151" s="263" t="s">
        <v>1520</v>
      </c>
      <c r="G151" s="264" t="s">
        <v>222</v>
      </c>
      <c r="H151" s="265">
        <v>1</v>
      </c>
      <c r="I151" s="80"/>
      <c r="J151" s="266">
        <f>ROUND(I151*H151,2)</f>
        <v>0</v>
      </c>
      <c r="K151" s="267"/>
      <c r="L151" s="176"/>
      <c r="M151" s="268" t="s">
        <v>1</v>
      </c>
      <c r="N151" s="269" t="s">
        <v>39</v>
      </c>
      <c r="O151" s="270"/>
      <c r="P151" s="271">
        <f>O151*H151</f>
        <v>0</v>
      </c>
      <c r="Q151" s="271">
        <v>0.00697</v>
      </c>
      <c r="R151" s="271">
        <f>Q151*H151</f>
        <v>0.00697</v>
      </c>
      <c r="S151" s="271">
        <v>0</v>
      </c>
      <c r="T151" s="272">
        <f>S151*H151</f>
        <v>0</v>
      </c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R151" s="273" t="s">
        <v>186</v>
      </c>
      <c r="AT151" s="273" t="s">
        <v>155</v>
      </c>
      <c r="AU151" s="273" t="s">
        <v>84</v>
      </c>
      <c r="AY151" s="166" t="s">
        <v>153</v>
      </c>
      <c r="BE151" s="274">
        <f>IF(N151="základní",J151,0)</f>
        <v>0</v>
      </c>
      <c r="BF151" s="274">
        <f>IF(N151="snížená",J151,0)</f>
        <v>0</v>
      </c>
      <c r="BG151" s="274">
        <f>IF(N151="zákl. přenesená",J151,0)</f>
        <v>0</v>
      </c>
      <c r="BH151" s="274">
        <f>IF(N151="sníž. přenesená",J151,0)</f>
        <v>0</v>
      </c>
      <c r="BI151" s="274">
        <f>IF(N151="nulová",J151,0)</f>
        <v>0</v>
      </c>
      <c r="BJ151" s="166" t="s">
        <v>82</v>
      </c>
      <c r="BK151" s="274">
        <f>ROUND(I151*H151,2)</f>
        <v>0</v>
      </c>
      <c r="BL151" s="166" t="s">
        <v>186</v>
      </c>
      <c r="BM151" s="273" t="s">
        <v>1521</v>
      </c>
    </row>
    <row r="152" spans="1:65" s="178" customFormat="1" ht="16.5" customHeight="1">
      <c r="A152" s="175"/>
      <c r="B152" s="176"/>
      <c r="C152" s="261" t="s">
        <v>193</v>
      </c>
      <c r="D152" s="261" t="s">
        <v>155</v>
      </c>
      <c r="E152" s="262" t="s">
        <v>1522</v>
      </c>
      <c r="F152" s="263" t="s">
        <v>1523</v>
      </c>
      <c r="G152" s="264" t="s">
        <v>222</v>
      </c>
      <c r="H152" s="265">
        <v>1</v>
      </c>
      <c r="I152" s="80"/>
      <c r="J152" s="266">
        <f>ROUND(I152*H152,2)</f>
        <v>0</v>
      </c>
      <c r="K152" s="267"/>
      <c r="L152" s="176"/>
      <c r="M152" s="268" t="s">
        <v>1</v>
      </c>
      <c r="N152" s="269" t="s">
        <v>39</v>
      </c>
      <c r="O152" s="270"/>
      <c r="P152" s="271">
        <f>O152*H152</f>
        <v>0</v>
      </c>
      <c r="Q152" s="271">
        <v>0.00575</v>
      </c>
      <c r="R152" s="271">
        <f>Q152*H152</f>
        <v>0.00575</v>
      </c>
      <c r="S152" s="271">
        <v>0</v>
      </c>
      <c r="T152" s="272">
        <f>S152*H152</f>
        <v>0</v>
      </c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R152" s="273" t="s">
        <v>186</v>
      </c>
      <c r="AT152" s="273" t="s">
        <v>155</v>
      </c>
      <c r="AU152" s="273" t="s">
        <v>84</v>
      </c>
      <c r="AY152" s="166" t="s">
        <v>153</v>
      </c>
      <c r="BE152" s="274">
        <f>IF(N152="základní",J152,0)</f>
        <v>0</v>
      </c>
      <c r="BF152" s="274">
        <f>IF(N152="snížená",J152,0)</f>
        <v>0</v>
      </c>
      <c r="BG152" s="274">
        <f>IF(N152="zákl. přenesená",J152,0)</f>
        <v>0</v>
      </c>
      <c r="BH152" s="274">
        <f>IF(N152="sníž. přenesená",J152,0)</f>
        <v>0</v>
      </c>
      <c r="BI152" s="274">
        <f>IF(N152="nulová",J152,0)</f>
        <v>0</v>
      </c>
      <c r="BJ152" s="166" t="s">
        <v>82</v>
      </c>
      <c r="BK152" s="274">
        <f>ROUND(I152*H152,2)</f>
        <v>0</v>
      </c>
      <c r="BL152" s="166" t="s">
        <v>186</v>
      </c>
      <c r="BM152" s="273" t="s">
        <v>1524</v>
      </c>
    </row>
    <row r="153" spans="2:63" s="248" customFormat="1" ht="22.9" customHeight="1">
      <c r="B153" s="249"/>
      <c r="D153" s="250" t="s">
        <v>73</v>
      </c>
      <c r="E153" s="259" t="s">
        <v>1525</v>
      </c>
      <c r="F153" s="259" t="s">
        <v>1526</v>
      </c>
      <c r="I153" s="79"/>
      <c r="J153" s="260">
        <f>BK153</f>
        <v>0</v>
      </c>
      <c r="L153" s="249"/>
      <c r="M153" s="253"/>
      <c r="N153" s="254"/>
      <c r="O153" s="254"/>
      <c r="P153" s="255">
        <f>SUM(P154:P169)</f>
        <v>0</v>
      </c>
      <c r="Q153" s="254"/>
      <c r="R153" s="255">
        <f>SUM(R154:R169)</f>
        <v>0.161844</v>
      </c>
      <c r="S153" s="254"/>
      <c r="T153" s="256">
        <f>SUM(T154:T169)</f>
        <v>0</v>
      </c>
      <c r="AR153" s="250" t="s">
        <v>84</v>
      </c>
      <c r="AT153" s="257" t="s">
        <v>73</v>
      </c>
      <c r="AU153" s="257" t="s">
        <v>82</v>
      </c>
      <c r="AY153" s="250" t="s">
        <v>153</v>
      </c>
      <c r="BK153" s="258">
        <f>SUM(BK154:BK169)</f>
        <v>0</v>
      </c>
    </row>
    <row r="154" spans="1:65" s="178" customFormat="1" ht="24.25" customHeight="1">
      <c r="A154" s="175"/>
      <c r="B154" s="176"/>
      <c r="C154" s="261" t="s">
        <v>7</v>
      </c>
      <c r="D154" s="261" t="s">
        <v>155</v>
      </c>
      <c r="E154" s="262" t="s">
        <v>1527</v>
      </c>
      <c r="F154" s="263" t="s">
        <v>1528</v>
      </c>
      <c r="G154" s="264" t="s">
        <v>290</v>
      </c>
      <c r="H154" s="265">
        <v>72</v>
      </c>
      <c r="I154" s="80"/>
      <c r="J154" s="266">
        <f>ROUND(I154*H154,2)</f>
        <v>0</v>
      </c>
      <c r="K154" s="267"/>
      <c r="L154" s="176"/>
      <c r="M154" s="268" t="s">
        <v>1</v>
      </c>
      <c r="N154" s="269" t="s">
        <v>39</v>
      </c>
      <c r="O154" s="270"/>
      <c r="P154" s="271">
        <f>O154*H154</f>
        <v>0</v>
      </c>
      <c r="Q154" s="271">
        <v>0.00045</v>
      </c>
      <c r="R154" s="271">
        <f>Q154*H154</f>
        <v>0.0324</v>
      </c>
      <c r="S154" s="271">
        <v>0</v>
      </c>
      <c r="T154" s="272">
        <f>S154*H154</f>
        <v>0</v>
      </c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R154" s="273" t="s">
        <v>186</v>
      </c>
      <c r="AT154" s="273" t="s">
        <v>155</v>
      </c>
      <c r="AU154" s="273" t="s">
        <v>84</v>
      </c>
      <c r="AY154" s="166" t="s">
        <v>153</v>
      </c>
      <c r="BE154" s="274">
        <f>IF(N154="základní",J154,0)</f>
        <v>0</v>
      </c>
      <c r="BF154" s="274">
        <f>IF(N154="snížená",J154,0)</f>
        <v>0</v>
      </c>
      <c r="BG154" s="274">
        <f>IF(N154="zákl. přenesená",J154,0)</f>
        <v>0</v>
      </c>
      <c r="BH154" s="274">
        <f>IF(N154="sníž. přenesená",J154,0)</f>
        <v>0</v>
      </c>
      <c r="BI154" s="274">
        <f>IF(N154="nulová",J154,0)</f>
        <v>0</v>
      </c>
      <c r="BJ154" s="166" t="s">
        <v>82</v>
      </c>
      <c r="BK154" s="274">
        <f>ROUND(I154*H154,2)</f>
        <v>0</v>
      </c>
      <c r="BL154" s="166" t="s">
        <v>186</v>
      </c>
      <c r="BM154" s="273" t="s">
        <v>1529</v>
      </c>
    </row>
    <row r="155" spans="2:51" s="275" customFormat="1" ht="12">
      <c r="B155" s="276"/>
      <c r="D155" s="277" t="s">
        <v>165</v>
      </c>
      <c r="E155" s="278" t="s">
        <v>1</v>
      </c>
      <c r="F155" s="279" t="s">
        <v>1530</v>
      </c>
      <c r="H155" s="280">
        <v>72</v>
      </c>
      <c r="I155" s="81"/>
      <c r="L155" s="276"/>
      <c r="M155" s="281"/>
      <c r="N155" s="282"/>
      <c r="O155" s="282"/>
      <c r="P155" s="282"/>
      <c r="Q155" s="282"/>
      <c r="R155" s="282"/>
      <c r="S155" s="282"/>
      <c r="T155" s="283"/>
      <c r="AT155" s="278" t="s">
        <v>165</v>
      </c>
      <c r="AU155" s="278" t="s">
        <v>84</v>
      </c>
      <c r="AV155" s="275" t="s">
        <v>84</v>
      </c>
      <c r="AW155" s="275" t="s">
        <v>30</v>
      </c>
      <c r="AX155" s="275" t="s">
        <v>82</v>
      </c>
      <c r="AY155" s="278" t="s">
        <v>153</v>
      </c>
    </row>
    <row r="156" spans="1:65" s="178" customFormat="1" ht="24.25" customHeight="1">
      <c r="A156" s="175"/>
      <c r="B156" s="176"/>
      <c r="C156" s="261" t="s">
        <v>196</v>
      </c>
      <c r="D156" s="261" t="s">
        <v>155</v>
      </c>
      <c r="E156" s="262" t="s">
        <v>1531</v>
      </c>
      <c r="F156" s="263" t="s">
        <v>1532</v>
      </c>
      <c r="G156" s="264" t="s">
        <v>290</v>
      </c>
      <c r="H156" s="265">
        <v>21.6</v>
      </c>
      <c r="I156" s="80"/>
      <c r="J156" s="266">
        <f>ROUND(I156*H156,2)</f>
        <v>0</v>
      </c>
      <c r="K156" s="267"/>
      <c r="L156" s="176"/>
      <c r="M156" s="268" t="s">
        <v>1</v>
      </c>
      <c r="N156" s="269" t="s">
        <v>39</v>
      </c>
      <c r="O156" s="270"/>
      <c r="P156" s="271">
        <f>O156*H156</f>
        <v>0</v>
      </c>
      <c r="Q156" s="271">
        <v>0.00056</v>
      </c>
      <c r="R156" s="271">
        <f>Q156*H156</f>
        <v>0.012095999999999999</v>
      </c>
      <c r="S156" s="271">
        <v>0</v>
      </c>
      <c r="T156" s="272">
        <f>S156*H156</f>
        <v>0</v>
      </c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R156" s="273" t="s">
        <v>186</v>
      </c>
      <c r="AT156" s="273" t="s">
        <v>155</v>
      </c>
      <c r="AU156" s="273" t="s">
        <v>84</v>
      </c>
      <c r="AY156" s="166" t="s">
        <v>153</v>
      </c>
      <c r="BE156" s="274">
        <f>IF(N156="základní",J156,0)</f>
        <v>0</v>
      </c>
      <c r="BF156" s="274">
        <f>IF(N156="snížená",J156,0)</f>
        <v>0</v>
      </c>
      <c r="BG156" s="274">
        <f>IF(N156="zákl. přenesená",J156,0)</f>
        <v>0</v>
      </c>
      <c r="BH156" s="274">
        <f>IF(N156="sníž. přenesená",J156,0)</f>
        <v>0</v>
      </c>
      <c r="BI156" s="274">
        <f>IF(N156="nulová",J156,0)</f>
        <v>0</v>
      </c>
      <c r="BJ156" s="166" t="s">
        <v>82</v>
      </c>
      <c r="BK156" s="274">
        <f>ROUND(I156*H156,2)</f>
        <v>0</v>
      </c>
      <c r="BL156" s="166" t="s">
        <v>186</v>
      </c>
      <c r="BM156" s="273" t="s">
        <v>1533</v>
      </c>
    </row>
    <row r="157" spans="2:51" s="275" customFormat="1" ht="12">
      <c r="B157" s="276"/>
      <c r="D157" s="277" t="s">
        <v>165</v>
      </c>
      <c r="E157" s="278" t="s">
        <v>1</v>
      </c>
      <c r="F157" s="279" t="s">
        <v>1534</v>
      </c>
      <c r="H157" s="280">
        <v>21.6</v>
      </c>
      <c r="I157" s="81"/>
      <c r="L157" s="276"/>
      <c r="M157" s="281"/>
      <c r="N157" s="282"/>
      <c r="O157" s="282"/>
      <c r="P157" s="282"/>
      <c r="Q157" s="282"/>
      <c r="R157" s="282"/>
      <c r="S157" s="282"/>
      <c r="T157" s="283"/>
      <c r="AT157" s="278" t="s">
        <v>165</v>
      </c>
      <c r="AU157" s="278" t="s">
        <v>84</v>
      </c>
      <c r="AV157" s="275" t="s">
        <v>84</v>
      </c>
      <c r="AW157" s="275" t="s">
        <v>30</v>
      </c>
      <c r="AX157" s="275" t="s">
        <v>82</v>
      </c>
      <c r="AY157" s="278" t="s">
        <v>153</v>
      </c>
    </row>
    <row r="158" spans="1:65" s="178" customFormat="1" ht="24.25" customHeight="1">
      <c r="A158" s="175"/>
      <c r="B158" s="176"/>
      <c r="C158" s="261" t="s">
        <v>251</v>
      </c>
      <c r="D158" s="261" t="s">
        <v>155</v>
      </c>
      <c r="E158" s="262" t="s">
        <v>1535</v>
      </c>
      <c r="F158" s="263" t="s">
        <v>1536</v>
      </c>
      <c r="G158" s="264" t="s">
        <v>290</v>
      </c>
      <c r="H158" s="265">
        <v>36</v>
      </c>
      <c r="I158" s="80"/>
      <c r="J158" s="266">
        <f>ROUND(I158*H158,2)</f>
        <v>0</v>
      </c>
      <c r="K158" s="267"/>
      <c r="L158" s="176"/>
      <c r="M158" s="268" t="s">
        <v>1</v>
      </c>
      <c r="N158" s="269" t="s">
        <v>39</v>
      </c>
      <c r="O158" s="270"/>
      <c r="P158" s="271">
        <f>O158*H158</f>
        <v>0</v>
      </c>
      <c r="Q158" s="271">
        <v>0.00069</v>
      </c>
      <c r="R158" s="271">
        <f>Q158*H158</f>
        <v>0.024839999999999997</v>
      </c>
      <c r="S158" s="271">
        <v>0</v>
      </c>
      <c r="T158" s="272">
        <f>S158*H158</f>
        <v>0</v>
      </c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R158" s="273" t="s">
        <v>186</v>
      </c>
      <c r="AT158" s="273" t="s">
        <v>155</v>
      </c>
      <c r="AU158" s="273" t="s">
        <v>84</v>
      </c>
      <c r="AY158" s="166" t="s">
        <v>153</v>
      </c>
      <c r="BE158" s="274">
        <f>IF(N158="základní",J158,0)</f>
        <v>0</v>
      </c>
      <c r="BF158" s="274">
        <f>IF(N158="snížená",J158,0)</f>
        <v>0</v>
      </c>
      <c r="BG158" s="274">
        <f>IF(N158="zákl. přenesená",J158,0)</f>
        <v>0</v>
      </c>
      <c r="BH158" s="274">
        <f>IF(N158="sníž. přenesená",J158,0)</f>
        <v>0</v>
      </c>
      <c r="BI158" s="274">
        <f>IF(N158="nulová",J158,0)</f>
        <v>0</v>
      </c>
      <c r="BJ158" s="166" t="s">
        <v>82</v>
      </c>
      <c r="BK158" s="274">
        <f>ROUND(I158*H158,2)</f>
        <v>0</v>
      </c>
      <c r="BL158" s="166" t="s">
        <v>186</v>
      </c>
      <c r="BM158" s="273" t="s">
        <v>1537</v>
      </c>
    </row>
    <row r="159" spans="2:51" s="275" customFormat="1" ht="12">
      <c r="B159" s="276"/>
      <c r="D159" s="277" t="s">
        <v>165</v>
      </c>
      <c r="E159" s="278" t="s">
        <v>1</v>
      </c>
      <c r="F159" s="279" t="s">
        <v>1538</v>
      </c>
      <c r="H159" s="280">
        <v>36</v>
      </c>
      <c r="I159" s="81"/>
      <c r="L159" s="276"/>
      <c r="M159" s="281"/>
      <c r="N159" s="282"/>
      <c r="O159" s="282"/>
      <c r="P159" s="282"/>
      <c r="Q159" s="282"/>
      <c r="R159" s="282"/>
      <c r="S159" s="282"/>
      <c r="T159" s="283"/>
      <c r="AT159" s="278" t="s">
        <v>165</v>
      </c>
      <c r="AU159" s="278" t="s">
        <v>84</v>
      </c>
      <c r="AV159" s="275" t="s">
        <v>84</v>
      </c>
      <c r="AW159" s="275" t="s">
        <v>30</v>
      </c>
      <c r="AX159" s="275" t="s">
        <v>82</v>
      </c>
      <c r="AY159" s="278" t="s">
        <v>153</v>
      </c>
    </row>
    <row r="160" spans="1:65" s="178" customFormat="1" ht="24.25" customHeight="1">
      <c r="A160" s="175"/>
      <c r="B160" s="176"/>
      <c r="C160" s="261" t="s">
        <v>201</v>
      </c>
      <c r="D160" s="261" t="s">
        <v>155</v>
      </c>
      <c r="E160" s="262" t="s">
        <v>1539</v>
      </c>
      <c r="F160" s="263" t="s">
        <v>1540</v>
      </c>
      <c r="G160" s="264" t="s">
        <v>290</v>
      </c>
      <c r="H160" s="265">
        <v>57.6</v>
      </c>
      <c r="I160" s="80"/>
      <c r="J160" s="266">
        <f>ROUND(I160*H160,2)</f>
        <v>0</v>
      </c>
      <c r="K160" s="267"/>
      <c r="L160" s="176"/>
      <c r="M160" s="268" t="s">
        <v>1</v>
      </c>
      <c r="N160" s="269" t="s">
        <v>39</v>
      </c>
      <c r="O160" s="270"/>
      <c r="P160" s="271">
        <f>O160*H160</f>
        <v>0</v>
      </c>
      <c r="Q160" s="271">
        <v>0.00158</v>
      </c>
      <c r="R160" s="271">
        <f>Q160*H160</f>
        <v>0.091008</v>
      </c>
      <c r="S160" s="271">
        <v>0</v>
      </c>
      <c r="T160" s="272">
        <f>S160*H160</f>
        <v>0</v>
      </c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R160" s="273" t="s">
        <v>186</v>
      </c>
      <c r="AT160" s="273" t="s">
        <v>155</v>
      </c>
      <c r="AU160" s="273" t="s">
        <v>84</v>
      </c>
      <c r="AY160" s="166" t="s">
        <v>153</v>
      </c>
      <c r="BE160" s="274">
        <f>IF(N160="základní",J160,0)</f>
        <v>0</v>
      </c>
      <c r="BF160" s="274">
        <f>IF(N160="snížená",J160,0)</f>
        <v>0</v>
      </c>
      <c r="BG160" s="274">
        <f>IF(N160="zákl. přenesená",J160,0)</f>
        <v>0</v>
      </c>
      <c r="BH160" s="274">
        <f>IF(N160="sníž. přenesená",J160,0)</f>
        <v>0</v>
      </c>
      <c r="BI160" s="274">
        <f>IF(N160="nulová",J160,0)</f>
        <v>0</v>
      </c>
      <c r="BJ160" s="166" t="s">
        <v>82</v>
      </c>
      <c r="BK160" s="274">
        <f>ROUND(I160*H160,2)</f>
        <v>0</v>
      </c>
      <c r="BL160" s="166" t="s">
        <v>186</v>
      </c>
      <c r="BM160" s="273" t="s">
        <v>1541</v>
      </c>
    </row>
    <row r="161" spans="2:51" s="275" customFormat="1" ht="12">
      <c r="B161" s="276"/>
      <c r="D161" s="277" t="s">
        <v>165</v>
      </c>
      <c r="E161" s="278" t="s">
        <v>1</v>
      </c>
      <c r="F161" s="279" t="s">
        <v>1542</v>
      </c>
      <c r="H161" s="280">
        <v>57.6</v>
      </c>
      <c r="I161" s="81"/>
      <c r="L161" s="276"/>
      <c r="M161" s="281"/>
      <c r="N161" s="282"/>
      <c r="O161" s="282"/>
      <c r="P161" s="282"/>
      <c r="Q161" s="282"/>
      <c r="R161" s="282"/>
      <c r="S161" s="282"/>
      <c r="T161" s="283"/>
      <c r="AT161" s="278" t="s">
        <v>165</v>
      </c>
      <c r="AU161" s="278" t="s">
        <v>84</v>
      </c>
      <c r="AV161" s="275" t="s">
        <v>84</v>
      </c>
      <c r="AW161" s="275" t="s">
        <v>30</v>
      </c>
      <c r="AX161" s="275" t="s">
        <v>82</v>
      </c>
      <c r="AY161" s="278" t="s">
        <v>153</v>
      </c>
    </row>
    <row r="162" spans="1:65" s="178" customFormat="1" ht="24.25" customHeight="1">
      <c r="A162" s="175"/>
      <c r="B162" s="176"/>
      <c r="C162" s="261" t="s">
        <v>257</v>
      </c>
      <c r="D162" s="261" t="s">
        <v>155</v>
      </c>
      <c r="E162" s="262" t="s">
        <v>1543</v>
      </c>
      <c r="F162" s="263" t="s">
        <v>1544</v>
      </c>
      <c r="G162" s="264" t="s">
        <v>222</v>
      </c>
      <c r="H162" s="265">
        <v>6</v>
      </c>
      <c r="I162" s="80"/>
      <c r="J162" s="266">
        <f>ROUND(I162*H162,2)</f>
        <v>0</v>
      </c>
      <c r="K162" s="267"/>
      <c r="L162" s="176"/>
      <c r="M162" s="268" t="s">
        <v>1</v>
      </c>
      <c r="N162" s="269" t="s">
        <v>39</v>
      </c>
      <c r="O162" s="270"/>
      <c r="P162" s="271">
        <f>O162*H162</f>
        <v>0</v>
      </c>
      <c r="Q162" s="271">
        <v>1E-05</v>
      </c>
      <c r="R162" s="271">
        <f>Q162*H162</f>
        <v>6.000000000000001E-05</v>
      </c>
      <c r="S162" s="271">
        <v>0</v>
      </c>
      <c r="T162" s="272">
        <f>S162*H162</f>
        <v>0</v>
      </c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R162" s="273" t="s">
        <v>186</v>
      </c>
      <c r="AT162" s="273" t="s">
        <v>155</v>
      </c>
      <c r="AU162" s="273" t="s">
        <v>84</v>
      </c>
      <c r="AY162" s="166" t="s">
        <v>153</v>
      </c>
      <c r="BE162" s="274">
        <f>IF(N162="základní",J162,0)</f>
        <v>0</v>
      </c>
      <c r="BF162" s="274">
        <f>IF(N162="snížená",J162,0)</f>
        <v>0</v>
      </c>
      <c r="BG162" s="274">
        <f>IF(N162="zákl. přenesená",J162,0)</f>
        <v>0</v>
      </c>
      <c r="BH162" s="274">
        <f>IF(N162="sníž. přenesená",J162,0)</f>
        <v>0</v>
      </c>
      <c r="BI162" s="274">
        <f>IF(N162="nulová",J162,0)</f>
        <v>0</v>
      </c>
      <c r="BJ162" s="166" t="s">
        <v>82</v>
      </c>
      <c r="BK162" s="274">
        <f>ROUND(I162*H162,2)</f>
        <v>0</v>
      </c>
      <c r="BL162" s="166" t="s">
        <v>186</v>
      </c>
      <c r="BM162" s="273" t="s">
        <v>1545</v>
      </c>
    </row>
    <row r="163" spans="1:65" s="178" customFormat="1" ht="24.25" customHeight="1">
      <c r="A163" s="175"/>
      <c r="B163" s="176"/>
      <c r="C163" s="261" t="s">
        <v>206</v>
      </c>
      <c r="D163" s="261" t="s">
        <v>155</v>
      </c>
      <c r="E163" s="262" t="s">
        <v>1546</v>
      </c>
      <c r="F163" s="263" t="s">
        <v>1547</v>
      </c>
      <c r="G163" s="264" t="s">
        <v>222</v>
      </c>
      <c r="H163" s="265">
        <v>4</v>
      </c>
      <c r="I163" s="80"/>
      <c r="J163" s="266">
        <f>ROUND(I163*H163,2)</f>
        <v>0</v>
      </c>
      <c r="K163" s="267"/>
      <c r="L163" s="176"/>
      <c r="M163" s="268" t="s">
        <v>1</v>
      </c>
      <c r="N163" s="269" t="s">
        <v>39</v>
      </c>
      <c r="O163" s="270"/>
      <c r="P163" s="271">
        <f>O163*H163</f>
        <v>0</v>
      </c>
      <c r="Q163" s="271">
        <v>3E-05</v>
      </c>
      <c r="R163" s="271">
        <f>Q163*H163</f>
        <v>0.00012</v>
      </c>
      <c r="S163" s="271">
        <v>0</v>
      </c>
      <c r="T163" s="272">
        <f>S163*H163</f>
        <v>0</v>
      </c>
      <c r="U163" s="175"/>
      <c r="V163" s="175"/>
      <c r="W163" s="175"/>
      <c r="X163" s="175"/>
      <c r="Y163" s="175"/>
      <c r="Z163" s="175"/>
      <c r="AA163" s="175"/>
      <c r="AB163" s="175"/>
      <c r="AC163" s="175"/>
      <c r="AD163" s="175"/>
      <c r="AE163" s="175"/>
      <c r="AR163" s="273" t="s">
        <v>186</v>
      </c>
      <c r="AT163" s="273" t="s">
        <v>155</v>
      </c>
      <c r="AU163" s="273" t="s">
        <v>84</v>
      </c>
      <c r="AY163" s="166" t="s">
        <v>153</v>
      </c>
      <c r="BE163" s="274">
        <f>IF(N163="základní",J163,0)</f>
        <v>0</v>
      </c>
      <c r="BF163" s="274">
        <f>IF(N163="snížená",J163,0)</f>
        <v>0</v>
      </c>
      <c r="BG163" s="274">
        <f>IF(N163="zákl. přenesená",J163,0)</f>
        <v>0</v>
      </c>
      <c r="BH163" s="274">
        <f>IF(N163="sníž. přenesená",J163,0)</f>
        <v>0</v>
      </c>
      <c r="BI163" s="274">
        <f>IF(N163="nulová",J163,0)</f>
        <v>0</v>
      </c>
      <c r="BJ163" s="166" t="s">
        <v>82</v>
      </c>
      <c r="BK163" s="274">
        <f>ROUND(I163*H163,2)</f>
        <v>0</v>
      </c>
      <c r="BL163" s="166" t="s">
        <v>186</v>
      </c>
      <c r="BM163" s="273" t="s">
        <v>1548</v>
      </c>
    </row>
    <row r="164" spans="1:65" s="178" customFormat="1" ht="24.25" customHeight="1">
      <c r="A164" s="175"/>
      <c r="B164" s="176"/>
      <c r="C164" s="261" t="s">
        <v>265</v>
      </c>
      <c r="D164" s="261" t="s">
        <v>155</v>
      </c>
      <c r="E164" s="262" t="s">
        <v>1549</v>
      </c>
      <c r="F164" s="263" t="s">
        <v>1550</v>
      </c>
      <c r="G164" s="264" t="s">
        <v>222</v>
      </c>
      <c r="H164" s="265">
        <v>22</v>
      </c>
      <c r="I164" s="80"/>
      <c r="J164" s="266">
        <f>ROUND(I164*H164,2)</f>
        <v>0</v>
      </c>
      <c r="K164" s="267"/>
      <c r="L164" s="176"/>
      <c r="M164" s="268" t="s">
        <v>1</v>
      </c>
      <c r="N164" s="269" t="s">
        <v>39</v>
      </c>
      <c r="O164" s="270"/>
      <c r="P164" s="271">
        <f>O164*H164</f>
        <v>0</v>
      </c>
      <c r="Q164" s="271">
        <v>6E-05</v>
      </c>
      <c r="R164" s="271">
        <f>Q164*H164</f>
        <v>0.00132</v>
      </c>
      <c r="S164" s="271">
        <v>0</v>
      </c>
      <c r="T164" s="272">
        <f>S164*H164</f>
        <v>0</v>
      </c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R164" s="273" t="s">
        <v>186</v>
      </c>
      <c r="AT164" s="273" t="s">
        <v>155</v>
      </c>
      <c r="AU164" s="273" t="s">
        <v>84</v>
      </c>
      <c r="AY164" s="166" t="s">
        <v>153</v>
      </c>
      <c r="BE164" s="274">
        <f>IF(N164="základní",J164,0)</f>
        <v>0</v>
      </c>
      <c r="BF164" s="274">
        <f>IF(N164="snížená",J164,0)</f>
        <v>0</v>
      </c>
      <c r="BG164" s="274">
        <f>IF(N164="zákl. přenesená",J164,0)</f>
        <v>0</v>
      </c>
      <c r="BH164" s="274">
        <f>IF(N164="sníž. přenesená",J164,0)</f>
        <v>0</v>
      </c>
      <c r="BI164" s="274">
        <f>IF(N164="nulová",J164,0)</f>
        <v>0</v>
      </c>
      <c r="BJ164" s="166" t="s">
        <v>82</v>
      </c>
      <c r="BK164" s="274">
        <f>ROUND(I164*H164,2)</f>
        <v>0</v>
      </c>
      <c r="BL164" s="166" t="s">
        <v>186</v>
      </c>
      <c r="BM164" s="273" t="s">
        <v>1551</v>
      </c>
    </row>
    <row r="165" spans="1:65" s="178" customFormat="1" ht="16.5" customHeight="1">
      <c r="A165" s="175"/>
      <c r="B165" s="176"/>
      <c r="C165" s="261" t="s">
        <v>213</v>
      </c>
      <c r="D165" s="261" t="s">
        <v>155</v>
      </c>
      <c r="E165" s="262" t="s">
        <v>1552</v>
      </c>
      <c r="F165" s="263" t="s">
        <v>1553</v>
      </c>
      <c r="G165" s="264" t="s">
        <v>290</v>
      </c>
      <c r="H165" s="265">
        <v>187.2</v>
      </c>
      <c r="I165" s="80"/>
      <c r="J165" s="266">
        <f>ROUND(I165*H165,2)</f>
        <v>0</v>
      </c>
      <c r="K165" s="267"/>
      <c r="L165" s="176"/>
      <c r="M165" s="268" t="s">
        <v>1</v>
      </c>
      <c r="N165" s="269" t="s">
        <v>39</v>
      </c>
      <c r="O165" s="270"/>
      <c r="P165" s="271">
        <f>O165*H165</f>
        <v>0</v>
      </c>
      <c r="Q165" s="271">
        <v>0</v>
      </c>
      <c r="R165" s="271">
        <f>Q165*H165</f>
        <v>0</v>
      </c>
      <c r="S165" s="271">
        <v>0</v>
      </c>
      <c r="T165" s="272">
        <f>S165*H165</f>
        <v>0</v>
      </c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R165" s="273" t="s">
        <v>186</v>
      </c>
      <c r="AT165" s="273" t="s">
        <v>155</v>
      </c>
      <c r="AU165" s="273" t="s">
        <v>84</v>
      </c>
      <c r="AY165" s="166" t="s">
        <v>153</v>
      </c>
      <c r="BE165" s="274">
        <f>IF(N165="základní",J165,0)</f>
        <v>0</v>
      </c>
      <c r="BF165" s="274">
        <f>IF(N165="snížená",J165,0)</f>
        <v>0</v>
      </c>
      <c r="BG165" s="274">
        <f>IF(N165="zákl. přenesená",J165,0)</f>
        <v>0</v>
      </c>
      <c r="BH165" s="274">
        <f>IF(N165="sníž. přenesená",J165,0)</f>
        <v>0</v>
      </c>
      <c r="BI165" s="274">
        <f>IF(N165="nulová",J165,0)</f>
        <v>0</v>
      </c>
      <c r="BJ165" s="166" t="s">
        <v>82</v>
      </c>
      <c r="BK165" s="274">
        <f>ROUND(I165*H165,2)</f>
        <v>0</v>
      </c>
      <c r="BL165" s="166" t="s">
        <v>186</v>
      </c>
      <c r="BM165" s="273" t="s">
        <v>1554</v>
      </c>
    </row>
    <row r="166" spans="2:51" s="275" customFormat="1" ht="12">
      <c r="B166" s="276"/>
      <c r="D166" s="277" t="s">
        <v>165</v>
      </c>
      <c r="E166" s="278" t="s">
        <v>1</v>
      </c>
      <c r="F166" s="279" t="s">
        <v>1555</v>
      </c>
      <c r="H166" s="280">
        <v>187.2</v>
      </c>
      <c r="I166" s="81"/>
      <c r="L166" s="276"/>
      <c r="M166" s="281"/>
      <c r="N166" s="282"/>
      <c r="O166" s="282"/>
      <c r="P166" s="282"/>
      <c r="Q166" s="282"/>
      <c r="R166" s="282"/>
      <c r="S166" s="282"/>
      <c r="T166" s="283"/>
      <c r="AT166" s="278" t="s">
        <v>165</v>
      </c>
      <c r="AU166" s="278" t="s">
        <v>84</v>
      </c>
      <c r="AV166" s="275" t="s">
        <v>84</v>
      </c>
      <c r="AW166" s="275" t="s">
        <v>30</v>
      </c>
      <c r="AX166" s="275" t="s">
        <v>82</v>
      </c>
      <c r="AY166" s="278" t="s">
        <v>153</v>
      </c>
    </row>
    <row r="167" spans="1:65" s="178" customFormat="1" ht="21.75" customHeight="1">
      <c r="A167" s="175"/>
      <c r="B167" s="176"/>
      <c r="C167" s="261" t="s">
        <v>278</v>
      </c>
      <c r="D167" s="261" t="s">
        <v>155</v>
      </c>
      <c r="E167" s="262" t="s">
        <v>1556</v>
      </c>
      <c r="F167" s="263" t="s">
        <v>1557</v>
      </c>
      <c r="G167" s="264" t="s">
        <v>1558</v>
      </c>
      <c r="H167" s="265">
        <v>16</v>
      </c>
      <c r="I167" s="80"/>
      <c r="J167" s="266">
        <f>ROUND(I167*H167,2)</f>
        <v>0</v>
      </c>
      <c r="K167" s="267"/>
      <c r="L167" s="176"/>
      <c r="M167" s="268" t="s">
        <v>1</v>
      </c>
      <c r="N167" s="269" t="s">
        <v>39</v>
      </c>
      <c r="O167" s="270"/>
      <c r="P167" s="271">
        <f>O167*H167</f>
        <v>0</v>
      </c>
      <c r="Q167" s="271">
        <v>0</v>
      </c>
      <c r="R167" s="271">
        <f>Q167*H167</f>
        <v>0</v>
      </c>
      <c r="S167" s="271">
        <v>0</v>
      </c>
      <c r="T167" s="272">
        <f>S167*H167</f>
        <v>0</v>
      </c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R167" s="273" t="s">
        <v>186</v>
      </c>
      <c r="AT167" s="273" t="s">
        <v>155</v>
      </c>
      <c r="AU167" s="273" t="s">
        <v>84</v>
      </c>
      <c r="AY167" s="166" t="s">
        <v>153</v>
      </c>
      <c r="BE167" s="274">
        <f>IF(N167="základní",J167,0)</f>
        <v>0</v>
      </c>
      <c r="BF167" s="274">
        <f>IF(N167="snížená",J167,0)</f>
        <v>0</v>
      </c>
      <c r="BG167" s="274">
        <f>IF(N167="zákl. přenesená",J167,0)</f>
        <v>0</v>
      </c>
      <c r="BH167" s="274">
        <f>IF(N167="sníž. přenesená",J167,0)</f>
        <v>0</v>
      </c>
      <c r="BI167" s="274">
        <f>IF(N167="nulová",J167,0)</f>
        <v>0</v>
      </c>
      <c r="BJ167" s="166" t="s">
        <v>82</v>
      </c>
      <c r="BK167" s="274">
        <f>ROUND(I167*H167,2)</f>
        <v>0</v>
      </c>
      <c r="BL167" s="166" t="s">
        <v>186</v>
      </c>
      <c r="BM167" s="273" t="s">
        <v>1559</v>
      </c>
    </row>
    <row r="168" spans="1:65" s="178" customFormat="1" ht="16.5" customHeight="1">
      <c r="A168" s="175"/>
      <c r="B168" s="176"/>
      <c r="C168" s="261" t="s">
        <v>223</v>
      </c>
      <c r="D168" s="261" t="s">
        <v>155</v>
      </c>
      <c r="E168" s="262" t="s">
        <v>1560</v>
      </c>
      <c r="F168" s="263" t="s">
        <v>1561</v>
      </c>
      <c r="G168" s="264" t="s">
        <v>1558</v>
      </c>
      <c r="H168" s="265">
        <v>24</v>
      </c>
      <c r="I168" s="80"/>
      <c r="J168" s="266">
        <f>ROUND(I168*H168,2)</f>
        <v>0</v>
      </c>
      <c r="K168" s="267"/>
      <c r="L168" s="176"/>
      <c r="M168" s="268" t="s">
        <v>1</v>
      </c>
      <c r="N168" s="269" t="s">
        <v>39</v>
      </c>
      <c r="O168" s="270"/>
      <c r="P168" s="271">
        <f>O168*H168</f>
        <v>0</v>
      </c>
      <c r="Q168" s="271">
        <v>0</v>
      </c>
      <c r="R168" s="271">
        <f>Q168*H168</f>
        <v>0</v>
      </c>
      <c r="S168" s="271">
        <v>0</v>
      </c>
      <c r="T168" s="272">
        <f>S168*H168</f>
        <v>0</v>
      </c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R168" s="273" t="s">
        <v>186</v>
      </c>
      <c r="AT168" s="273" t="s">
        <v>155</v>
      </c>
      <c r="AU168" s="273" t="s">
        <v>84</v>
      </c>
      <c r="AY168" s="166" t="s">
        <v>153</v>
      </c>
      <c r="BE168" s="274">
        <f>IF(N168="základní",J168,0)</f>
        <v>0</v>
      </c>
      <c r="BF168" s="274">
        <f>IF(N168="snížená",J168,0)</f>
        <v>0</v>
      </c>
      <c r="BG168" s="274">
        <f>IF(N168="zákl. přenesená",J168,0)</f>
        <v>0</v>
      </c>
      <c r="BH168" s="274">
        <f>IF(N168="sníž. přenesená",J168,0)</f>
        <v>0</v>
      </c>
      <c r="BI168" s="274">
        <f>IF(N168="nulová",J168,0)</f>
        <v>0</v>
      </c>
      <c r="BJ168" s="166" t="s">
        <v>82</v>
      </c>
      <c r="BK168" s="274">
        <f>ROUND(I168*H168,2)</f>
        <v>0</v>
      </c>
      <c r="BL168" s="166" t="s">
        <v>186</v>
      </c>
      <c r="BM168" s="273" t="s">
        <v>1562</v>
      </c>
    </row>
    <row r="169" spans="1:65" s="178" customFormat="1" ht="33" customHeight="1">
      <c r="A169" s="175"/>
      <c r="B169" s="176"/>
      <c r="C169" s="261" t="s">
        <v>287</v>
      </c>
      <c r="D169" s="261" t="s">
        <v>155</v>
      </c>
      <c r="E169" s="262" t="s">
        <v>1563</v>
      </c>
      <c r="F169" s="263" t="s">
        <v>1564</v>
      </c>
      <c r="G169" s="264" t="s">
        <v>1565</v>
      </c>
      <c r="H169" s="265">
        <v>25</v>
      </c>
      <c r="I169" s="80"/>
      <c r="J169" s="266">
        <f>ROUND(I169*H169,2)</f>
        <v>0</v>
      </c>
      <c r="K169" s="267"/>
      <c r="L169" s="176"/>
      <c r="M169" s="268" t="s">
        <v>1</v>
      </c>
      <c r="N169" s="269" t="s">
        <v>39</v>
      </c>
      <c r="O169" s="270"/>
      <c r="P169" s="271">
        <f>O169*H169</f>
        <v>0</v>
      </c>
      <c r="Q169" s="271">
        <v>0</v>
      </c>
      <c r="R169" s="271">
        <f>Q169*H169</f>
        <v>0</v>
      </c>
      <c r="S169" s="271">
        <v>0</v>
      </c>
      <c r="T169" s="272">
        <f>S169*H169</f>
        <v>0</v>
      </c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R169" s="273" t="s">
        <v>186</v>
      </c>
      <c r="AT169" s="273" t="s">
        <v>155</v>
      </c>
      <c r="AU169" s="273" t="s">
        <v>84</v>
      </c>
      <c r="AY169" s="166" t="s">
        <v>153</v>
      </c>
      <c r="BE169" s="274">
        <f>IF(N169="základní",J169,0)</f>
        <v>0</v>
      </c>
      <c r="BF169" s="274">
        <f>IF(N169="snížená",J169,0)</f>
        <v>0</v>
      </c>
      <c r="BG169" s="274">
        <f>IF(N169="zákl. přenesená",J169,0)</f>
        <v>0</v>
      </c>
      <c r="BH169" s="274">
        <f>IF(N169="sníž. přenesená",J169,0)</f>
        <v>0</v>
      </c>
      <c r="BI169" s="274">
        <f>IF(N169="nulová",J169,0)</f>
        <v>0</v>
      </c>
      <c r="BJ169" s="166" t="s">
        <v>82</v>
      </c>
      <c r="BK169" s="274">
        <f>ROUND(I169*H169,2)</f>
        <v>0</v>
      </c>
      <c r="BL169" s="166" t="s">
        <v>186</v>
      </c>
      <c r="BM169" s="273" t="s">
        <v>1566</v>
      </c>
    </row>
    <row r="170" spans="2:63" s="248" customFormat="1" ht="22.9" customHeight="1">
      <c r="B170" s="249"/>
      <c r="D170" s="250" t="s">
        <v>73</v>
      </c>
      <c r="E170" s="259" t="s">
        <v>1425</v>
      </c>
      <c r="F170" s="259" t="s">
        <v>1426</v>
      </c>
      <c r="I170" s="79"/>
      <c r="J170" s="260">
        <f>BK170</f>
        <v>0</v>
      </c>
      <c r="L170" s="249"/>
      <c r="M170" s="253"/>
      <c r="N170" s="254"/>
      <c r="O170" s="254"/>
      <c r="P170" s="255">
        <f>SUM(P171:P184)</f>
        <v>0</v>
      </c>
      <c r="Q170" s="254"/>
      <c r="R170" s="255">
        <f>SUM(R171:R184)</f>
        <v>0.019589999999999996</v>
      </c>
      <c r="S170" s="254"/>
      <c r="T170" s="256">
        <f>SUM(T171:T184)</f>
        <v>0</v>
      </c>
      <c r="AR170" s="250" t="s">
        <v>84</v>
      </c>
      <c r="AT170" s="257" t="s">
        <v>73</v>
      </c>
      <c r="AU170" s="257" t="s">
        <v>82</v>
      </c>
      <c r="AY170" s="250" t="s">
        <v>153</v>
      </c>
      <c r="BK170" s="258">
        <f>SUM(BK171:BK184)</f>
        <v>0</v>
      </c>
    </row>
    <row r="171" spans="1:65" s="178" customFormat="1" ht="24.25" customHeight="1">
      <c r="A171" s="175"/>
      <c r="B171" s="176"/>
      <c r="C171" s="261" t="s">
        <v>231</v>
      </c>
      <c r="D171" s="261" t="s">
        <v>155</v>
      </c>
      <c r="E171" s="262" t="s">
        <v>1567</v>
      </c>
      <c r="F171" s="263" t="s">
        <v>1568</v>
      </c>
      <c r="G171" s="264" t="s">
        <v>222</v>
      </c>
      <c r="H171" s="265">
        <v>4</v>
      </c>
      <c r="I171" s="80"/>
      <c r="J171" s="266">
        <f aca="true" t="shared" si="10" ref="J171:J184">ROUND(I171*H171,2)</f>
        <v>0</v>
      </c>
      <c r="K171" s="267"/>
      <c r="L171" s="176"/>
      <c r="M171" s="268" t="s">
        <v>1</v>
      </c>
      <c r="N171" s="269" t="s">
        <v>39</v>
      </c>
      <c r="O171" s="270"/>
      <c r="P171" s="271">
        <f aca="true" t="shared" si="11" ref="P171:P184">O171*H171</f>
        <v>0</v>
      </c>
      <c r="Q171" s="271">
        <v>0.00024</v>
      </c>
      <c r="R171" s="271">
        <f aca="true" t="shared" si="12" ref="R171:R184">Q171*H171</f>
        <v>0.00096</v>
      </c>
      <c r="S171" s="271">
        <v>0</v>
      </c>
      <c r="T171" s="272">
        <f aca="true" t="shared" si="13" ref="T171:T184">S171*H171</f>
        <v>0</v>
      </c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R171" s="273" t="s">
        <v>186</v>
      </c>
      <c r="AT171" s="273" t="s">
        <v>155</v>
      </c>
      <c r="AU171" s="273" t="s">
        <v>84</v>
      </c>
      <c r="AY171" s="166" t="s">
        <v>153</v>
      </c>
      <c r="BE171" s="274">
        <f aca="true" t="shared" si="14" ref="BE171:BE184">IF(N171="základní",J171,0)</f>
        <v>0</v>
      </c>
      <c r="BF171" s="274">
        <f aca="true" t="shared" si="15" ref="BF171:BF184">IF(N171="snížená",J171,0)</f>
        <v>0</v>
      </c>
      <c r="BG171" s="274">
        <f aca="true" t="shared" si="16" ref="BG171:BG184">IF(N171="zákl. přenesená",J171,0)</f>
        <v>0</v>
      </c>
      <c r="BH171" s="274">
        <f aca="true" t="shared" si="17" ref="BH171:BH184">IF(N171="sníž. přenesená",J171,0)</f>
        <v>0</v>
      </c>
      <c r="BI171" s="274">
        <f aca="true" t="shared" si="18" ref="BI171:BI184">IF(N171="nulová",J171,0)</f>
        <v>0</v>
      </c>
      <c r="BJ171" s="166" t="s">
        <v>82</v>
      </c>
      <c r="BK171" s="274">
        <f aca="true" t="shared" si="19" ref="BK171:BK184">ROUND(I171*H171,2)</f>
        <v>0</v>
      </c>
      <c r="BL171" s="166" t="s">
        <v>186</v>
      </c>
      <c r="BM171" s="273" t="s">
        <v>1569</v>
      </c>
    </row>
    <row r="172" spans="1:65" s="178" customFormat="1" ht="24.25" customHeight="1">
      <c r="A172" s="175"/>
      <c r="B172" s="176"/>
      <c r="C172" s="261" t="s">
        <v>297</v>
      </c>
      <c r="D172" s="261" t="s">
        <v>155</v>
      </c>
      <c r="E172" s="262" t="s">
        <v>1570</v>
      </c>
      <c r="F172" s="263" t="s">
        <v>1571</v>
      </c>
      <c r="G172" s="264" t="s">
        <v>222</v>
      </c>
      <c r="H172" s="265">
        <v>2</v>
      </c>
      <c r="I172" s="80"/>
      <c r="J172" s="266">
        <f t="shared" si="10"/>
        <v>0</v>
      </c>
      <c r="K172" s="267"/>
      <c r="L172" s="176"/>
      <c r="M172" s="268" t="s">
        <v>1</v>
      </c>
      <c r="N172" s="269" t="s">
        <v>39</v>
      </c>
      <c r="O172" s="270"/>
      <c r="P172" s="271">
        <f t="shared" si="11"/>
        <v>0</v>
      </c>
      <c r="Q172" s="271">
        <v>0.0007</v>
      </c>
      <c r="R172" s="271">
        <f t="shared" si="12"/>
        <v>0.0014</v>
      </c>
      <c r="S172" s="271">
        <v>0</v>
      </c>
      <c r="T172" s="272">
        <f t="shared" si="13"/>
        <v>0</v>
      </c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R172" s="273" t="s">
        <v>186</v>
      </c>
      <c r="AT172" s="273" t="s">
        <v>155</v>
      </c>
      <c r="AU172" s="273" t="s">
        <v>84</v>
      </c>
      <c r="AY172" s="166" t="s">
        <v>153</v>
      </c>
      <c r="BE172" s="274">
        <f t="shared" si="14"/>
        <v>0</v>
      </c>
      <c r="BF172" s="274">
        <f t="shared" si="15"/>
        <v>0</v>
      </c>
      <c r="BG172" s="274">
        <f t="shared" si="16"/>
        <v>0</v>
      </c>
      <c r="BH172" s="274">
        <f t="shared" si="17"/>
        <v>0</v>
      </c>
      <c r="BI172" s="274">
        <f t="shared" si="18"/>
        <v>0</v>
      </c>
      <c r="BJ172" s="166" t="s">
        <v>82</v>
      </c>
      <c r="BK172" s="274">
        <f t="shared" si="19"/>
        <v>0</v>
      </c>
      <c r="BL172" s="166" t="s">
        <v>186</v>
      </c>
      <c r="BM172" s="273" t="s">
        <v>1572</v>
      </c>
    </row>
    <row r="173" spans="1:65" s="178" customFormat="1" ht="21.75" customHeight="1">
      <c r="A173" s="175"/>
      <c r="B173" s="176"/>
      <c r="C173" s="261" t="s">
        <v>235</v>
      </c>
      <c r="D173" s="261" t="s">
        <v>155</v>
      </c>
      <c r="E173" s="262" t="s">
        <v>1573</v>
      </c>
      <c r="F173" s="263" t="s">
        <v>1574</v>
      </c>
      <c r="G173" s="264" t="s">
        <v>222</v>
      </c>
      <c r="H173" s="265">
        <v>1</v>
      </c>
      <c r="I173" s="80"/>
      <c r="J173" s="266">
        <f t="shared" si="10"/>
        <v>0</v>
      </c>
      <c r="K173" s="267"/>
      <c r="L173" s="176"/>
      <c r="M173" s="268" t="s">
        <v>1</v>
      </c>
      <c r="N173" s="269" t="s">
        <v>39</v>
      </c>
      <c r="O173" s="270"/>
      <c r="P173" s="271">
        <f t="shared" si="11"/>
        <v>0</v>
      </c>
      <c r="Q173" s="271">
        <v>0.00018</v>
      </c>
      <c r="R173" s="271">
        <f t="shared" si="12"/>
        <v>0.00018</v>
      </c>
      <c r="S173" s="271">
        <v>0</v>
      </c>
      <c r="T173" s="272">
        <f t="shared" si="13"/>
        <v>0</v>
      </c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R173" s="273" t="s">
        <v>186</v>
      </c>
      <c r="AT173" s="273" t="s">
        <v>155</v>
      </c>
      <c r="AU173" s="273" t="s">
        <v>84</v>
      </c>
      <c r="AY173" s="166" t="s">
        <v>153</v>
      </c>
      <c r="BE173" s="274">
        <f t="shared" si="14"/>
        <v>0</v>
      </c>
      <c r="BF173" s="274">
        <f t="shared" si="15"/>
        <v>0</v>
      </c>
      <c r="BG173" s="274">
        <f t="shared" si="16"/>
        <v>0</v>
      </c>
      <c r="BH173" s="274">
        <f t="shared" si="17"/>
        <v>0</v>
      </c>
      <c r="BI173" s="274">
        <f t="shared" si="18"/>
        <v>0</v>
      </c>
      <c r="BJ173" s="166" t="s">
        <v>82</v>
      </c>
      <c r="BK173" s="274">
        <f t="shared" si="19"/>
        <v>0</v>
      </c>
      <c r="BL173" s="166" t="s">
        <v>186</v>
      </c>
      <c r="BM173" s="273" t="s">
        <v>1575</v>
      </c>
    </row>
    <row r="174" spans="1:65" s="178" customFormat="1" ht="21.75" customHeight="1">
      <c r="A174" s="175"/>
      <c r="B174" s="176"/>
      <c r="C174" s="261" t="s">
        <v>306</v>
      </c>
      <c r="D174" s="261" t="s">
        <v>155</v>
      </c>
      <c r="E174" s="262" t="s">
        <v>1576</v>
      </c>
      <c r="F174" s="263" t="s">
        <v>1577</v>
      </c>
      <c r="G174" s="264" t="s">
        <v>222</v>
      </c>
      <c r="H174" s="265">
        <v>1</v>
      </c>
      <c r="I174" s="80"/>
      <c r="J174" s="266">
        <f t="shared" si="10"/>
        <v>0</v>
      </c>
      <c r="K174" s="267"/>
      <c r="L174" s="176"/>
      <c r="M174" s="268" t="s">
        <v>1</v>
      </c>
      <c r="N174" s="269" t="s">
        <v>39</v>
      </c>
      <c r="O174" s="270"/>
      <c r="P174" s="271">
        <f t="shared" si="11"/>
        <v>0</v>
      </c>
      <c r="Q174" s="271">
        <v>0.00038</v>
      </c>
      <c r="R174" s="271">
        <f t="shared" si="12"/>
        <v>0.00038</v>
      </c>
      <c r="S174" s="271">
        <v>0</v>
      </c>
      <c r="T174" s="272">
        <f t="shared" si="13"/>
        <v>0</v>
      </c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R174" s="273" t="s">
        <v>186</v>
      </c>
      <c r="AT174" s="273" t="s">
        <v>155</v>
      </c>
      <c r="AU174" s="273" t="s">
        <v>84</v>
      </c>
      <c r="AY174" s="166" t="s">
        <v>153</v>
      </c>
      <c r="BE174" s="274">
        <f t="shared" si="14"/>
        <v>0</v>
      </c>
      <c r="BF174" s="274">
        <f t="shared" si="15"/>
        <v>0</v>
      </c>
      <c r="BG174" s="274">
        <f t="shared" si="16"/>
        <v>0</v>
      </c>
      <c r="BH174" s="274">
        <f t="shared" si="17"/>
        <v>0</v>
      </c>
      <c r="BI174" s="274">
        <f t="shared" si="18"/>
        <v>0</v>
      </c>
      <c r="BJ174" s="166" t="s">
        <v>82</v>
      </c>
      <c r="BK174" s="274">
        <f t="shared" si="19"/>
        <v>0</v>
      </c>
      <c r="BL174" s="166" t="s">
        <v>186</v>
      </c>
      <c r="BM174" s="273" t="s">
        <v>1578</v>
      </c>
    </row>
    <row r="175" spans="1:65" s="178" customFormat="1" ht="24.25" customHeight="1">
      <c r="A175" s="175"/>
      <c r="B175" s="176"/>
      <c r="C175" s="261" t="s">
        <v>239</v>
      </c>
      <c r="D175" s="261" t="s">
        <v>155</v>
      </c>
      <c r="E175" s="262" t="s">
        <v>1579</v>
      </c>
      <c r="F175" s="263" t="s">
        <v>1580</v>
      </c>
      <c r="G175" s="264" t="s">
        <v>222</v>
      </c>
      <c r="H175" s="265">
        <v>5</v>
      </c>
      <c r="I175" s="80"/>
      <c r="J175" s="266">
        <f t="shared" si="10"/>
        <v>0</v>
      </c>
      <c r="K175" s="267"/>
      <c r="L175" s="176"/>
      <c r="M175" s="268" t="s">
        <v>1</v>
      </c>
      <c r="N175" s="269" t="s">
        <v>39</v>
      </c>
      <c r="O175" s="270"/>
      <c r="P175" s="271">
        <f t="shared" si="11"/>
        <v>0</v>
      </c>
      <c r="Q175" s="271">
        <v>0.00022</v>
      </c>
      <c r="R175" s="271">
        <f t="shared" si="12"/>
        <v>0.0011</v>
      </c>
      <c r="S175" s="271">
        <v>0</v>
      </c>
      <c r="T175" s="272">
        <f t="shared" si="13"/>
        <v>0</v>
      </c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R175" s="273" t="s">
        <v>186</v>
      </c>
      <c r="AT175" s="273" t="s">
        <v>155</v>
      </c>
      <c r="AU175" s="273" t="s">
        <v>84</v>
      </c>
      <c r="AY175" s="166" t="s">
        <v>153</v>
      </c>
      <c r="BE175" s="274">
        <f t="shared" si="14"/>
        <v>0</v>
      </c>
      <c r="BF175" s="274">
        <f t="shared" si="15"/>
        <v>0</v>
      </c>
      <c r="BG175" s="274">
        <f t="shared" si="16"/>
        <v>0</v>
      </c>
      <c r="BH175" s="274">
        <f t="shared" si="17"/>
        <v>0</v>
      </c>
      <c r="BI175" s="274">
        <f t="shared" si="18"/>
        <v>0</v>
      </c>
      <c r="BJ175" s="166" t="s">
        <v>82</v>
      </c>
      <c r="BK175" s="274">
        <f t="shared" si="19"/>
        <v>0</v>
      </c>
      <c r="BL175" s="166" t="s">
        <v>186</v>
      </c>
      <c r="BM175" s="273" t="s">
        <v>1581</v>
      </c>
    </row>
    <row r="176" spans="1:65" s="178" customFormat="1" ht="24.25" customHeight="1">
      <c r="A176" s="175"/>
      <c r="B176" s="176"/>
      <c r="C176" s="261" t="s">
        <v>314</v>
      </c>
      <c r="D176" s="261" t="s">
        <v>155</v>
      </c>
      <c r="E176" s="262" t="s">
        <v>1582</v>
      </c>
      <c r="F176" s="263" t="s">
        <v>1583</v>
      </c>
      <c r="G176" s="264" t="s">
        <v>222</v>
      </c>
      <c r="H176" s="265">
        <v>1</v>
      </c>
      <c r="I176" s="80"/>
      <c r="J176" s="266">
        <f t="shared" si="10"/>
        <v>0</v>
      </c>
      <c r="K176" s="267"/>
      <c r="L176" s="176"/>
      <c r="M176" s="268" t="s">
        <v>1</v>
      </c>
      <c r="N176" s="269" t="s">
        <v>39</v>
      </c>
      <c r="O176" s="270"/>
      <c r="P176" s="271">
        <f t="shared" si="11"/>
        <v>0</v>
      </c>
      <c r="Q176" s="271">
        <v>0.00033</v>
      </c>
      <c r="R176" s="271">
        <f t="shared" si="12"/>
        <v>0.00033</v>
      </c>
      <c r="S176" s="271">
        <v>0</v>
      </c>
      <c r="T176" s="272">
        <f t="shared" si="13"/>
        <v>0</v>
      </c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R176" s="273" t="s">
        <v>186</v>
      </c>
      <c r="AT176" s="273" t="s">
        <v>155</v>
      </c>
      <c r="AU176" s="273" t="s">
        <v>84</v>
      </c>
      <c r="AY176" s="166" t="s">
        <v>153</v>
      </c>
      <c r="BE176" s="274">
        <f t="shared" si="14"/>
        <v>0</v>
      </c>
      <c r="BF176" s="274">
        <f t="shared" si="15"/>
        <v>0</v>
      </c>
      <c r="BG176" s="274">
        <f t="shared" si="16"/>
        <v>0</v>
      </c>
      <c r="BH176" s="274">
        <f t="shared" si="17"/>
        <v>0</v>
      </c>
      <c r="BI176" s="274">
        <f t="shared" si="18"/>
        <v>0</v>
      </c>
      <c r="BJ176" s="166" t="s">
        <v>82</v>
      </c>
      <c r="BK176" s="274">
        <f t="shared" si="19"/>
        <v>0</v>
      </c>
      <c r="BL176" s="166" t="s">
        <v>186</v>
      </c>
      <c r="BM176" s="273" t="s">
        <v>1584</v>
      </c>
    </row>
    <row r="177" spans="1:65" s="178" customFormat="1" ht="24.25" customHeight="1">
      <c r="A177" s="175"/>
      <c r="B177" s="176"/>
      <c r="C177" s="261" t="s">
        <v>240</v>
      </c>
      <c r="D177" s="261" t="s">
        <v>155</v>
      </c>
      <c r="E177" s="262" t="s">
        <v>1585</v>
      </c>
      <c r="F177" s="263" t="s">
        <v>1586</v>
      </c>
      <c r="G177" s="264" t="s">
        <v>222</v>
      </c>
      <c r="H177" s="265">
        <v>2</v>
      </c>
      <c r="I177" s="80"/>
      <c r="J177" s="266">
        <f t="shared" si="10"/>
        <v>0</v>
      </c>
      <c r="K177" s="267"/>
      <c r="L177" s="176"/>
      <c r="M177" s="268" t="s">
        <v>1</v>
      </c>
      <c r="N177" s="269" t="s">
        <v>39</v>
      </c>
      <c r="O177" s="270"/>
      <c r="P177" s="271">
        <f t="shared" si="11"/>
        <v>0</v>
      </c>
      <c r="Q177" s="271">
        <v>0.00124</v>
      </c>
      <c r="R177" s="271">
        <f t="shared" si="12"/>
        <v>0.00248</v>
      </c>
      <c r="S177" s="271">
        <v>0</v>
      </c>
      <c r="T177" s="272">
        <f t="shared" si="13"/>
        <v>0</v>
      </c>
      <c r="U177" s="175"/>
      <c r="V177" s="175"/>
      <c r="W177" s="175"/>
      <c r="X177" s="175"/>
      <c r="Y177" s="175"/>
      <c r="Z177" s="175"/>
      <c r="AA177" s="175"/>
      <c r="AB177" s="175"/>
      <c r="AC177" s="175"/>
      <c r="AD177" s="175"/>
      <c r="AE177" s="175"/>
      <c r="AR177" s="273" t="s">
        <v>186</v>
      </c>
      <c r="AT177" s="273" t="s">
        <v>155</v>
      </c>
      <c r="AU177" s="273" t="s">
        <v>84</v>
      </c>
      <c r="AY177" s="166" t="s">
        <v>153</v>
      </c>
      <c r="BE177" s="274">
        <f t="shared" si="14"/>
        <v>0</v>
      </c>
      <c r="BF177" s="274">
        <f t="shared" si="15"/>
        <v>0</v>
      </c>
      <c r="BG177" s="274">
        <f t="shared" si="16"/>
        <v>0</v>
      </c>
      <c r="BH177" s="274">
        <f t="shared" si="17"/>
        <v>0</v>
      </c>
      <c r="BI177" s="274">
        <f t="shared" si="18"/>
        <v>0</v>
      </c>
      <c r="BJ177" s="166" t="s">
        <v>82</v>
      </c>
      <c r="BK177" s="274">
        <f t="shared" si="19"/>
        <v>0</v>
      </c>
      <c r="BL177" s="166" t="s">
        <v>186</v>
      </c>
      <c r="BM177" s="273" t="s">
        <v>1587</v>
      </c>
    </row>
    <row r="178" spans="1:65" s="178" customFormat="1" ht="21.75" customHeight="1">
      <c r="A178" s="175"/>
      <c r="B178" s="176"/>
      <c r="C178" s="261" t="s">
        <v>694</v>
      </c>
      <c r="D178" s="261" t="s">
        <v>155</v>
      </c>
      <c r="E178" s="262" t="s">
        <v>1588</v>
      </c>
      <c r="F178" s="263" t="s">
        <v>1589</v>
      </c>
      <c r="G178" s="264" t="s">
        <v>222</v>
      </c>
      <c r="H178" s="265">
        <v>3</v>
      </c>
      <c r="I178" s="80"/>
      <c r="J178" s="266">
        <f t="shared" si="10"/>
        <v>0</v>
      </c>
      <c r="K178" s="267"/>
      <c r="L178" s="176"/>
      <c r="M178" s="268" t="s">
        <v>1</v>
      </c>
      <c r="N178" s="269" t="s">
        <v>39</v>
      </c>
      <c r="O178" s="270"/>
      <c r="P178" s="271">
        <f t="shared" si="11"/>
        <v>0</v>
      </c>
      <c r="Q178" s="271">
        <v>0.00034</v>
      </c>
      <c r="R178" s="271">
        <f t="shared" si="12"/>
        <v>0.00102</v>
      </c>
      <c r="S178" s="271">
        <v>0</v>
      </c>
      <c r="T178" s="272">
        <f t="shared" si="13"/>
        <v>0</v>
      </c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R178" s="273" t="s">
        <v>186</v>
      </c>
      <c r="AT178" s="273" t="s">
        <v>155</v>
      </c>
      <c r="AU178" s="273" t="s">
        <v>84</v>
      </c>
      <c r="AY178" s="166" t="s">
        <v>153</v>
      </c>
      <c r="BE178" s="274">
        <f t="shared" si="14"/>
        <v>0</v>
      </c>
      <c r="BF178" s="274">
        <f t="shared" si="15"/>
        <v>0</v>
      </c>
      <c r="BG178" s="274">
        <f t="shared" si="16"/>
        <v>0</v>
      </c>
      <c r="BH178" s="274">
        <f t="shared" si="17"/>
        <v>0</v>
      </c>
      <c r="BI178" s="274">
        <f t="shared" si="18"/>
        <v>0</v>
      </c>
      <c r="BJ178" s="166" t="s">
        <v>82</v>
      </c>
      <c r="BK178" s="274">
        <f t="shared" si="19"/>
        <v>0</v>
      </c>
      <c r="BL178" s="166" t="s">
        <v>186</v>
      </c>
      <c r="BM178" s="273" t="s">
        <v>1590</v>
      </c>
    </row>
    <row r="179" spans="1:65" s="178" customFormat="1" ht="24.25" customHeight="1">
      <c r="A179" s="175"/>
      <c r="B179" s="176"/>
      <c r="C179" s="261" t="s">
        <v>245</v>
      </c>
      <c r="D179" s="261" t="s">
        <v>155</v>
      </c>
      <c r="E179" s="262" t="s">
        <v>1591</v>
      </c>
      <c r="F179" s="263" t="s">
        <v>1592</v>
      </c>
      <c r="G179" s="264" t="s">
        <v>222</v>
      </c>
      <c r="H179" s="265">
        <v>7</v>
      </c>
      <c r="I179" s="80"/>
      <c r="J179" s="266">
        <f t="shared" si="10"/>
        <v>0</v>
      </c>
      <c r="K179" s="267"/>
      <c r="L179" s="176"/>
      <c r="M179" s="268" t="s">
        <v>1</v>
      </c>
      <c r="N179" s="269" t="s">
        <v>39</v>
      </c>
      <c r="O179" s="270"/>
      <c r="P179" s="271">
        <f t="shared" si="11"/>
        <v>0</v>
      </c>
      <c r="Q179" s="271">
        <v>0.0007</v>
      </c>
      <c r="R179" s="271">
        <f t="shared" si="12"/>
        <v>0.0049</v>
      </c>
      <c r="S179" s="271">
        <v>0</v>
      </c>
      <c r="T179" s="272">
        <f t="shared" si="13"/>
        <v>0</v>
      </c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R179" s="273" t="s">
        <v>186</v>
      </c>
      <c r="AT179" s="273" t="s">
        <v>155</v>
      </c>
      <c r="AU179" s="273" t="s">
        <v>84</v>
      </c>
      <c r="AY179" s="166" t="s">
        <v>153</v>
      </c>
      <c r="BE179" s="274">
        <f t="shared" si="14"/>
        <v>0</v>
      </c>
      <c r="BF179" s="274">
        <f t="shared" si="15"/>
        <v>0</v>
      </c>
      <c r="BG179" s="274">
        <f t="shared" si="16"/>
        <v>0</v>
      </c>
      <c r="BH179" s="274">
        <f t="shared" si="17"/>
        <v>0</v>
      </c>
      <c r="BI179" s="274">
        <f t="shared" si="18"/>
        <v>0</v>
      </c>
      <c r="BJ179" s="166" t="s">
        <v>82</v>
      </c>
      <c r="BK179" s="274">
        <f t="shared" si="19"/>
        <v>0</v>
      </c>
      <c r="BL179" s="166" t="s">
        <v>186</v>
      </c>
      <c r="BM179" s="273" t="s">
        <v>1593</v>
      </c>
    </row>
    <row r="180" spans="1:65" s="178" customFormat="1" ht="24.25" customHeight="1">
      <c r="A180" s="175"/>
      <c r="B180" s="176"/>
      <c r="C180" s="261" t="s">
        <v>319</v>
      </c>
      <c r="D180" s="261" t="s">
        <v>155</v>
      </c>
      <c r="E180" s="262" t="s">
        <v>1594</v>
      </c>
      <c r="F180" s="263" t="s">
        <v>1595</v>
      </c>
      <c r="G180" s="264" t="s">
        <v>222</v>
      </c>
      <c r="H180" s="265">
        <v>2</v>
      </c>
      <c r="I180" s="80"/>
      <c r="J180" s="266">
        <f t="shared" si="10"/>
        <v>0</v>
      </c>
      <c r="K180" s="267"/>
      <c r="L180" s="176"/>
      <c r="M180" s="268" t="s">
        <v>1</v>
      </c>
      <c r="N180" s="269" t="s">
        <v>39</v>
      </c>
      <c r="O180" s="270"/>
      <c r="P180" s="271">
        <f t="shared" si="11"/>
        <v>0</v>
      </c>
      <c r="Q180" s="271">
        <v>0.00057</v>
      </c>
      <c r="R180" s="271">
        <f t="shared" si="12"/>
        <v>0.00114</v>
      </c>
      <c r="S180" s="271">
        <v>0</v>
      </c>
      <c r="T180" s="272">
        <f t="shared" si="13"/>
        <v>0</v>
      </c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R180" s="273" t="s">
        <v>186</v>
      </c>
      <c r="AT180" s="273" t="s">
        <v>155</v>
      </c>
      <c r="AU180" s="273" t="s">
        <v>84</v>
      </c>
      <c r="AY180" s="166" t="s">
        <v>153</v>
      </c>
      <c r="BE180" s="274">
        <f t="shared" si="14"/>
        <v>0</v>
      </c>
      <c r="BF180" s="274">
        <f t="shared" si="15"/>
        <v>0</v>
      </c>
      <c r="BG180" s="274">
        <f t="shared" si="16"/>
        <v>0</v>
      </c>
      <c r="BH180" s="274">
        <f t="shared" si="17"/>
        <v>0</v>
      </c>
      <c r="BI180" s="274">
        <f t="shared" si="18"/>
        <v>0</v>
      </c>
      <c r="BJ180" s="166" t="s">
        <v>82</v>
      </c>
      <c r="BK180" s="274">
        <f t="shared" si="19"/>
        <v>0</v>
      </c>
      <c r="BL180" s="166" t="s">
        <v>186</v>
      </c>
      <c r="BM180" s="273" t="s">
        <v>1596</v>
      </c>
    </row>
    <row r="181" spans="1:65" s="178" customFormat="1" ht="24.25" customHeight="1">
      <c r="A181" s="175"/>
      <c r="B181" s="176"/>
      <c r="C181" s="261" t="s">
        <v>250</v>
      </c>
      <c r="D181" s="261" t="s">
        <v>155</v>
      </c>
      <c r="E181" s="262" t="s">
        <v>1597</v>
      </c>
      <c r="F181" s="263" t="s">
        <v>1598</v>
      </c>
      <c r="G181" s="264" t="s">
        <v>222</v>
      </c>
      <c r="H181" s="265">
        <v>2</v>
      </c>
      <c r="I181" s="80"/>
      <c r="J181" s="266">
        <f t="shared" si="10"/>
        <v>0</v>
      </c>
      <c r="K181" s="267"/>
      <c r="L181" s="176"/>
      <c r="M181" s="268" t="s">
        <v>1</v>
      </c>
      <c r="N181" s="269" t="s">
        <v>39</v>
      </c>
      <c r="O181" s="270"/>
      <c r="P181" s="271">
        <f t="shared" si="11"/>
        <v>0</v>
      </c>
      <c r="Q181" s="271">
        <v>0.00147</v>
      </c>
      <c r="R181" s="271">
        <f t="shared" si="12"/>
        <v>0.00294</v>
      </c>
      <c r="S181" s="271">
        <v>0</v>
      </c>
      <c r="T181" s="272">
        <f t="shared" si="13"/>
        <v>0</v>
      </c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R181" s="273" t="s">
        <v>186</v>
      </c>
      <c r="AT181" s="273" t="s">
        <v>155</v>
      </c>
      <c r="AU181" s="273" t="s">
        <v>84</v>
      </c>
      <c r="AY181" s="166" t="s">
        <v>153</v>
      </c>
      <c r="BE181" s="274">
        <f t="shared" si="14"/>
        <v>0</v>
      </c>
      <c r="BF181" s="274">
        <f t="shared" si="15"/>
        <v>0</v>
      </c>
      <c r="BG181" s="274">
        <f t="shared" si="16"/>
        <v>0</v>
      </c>
      <c r="BH181" s="274">
        <f t="shared" si="17"/>
        <v>0</v>
      </c>
      <c r="BI181" s="274">
        <f t="shared" si="18"/>
        <v>0</v>
      </c>
      <c r="BJ181" s="166" t="s">
        <v>82</v>
      </c>
      <c r="BK181" s="274">
        <f t="shared" si="19"/>
        <v>0</v>
      </c>
      <c r="BL181" s="166" t="s">
        <v>186</v>
      </c>
      <c r="BM181" s="273" t="s">
        <v>1599</v>
      </c>
    </row>
    <row r="182" spans="1:65" s="178" customFormat="1" ht="24.25" customHeight="1">
      <c r="A182" s="175"/>
      <c r="B182" s="176"/>
      <c r="C182" s="299" t="s">
        <v>330</v>
      </c>
      <c r="D182" s="299" t="s">
        <v>228</v>
      </c>
      <c r="E182" s="300" t="s">
        <v>1600</v>
      </c>
      <c r="F182" s="301" t="s">
        <v>1601</v>
      </c>
      <c r="G182" s="302" t="s">
        <v>222</v>
      </c>
      <c r="H182" s="303">
        <v>6</v>
      </c>
      <c r="I182" s="84"/>
      <c r="J182" s="304">
        <f t="shared" si="10"/>
        <v>0</v>
      </c>
      <c r="K182" s="305"/>
      <c r="L182" s="306"/>
      <c r="M182" s="307" t="s">
        <v>1</v>
      </c>
      <c r="N182" s="308" t="s">
        <v>39</v>
      </c>
      <c r="O182" s="270"/>
      <c r="P182" s="271">
        <f t="shared" si="11"/>
        <v>0</v>
      </c>
      <c r="Q182" s="271">
        <v>0.00023</v>
      </c>
      <c r="R182" s="271">
        <f t="shared" si="12"/>
        <v>0.0013800000000000002</v>
      </c>
      <c r="S182" s="271">
        <v>0</v>
      </c>
      <c r="T182" s="272">
        <f t="shared" si="13"/>
        <v>0</v>
      </c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R182" s="273" t="s">
        <v>231</v>
      </c>
      <c r="AT182" s="273" t="s">
        <v>228</v>
      </c>
      <c r="AU182" s="273" t="s">
        <v>84</v>
      </c>
      <c r="AY182" s="166" t="s">
        <v>153</v>
      </c>
      <c r="BE182" s="274">
        <f t="shared" si="14"/>
        <v>0</v>
      </c>
      <c r="BF182" s="274">
        <f t="shared" si="15"/>
        <v>0</v>
      </c>
      <c r="BG182" s="274">
        <f t="shared" si="16"/>
        <v>0</v>
      </c>
      <c r="BH182" s="274">
        <f t="shared" si="17"/>
        <v>0</v>
      </c>
      <c r="BI182" s="274">
        <f t="shared" si="18"/>
        <v>0</v>
      </c>
      <c r="BJ182" s="166" t="s">
        <v>82</v>
      </c>
      <c r="BK182" s="274">
        <f t="shared" si="19"/>
        <v>0</v>
      </c>
      <c r="BL182" s="166" t="s">
        <v>186</v>
      </c>
      <c r="BM182" s="273" t="s">
        <v>1602</v>
      </c>
    </row>
    <row r="183" spans="1:65" s="178" customFormat="1" ht="37.9" customHeight="1">
      <c r="A183" s="175"/>
      <c r="B183" s="176"/>
      <c r="C183" s="299" t="s">
        <v>254</v>
      </c>
      <c r="D183" s="299" t="s">
        <v>228</v>
      </c>
      <c r="E183" s="300" t="s">
        <v>1603</v>
      </c>
      <c r="F183" s="301" t="s">
        <v>1604</v>
      </c>
      <c r="G183" s="302" t="s">
        <v>222</v>
      </c>
      <c r="H183" s="303">
        <v>3</v>
      </c>
      <c r="I183" s="84"/>
      <c r="J183" s="304">
        <f t="shared" si="10"/>
        <v>0</v>
      </c>
      <c r="K183" s="305"/>
      <c r="L183" s="306"/>
      <c r="M183" s="307" t="s">
        <v>1</v>
      </c>
      <c r="N183" s="308" t="s">
        <v>39</v>
      </c>
      <c r="O183" s="270"/>
      <c r="P183" s="271">
        <f t="shared" si="11"/>
        <v>0</v>
      </c>
      <c r="Q183" s="271">
        <v>0.00023</v>
      </c>
      <c r="R183" s="271">
        <f t="shared" si="12"/>
        <v>0.0006900000000000001</v>
      </c>
      <c r="S183" s="271">
        <v>0</v>
      </c>
      <c r="T183" s="272">
        <f t="shared" si="13"/>
        <v>0</v>
      </c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R183" s="273" t="s">
        <v>231</v>
      </c>
      <c r="AT183" s="273" t="s">
        <v>228</v>
      </c>
      <c r="AU183" s="273" t="s">
        <v>84</v>
      </c>
      <c r="AY183" s="166" t="s">
        <v>153</v>
      </c>
      <c r="BE183" s="274">
        <f t="shared" si="14"/>
        <v>0</v>
      </c>
      <c r="BF183" s="274">
        <f t="shared" si="15"/>
        <v>0</v>
      </c>
      <c r="BG183" s="274">
        <f t="shared" si="16"/>
        <v>0</v>
      </c>
      <c r="BH183" s="274">
        <f t="shared" si="17"/>
        <v>0</v>
      </c>
      <c r="BI183" s="274">
        <f t="shared" si="18"/>
        <v>0</v>
      </c>
      <c r="BJ183" s="166" t="s">
        <v>82</v>
      </c>
      <c r="BK183" s="274">
        <f t="shared" si="19"/>
        <v>0</v>
      </c>
      <c r="BL183" s="166" t="s">
        <v>186</v>
      </c>
      <c r="BM183" s="273" t="s">
        <v>1605</v>
      </c>
    </row>
    <row r="184" spans="1:65" s="178" customFormat="1" ht="24.25" customHeight="1">
      <c r="A184" s="175"/>
      <c r="B184" s="176"/>
      <c r="C184" s="299" t="s">
        <v>232</v>
      </c>
      <c r="D184" s="299" t="s">
        <v>228</v>
      </c>
      <c r="E184" s="300" t="s">
        <v>1606</v>
      </c>
      <c r="F184" s="301" t="s">
        <v>1607</v>
      </c>
      <c r="G184" s="302" t="s">
        <v>222</v>
      </c>
      <c r="H184" s="303">
        <v>3</v>
      </c>
      <c r="I184" s="84"/>
      <c r="J184" s="304">
        <f t="shared" si="10"/>
        <v>0</v>
      </c>
      <c r="K184" s="305"/>
      <c r="L184" s="306"/>
      <c r="M184" s="307" t="s">
        <v>1</v>
      </c>
      <c r="N184" s="308" t="s">
        <v>39</v>
      </c>
      <c r="O184" s="270"/>
      <c r="P184" s="271">
        <f t="shared" si="11"/>
        <v>0</v>
      </c>
      <c r="Q184" s="271">
        <v>0.00023</v>
      </c>
      <c r="R184" s="271">
        <f t="shared" si="12"/>
        <v>0.0006900000000000001</v>
      </c>
      <c r="S184" s="271">
        <v>0</v>
      </c>
      <c r="T184" s="272">
        <f t="shared" si="13"/>
        <v>0</v>
      </c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R184" s="273" t="s">
        <v>231</v>
      </c>
      <c r="AT184" s="273" t="s">
        <v>228</v>
      </c>
      <c r="AU184" s="273" t="s">
        <v>84</v>
      </c>
      <c r="AY184" s="166" t="s">
        <v>153</v>
      </c>
      <c r="BE184" s="274">
        <f t="shared" si="14"/>
        <v>0</v>
      </c>
      <c r="BF184" s="274">
        <f t="shared" si="15"/>
        <v>0</v>
      </c>
      <c r="BG184" s="274">
        <f t="shared" si="16"/>
        <v>0</v>
      </c>
      <c r="BH184" s="274">
        <f t="shared" si="17"/>
        <v>0</v>
      </c>
      <c r="BI184" s="274">
        <f t="shared" si="18"/>
        <v>0</v>
      </c>
      <c r="BJ184" s="166" t="s">
        <v>82</v>
      </c>
      <c r="BK184" s="274">
        <f t="shared" si="19"/>
        <v>0</v>
      </c>
      <c r="BL184" s="166" t="s">
        <v>186</v>
      </c>
      <c r="BM184" s="273" t="s">
        <v>1608</v>
      </c>
    </row>
    <row r="185" spans="2:63" s="248" customFormat="1" ht="22.9" customHeight="1">
      <c r="B185" s="249"/>
      <c r="D185" s="250" t="s">
        <v>73</v>
      </c>
      <c r="E185" s="259" t="s">
        <v>1609</v>
      </c>
      <c r="F185" s="259" t="s">
        <v>1610</v>
      </c>
      <c r="I185" s="79"/>
      <c r="J185" s="260">
        <f>BK185</f>
        <v>0</v>
      </c>
      <c r="L185" s="249"/>
      <c r="M185" s="253"/>
      <c r="N185" s="254"/>
      <c r="O185" s="254"/>
      <c r="P185" s="255">
        <f>SUM(P186:P194)</f>
        <v>0</v>
      </c>
      <c r="Q185" s="254"/>
      <c r="R185" s="255">
        <f>SUM(R186:R194)</f>
        <v>0.51636</v>
      </c>
      <c r="S185" s="254"/>
      <c r="T185" s="256">
        <f>SUM(T186:T194)</f>
        <v>0</v>
      </c>
      <c r="AR185" s="250" t="s">
        <v>84</v>
      </c>
      <c r="AT185" s="257" t="s">
        <v>73</v>
      </c>
      <c r="AU185" s="257" t="s">
        <v>82</v>
      </c>
      <c r="AY185" s="250" t="s">
        <v>153</v>
      </c>
      <c r="BK185" s="258">
        <f>SUM(BK186:BK194)</f>
        <v>0</v>
      </c>
    </row>
    <row r="186" spans="1:65" s="178" customFormat="1" ht="44.25" customHeight="1">
      <c r="A186" s="175"/>
      <c r="B186" s="176"/>
      <c r="C186" s="299" t="s">
        <v>260</v>
      </c>
      <c r="D186" s="299" t="s">
        <v>228</v>
      </c>
      <c r="E186" s="300" t="s">
        <v>1611</v>
      </c>
      <c r="F186" s="301" t="s">
        <v>1612</v>
      </c>
      <c r="G186" s="302" t="s">
        <v>222</v>
      </c>
      <c r="H186" s="303">
        <v>6</v>
      </c>
      <c r="I186" s="84"/>
      <c r="J186" s="304">
        <f aca="true" t="shared" si="20" ref="J186:J194">ROUND(I186*H186,2)</f>
        <v>0</v>
      </c>
      <c r="K186" s="305"/>
      <c r="L186" s="306"/>
      <c r="M186" s="307" t="s">
        <v>1</v>
      </c>
      <c r="N186" s="308" t="s">
        <v>39</v>
      </c>
      <c r="O186" s="270"/>
      <c r="P186" s="271">
        <f aca="true" t="shared" si="21" ref="P186:P194">O186*H186</f>
        <v>0</v>
      </c>
      <c r="Q186" s="271">
        <v>0</v>
      </c>
      <c r="R186" s="271">
        <f aca="true" t="shared" si="22" ref="R186:R194">Q186*H186</f>
        <v>0</v>
      </c>
      <c r="S186" s="271">
        <v>0</v>
      </c>
      <c r="T186" s="272">
        <f aca="true" t="shared" si="23" ref="T186:T194">S186*H186</f>
        <v>0</v>
      </c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R186" s="273" t="s">
        <v>231</v>
      </c>
      <c r="AT186" s="273" t="s">
        <v>228</v>
      </c>
      <c r="AU186" s="273" t="s">
        <v>84</v>
      </c>
      <c r="AY186" s="166" t="s">
        <v>153</v>
      </c>
      <c r="BE186" s="274">
        <f aca="true" t="shared" si="24" ref="BE186:BE194">IF(N186="základní",J186,0)</f>
        <v>0</v>
      </c>
      <c r="BF186" s="274">
        <f aca="true" t="shared" si="25" ref="BF186:BF194">IF(N186="snížená",J186,0)</f>
        <v>0</v>
      </c>
      <c r="BG186" s="274">
        <f aca="true" t="shared" si="26" ref="BG186:BG194">IF(N186="zákl. přenesená",J186,0)</f>
        <v>0</v>
      </c>
      <c r="BH186" s="274">
        <f aca="true" t="shared" si="27" ref="BH186:BH194">IF(N186="sníž. přenesená",J186,0)</f>
        <v>0</v>
      </c>
      <c r="BI186" s="274">
        <f aca="true" t="shared" si="28" ref="BI186:BI194">IF(N186="nulová",J186,0)</f>
        <v>0</v>
      </c>
      <c r="BJ186" s="166" t="s">
        <v>82</v>
      </c>
      <c r="BK186" s="274">
        <f aca="true" t="shared" si="29" ref="BK186:BK194">ROUND(I186*H186,2)</f>
        <v>0</v>
      </c>
      <c r="BL186" s="166" t="s">
        <v>186</v>
      </c>
      <c r="BM186" s="273" t="s">
        <v>1613</v>
      </c>
    </row>
    <row r="187" spans="1:65" s="178" customFormat="1" ht="44.25" customHeight="1">
      <c r="A187" s="175"/>
      <c r="B187" s="176"/>
      <c r="C187" s="299" t="s">
        <v>348</v>
      </c>
      <c r="D187" s="299" t="s">
        <v>228</v>
      </c>
      <c r="E187" s="300" t="s">
        <v>1614</v>
      </c>
      <c r="F187" s="301" t="s">
        <v>1615</v>
      </c>
      <c r="G187" s="302" t="s">
        <v>222</v>
      </c>
      <c r="H187" s="303">
        <v>1</v>
      </c>
      <c r="I187" s="84"/>
      <c r="J187" s="304">
        <f t="shared" si="20"/>
        <v>0</v>
      </c>
      <c r="K187" s="305"/>
      <c r="L187" s="306"/>
      <c r="M187" s="307" t="s">
        <v>1</v>
      </c>
      <c r="N187" s="308" t="s">
        <v>39</v>
      </c>
      <c r="O187" s="270"/>
      <c r="P187" s="271">
        <f t="shared" si="21"/>
        <v>0</v>
      </c>
      <c r="Q187" s="271">
        <v>0</v>
      </c>
      <c r="R187" s="271">
        <f t="shared" si="22"/>
        <v>0</v>
      </c>
      <c r="S187" s="271">
        <v>0</v>
      </c>
      <c r="T187" s="272">
        <f t="shared" si="23"/>
        <v>0</v>
      </c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R187" s="273" t="s">
        <v>231</v>
      </c>
      <c r="AT187" s="273" t="s">
        <v>228</v>
      </c>
      <c r="AU187" s="273" t="s">
        <v>84</v>
      </c>
      <c r="AY187" s="166" t="s">
        <v>153</v>
      </c>
      <c r="BE187" s="274">
        <f t="shared" si="24"/>
        <v>0</v>
      </c>
      <c r="BF187" s="274">
        <f t="shared" si="25"/>
        <v>0</v>
      </c>
      <c r="BG187" s="274">
        <f t="shared" si="26"/>
        <v>0</v>
      </c>
      <c r="BH187" s="274">
        <f t="shared" si="27"/>
        <v>0</v>
      </c>
      <c r="BI187" s="274">
        <f t="shared" si="28"/>
        <v>0</v>
      </c>
      <c r="BJ187" s="166" t="s">
        <v>82</v>
      </c>
      <c r="BK187" s="274">
        <f t="shared" si="29"/>
        <v>0</v>
      </c>
      <c r="BL187" s="166" t="s">
        <v>186</v>
      </c>
      <c r="BM187" s="273" t="s">
        <v>1616</v>
      </c>
    </row>
    <row r="188" spans="1:65" s="178" customFormat="1" ht="44.25" customHeight="1">
      <c r="A188" s="175"/>
      <c r="B188" s="176"/>
      <c r="C188" s="299" t="s">
        <v>264</v>
      </c>
      <c r="D188" s="299" t="s">
        <v>228</v>
      </c>
      <c r="E188" s="300" t="s">
        <v>1617</v>
      </c>
      <c r="F188" s="301" t="s">
        <v>1618</v>
      </c>
      <c r="G188" s="302" t="s">
        <v>222</v>
      </c>
      <c r="H188" s="303">
        <v>13</v>
      </c>
      <c r="I188" s="84"/>
      <c r="J188" s="304">
        <f t="shared" si="20"/>
        <v>0</v>
      </c>
      <c r="K188" s="305"/>
      <c r="L188" s="306"/>
      <c r="M188" s="307" t="s">
        <v>1</v>
      </c>
      <c r="N188" s="308" t="s">
        <v>39</v>
      </c>
      <c r="O188" s="270"/>
      <c r="P188" s="271">
        <f t="shared" si="21"/>
        <v>0</v>
      </c>
      <c r="Q188" s="271">
        <v>0</v>
      </c>
      <c r="R188" s="271">
        <f t="shared" si="22"/>
        <v>0</v>
      </c>
      <c r="S188" s="271">
        <v>0</v>
      </c>
      <c r="T188" s="272">
        <f t="shared" si="23"/>
        <v>0</v>
      </c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R188" s="273" t="s">
        <v>231</v>
      </c>
      <c r="AT188" s="273" t="s">
        <v>228</v>
      </c>
      <c r="AU188" s="273" t="s">
        <v>84</v>
      </c>
      <c r="AY188" s="166" t="s">
        <v>153</v>
      </c>
      <c r="BE188" s="274">
        <f t="shared" si="24"/>
        <v>0</v>
      </c>
      <c r="BF188" s="274">
        <f t="shared" si="25"/>
        <v>0</v>
      </c>
      <c r="BG188" s="274">
        <f t="shared" si="26"/>
        <v>0</v>
      </c>
      <c r="BH188" s="274">
        <f t="shared" si="27"/>
        <v>0</v>
      </c>
      <c r="BI188" s="274">
        <f t="shared" si="28"/>
        <v>0</v>
      </c>
      <c r="BJ188" s="166" t="s">
        <v>82</v>
      </c>
      <c r="BK188" s="274">
        <f t="shared" si="29"/>
        <v>0</v>
      </c>
      <c r="BL188" s="166" t="s">
        <v>186</v>
      </c>
      <c r="BM188" s="273" t="s">
        <v>1619</v>
      </c>
    </row>
    <row r="189" spans="1:65" s="178" customFormat="1" ht="24.25" customHeight="1">
      <c r="A189" s="175"/>
      <c r="B189" s="176"/>
      <c r="C189" s="261" t="s">
        <v>355</v>
      </c>
      <c r="D189" s="261" t="s">
        <v>155</v>
      </c>
      <c r="E189" s="262" t="s">
        <v>1620</v>
      </c>
      <c r="F189" s="263" t="s">
        <v>1621</v>
      </c>
      <c r="G189" s="264" t="s">
        <v>222</v>
      </c>
      <c r="H189" s="265">
        <v>3</v>
      </c>
      <c r="I189" s="80"/>
      <c r="J189" s="266">
        <f t="shared" si="20"/>
        <v>0</v>
      </c>
      <c r="K189" s="267"/>
      <c r="L189" s="176"/>
      <c r="M189" s="268" t="s">
        <v>1</v>
      </c>
      <c r="N189" s="269" t="s">
        <v>39</v>
      </c>
      <c r="O189" s="270"/>
      <c r="P189" s="271">
        <f t="shared" si="21"/>
        <v>0</v>
      </c>
      <c r="Q189" s="271">
        <v>0</v>
      </c>
      <c r="R189" s="271">
        <f t="shared" si="22"/>
        <v>0</v>
      </c>
      <c r="S189" s="271">
        <v>0</v>
      </c>
      <c r="T189" s="272">
        <f t="shared" si="23"/>
        <v>0</v>
      </c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R189" s="273" t="s">
        <v>186</v>
      </c>
      <c r="AT189" s="273" t="s">
        <v>155</v>
      </c>
      <c r="AU189" s="273" t="s">
        <v>84</v>
      </c>
      <c r="AY189" s="166" t="s">
        <v>153</v>
      </c>
      <c r="BE189" s="274">
        <f t="shared" si="24"/>
        <v>0</v>
      </c>
      <c r="BF189" s="274">
        <f t="shared" si="25"/>
        <v>0</v>
      </c>
      <c r="BG189" s="274">
        <f t="shared" si="26"/>
        <v>0</v>
      </c>
      <c r="BH189" s="274">
        <f t="shared" si="27"/>
        <v>0</v>
      </c>
      <c r="BI189" s="274">
        <f t="shared" si="28"/>
        <v>0</v>
      </c>
      <c r="BJ189" s="166" t="s">
        <v>82</v>
      </c>
      <c r="BK189" s="274">
        <f t="shared" si="29"/>
        <v>0</v>
      </c>
      <c r="BL189" s="166" t="s">
        <v>186</v>
      </c>
      <c r="BM189" s="273" t="s">
        <v>1622</v>
      </c>
    </row>
    <row r="190" spans="1:65" s="178" customFormat="1" ht="37.9" customHeight="1">
      <c r="A190" s="175"/>
      <c r="B190" s="176"/>
      <c r="C190" s="261" t="s">
        <v>268</v>
      </c>
      <c r="D190" s="261" t="s">
        <v>155</v>
      </c>
      <c r="E190" s="262" t="s">
        <v>1623</v>
      </c>
      <c r="F190" s="263" t="s">
        <v>1624</v>
      </c>
      <c r="G190" s="264" t="s">
        <v>222</v>
      </c>
      <c r="H190" s="265">
        <v>3</v>
      </c>
      <c r="I190" s="80"/>
      <c r="J190" s="266">
        <f t="shared" si="20"/>
        <v>0</v>
      </c>
      <c r="K190" s="267"/>
      <c r="L190" s="176"/>
      <c r="M190" s="268" t="s">
        <v>1</v>
      </c>
      <c r="N190" s="269" t="s">
        <v>39</v>
      </c>
      <c r="O190" s="270"/>
      <c r="P190" s="271">
        <f t="shared" si="21"/>
        <v>0</v>
      </c>
      <c r="Q190" s="271">
        <v>0.04684</v>
      </c>
      <c r="R190" s="271">
        <f t="shared" si="22"/>
        <v>0.14052</v>
      </c>
      <c r="S190" s="271">
        <v>0</v>
      </c>
      <c r="T190" s="272">
        <f t="shared" si="23"/>
        <v>0</v>
      </c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R190" s="273" t="s">
        <v>186</v>
      </c>
      <c r="AT190" s="273" t="s">
        <v>155</v>
      </c>
      <c r="AU190" s="273" t="s">
        <v>84</v>
      </c>
      <c r="AY190" s="166" t="s">
        <v>153</v>
      </c>
      <c r="BE190" s="274">
        <f t="shared" si="24"/>
        <v>0</v>
      </c>
      <c r="BF190" s="274">
        <f t="shared" si="25"/>
        <v>0</v>
      </c>
      <c r="BG190" s="274">
        <f t="shared" si="26"/>
        <v>0</v>
      </c>
      <c r="BH190" s="274">
        <f t="shared" si="27"/>
        <v>0</v>
      </c>
      <c r="BI190" s="274">
        <f t="shared" si="28"/>
        <v>0</v>
      </c>
      <c r="BJ190" s="166" t="s">
        <v>82</v>
      </c>
      <c r="BK190" s="274">
        <f t="shared" si="29"/>
        <v>0</v>
      </c>
      <c r="BL190" s="166" t="s">
        <v>186</v>
      </c>
      <c r="BM190" s="273" t="s">
        <v>1625</v>
      </c>
    </row>
    <row r="191" spans="1:65" s="178" customFormat="1" ht="16.5" customHeight="1">
      <c r="A191" s="175"/>
      <c r="B191" s="176"/>
      <c r="C191" s="261" t="s">
        <v>368</v>
      </c>
      <c r="D191" s="261" t="s">
        <v>155</v>
      </c>
      <c r="E191" s="262" t="s">
        <v>1626</v>
      </c>
      <c r="F191" s="263" t="s">
        <v>1627</v>
      </c>
      <c r="G191" s="264" t="s">
        <v>222</v>
      </c>
      <c r="H191" s="265">
        <v>6</v>
      </c>
      <c r="I191" s="80"/>
      <c r="J191" s="266">
        <f t="shared" si="20"/>
        <v>0</v>
      </c>
      <c r="K191" s="267"/>
      <c r="L191" s="176"/>
      <c r="M191" s="268" t="s">
        <v>1</v>
      </c>
      <c r="N191" s="269" t="s">
        <v>39</v>
      </c>
      <c r="O191" s="270"/>
      <c r="P191" s="271">
        <f t="shared" si="21"/>
        <v>0</v>
      </c>
      <c r="Q191" s="271">
        <v>0.04684</v>
      </c>
      <c r="R191" s="271">
        <f t="shared" si="22"/>
        <v>0.28104</v>
      </c>
      <c r="S191" s="271">
        <v>0</v>
      </c>
      <c r="T191" s="272">
        <f t="shared" si="23"/>
        <v>0</v>
      </c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R191" s="273" t="s">
        <v>186</v>
      </c>
      <c r="AT191" s="273" t="s">
        <v>155</v>
      </c>
      <c r="AU191" s="273" t="s">
        <v>84</v>
      </c>
      <c r="AY191" s="166" t="s">
        <v>153</v>
      </c>
      <c r="BE191" s="274">
        <f t="shared" si="24"/>
        <v>0</v>
      </c>
      <c r="BF191" s="274">
        <f t="shared" si="25"/>
        <v>0</v>
      </c>
      <c r="BG191" s="274">
        <f t="shared" si="26"/>
        <v>0</v>
      </c>
      <c r="BH191" s="274">
        <f t="shared" si="27"/>
        <v>0</v>
      </c>
      <c r="BI191" s="274">
        <f t="shared" si="28"/>
        <v>0</v>
      </c>
      <c r="BJ191" s="166" t="s">
        <v>82</v>
      </c>
      <c r="BK191" s="274">
        <f t="shared" si="29"/>
        <v>0</v>
      </c>
      <c r="BL191" s="166" t="s">
        <v>186</v>
      </c>
      <c r="BM191" s="273" t="s">
        <v>1628</v>
      </c>
    </row>
    <row r="192" spans="1:65" s="178" customFormat="1" ht="37.9" customHeight="1">
      <c r="A192" s="175"/>
      <c r="B192" s="176"/>
      <c r="C192" s="261" t="s">
        <v>273</v>
      </c>
      <c r="D192" s="261" t="s">
        <v>155</v>
      </c>
      <c r="E192" s="262" t="s">
        <v>1629</v>
      </c>
      <c r="F192" s="263" t="s">
        <v>1630</v>
      </c>
      <c r="G192" s="264" t="s">
        <v>222</v>
      </c>
      <c r="H192" s="265">
        <v>2</v>
      </c>
      <c r="I192" s="80"/>
      <c r="J192" s="266">
        <f t="shared" si="20"/>
        <v>0</v>
      </c>
      <c r="K192" s="267"/>
      <c r="L192" s="176"/>
      <c r="M192" s="268" t="s">
        <v>1</v>
      </c>
      <c r="N192" s="269" t="s">
        <v>39</v>
      </c>
      <c r="O192" s="270"/>
      <c r="P192" s="271">
        <f t="shared" si="21"/>
        <v>0</v>
      </c>
      <c r="Q192" s="271">
        <v>0.0474</v>
      </c>
      <c r="R192" s="271">
        <f t="shared" si="22"/>
        <v>0.0948</v>
      </c>
      <c r="S192" s="271">
        <v>0</v>
      </c>
      <c r="T192" s="272">
        <f t="shared" si="23"/>
        <v>0</v>
      </c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R192" s="273" t="s">
        <v>186</v>
      </c>
      <c r="AT192" s="273" t="s">
        <v>155</v>
      </c>
      <c r="AU192" s="273" t="s">
        <v>84</v>
      </c>
      <c r="AY192" s="166" t="s">
        <v>153</v>
      </c>
      <c r="BE192" s="274">
        <f t="shared" si="24"/>
        <v>0</v>
      </c>
      <c r="BF192" s="274">
        <f t="shared" si="25"/>
        <v>0</v>
      </c>
      <c r="BG192" s="274">
        <f t="shared" si="26"/>
        <v>0</v>
      </c>
      <c r="BH192" s="274">
        <f t="shared" si="27"/>
        <v>0</v>
      </c>
      <c r="BI192" s="274">
        <f t="shared" si="28"/>
        <v>0</v>
      </c>
      <c r="BJ192" s="166" t="s">
        <v>82</v>
      </c>
      <c r="BK192" s="274">
        <f t="shared" si="29"/>
        <v>0</v>
      </c>
      <c r="BL192" s="166" t="s">
        <v>186</v>
      </c>
      <c r="BM192" s="273" t="s">
        <v>1631</v>
      </c>
    </row>
    <row r="193" spans="1:65" s="178" customFormat="1" ht="16.5" customHeight="1">
      <c r="A193" s="175"/>
      <c r="B193" s="176"/>
      <c r="C193" s="261" t="s">
        <v>375</v>
      </c>
      <c r="D193" s="261" t="s">
        <v>155</v>
      </c>
      <c r="E193" s="262" t="s">
        <v>1632</v>
      </c>
      <c r="F193" s="263" t="s">
        <v>1633</v>
      </c>
      <c r="G193" s="264" t="s">
        <v>222</v>
      </c>
      <c r="H193" s="265">
        <v>5</v>
      </c>
      <c r="I193" s="80"/>
      <c r="J193" s="266">
        <f t="shared" si="20"/>
        <v>0</v>
      </c>
      <c r="K193" s="267"/>
      <c r="L193" s="176"/>
      <c r="M193" s="268" t="s">
        <v>1</v>
      </c>
      <c r="N193" s="269" t="s">
        <v>39</v>
      </c>
      <c r="O193" s="270"/>
      <c r="P193" s="271">
        <f t="shared" si="21"/>
        <v>0</v>
      </c>
      <c r="Q193" s="271">
        <v>0</v>
      </c>
      <c r="R193" s="271">
        <f t="shared" si="22"/>
        <v>0</v>
      </c>
      <c r="S193" s="271">
        <v>0</v>
      </c>
      <c r="T193" s="272">
        <f t="shared" si="23"/>
        <v>0</v>
      </c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R193" s="273" t="s">
        <v>186</v>
      </c>
      <c r="AT193" s="273" t="s">
        <v>155</v>
      </c>
      <c r="AU193" s="273" t="s">
        <v>84</v>
      </c>
      <c r="AY193" s="166" t="s">
        <v>153</v>
      </c>
      <c r="BE193" s="274">
        <f t="shared" si="24"/>
        <v>0</v>
      </c>
      <c r="BF193" s="274">
        <f t="shared" si="25"/>
        <v>0</v>
      </c>
      <c r="BG193" s="274">
        <f t="shared" si="26"/>
        <v>0</v>
      </c>
      <c r="BH193" s="274">
        <f t="shared" si="27"/>
        <v>0</v>
      </c>
      <c r="BI193" s="274">
        <f t="shared" si="28"/>
        <v>0</v>
      </c>
      <c r="BJ193" s="166" t="s">
        <v>82</v>
      </c>
      <c r="BK193" s="274">
        <f t="shared" si="29"/>
        <v>0</v>
      </c>
      <c r="BL193" s="166" t="s">
        <v>186</v>
      </c>
      <c r="BM193" s="273" t="s">
        <v>1634</v>
      </c>
    </row>
    <row r="194" spans="1:65" s="178" customFormat="1" ht="16.5" customHeight="1">
      <c r="A194" s="175"/>
      <c r="B194" s="176"/>
      <c r="C194" s="261" t="s">
        <v>291</v>
      </c>
      <c r="D194" s="261" t="s">
        <v>155</v>
      </c>
      <c r="E194" s="262" t="s">
        <v>1635</v>
      </c>
      <c r="F194" s="263" t="s">
        <v>1636</v>
      </c>
      <c r="G194" s="264" t="s">
        <v>163</v>
      </c>
      <c r="H194" s="265">
        <v>100</v>
      </c>
      <c r="I194" s="80"/>
      <c r="J194" s="266">
        <f t="shared" si="20"/>
        <v>0</v>
      </c>
      <c r="K194" s="267"/>
      <c r="L194" s="176"/>
      <c r="M194" s="309" t="s">
        <v>1</v>
      </c>
      <c r="N194" s="310" t="s">
        <v>39</v>
      </c>
      <c r="O194" s="311"/>
      <c r="P194" s="312">
        <f t="shared" si="21"/>
        <v>0</v>
      </c>
      <c r="Q194" s="312">
        <v>0</v>
      </c>
      <c r="R194" s="312">
        <f t="shared" si="22"/>
        <v>0</v>
      </c>
      <c r="S194" s="312">
        <v>0</v>
      </c>
      <c r="T194" s="313">
        <f t="shared" si="23"/>
        <v>0</v>
      </c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R194" s="273" t="s">
        <v>186</v>
      </c>
      <c r="AT194" s="273" t="s">
        <v>155</v>
      </c>
      <c r="AU194" s="273" t="s">
        <v>84</v>
      </c>
      <c r="AY194" s="166" t="s">
        <v>153</v>
      </c>
      <c r="BE194" s="274">
        <f t="shared" si="24"/>
        <v>0</v>
      </c>
      <c r="BF194" s="274">
        <f t="shared" si="25"/>
        <v>0</v>
      </c>
      <c r="BG194" s="274">
        <f t="shared" si="26"/>
        <v>0</v>
      </c>
      <c r="BH194" s="274">
        <f t="shared" si="27"/>
        <v>0</v>
      </c>
      <c r="BI194" s="274">
        <f t="shared" si="28"/>
        <v>0</v>
      </c>
      <c r="BJ194" s="166" t="s">
        <v>82</v>
      </c>
      <c r="BK194" s="274">
        <f t="shared" si="29"/>
        <v>0</v>
      </c>
      <c r="BL194" s="166" t="s">
        <v>186</v>
      </c>
      <c r="BM194" s="273" t="s">
        <v>1637</v>
      </c>
    </row>
    <row r="195" spans="1:31" s="178" customFormat="1" ht="7" customHeight="1">
      <c r="A195" s="175"/>
      <c r="B195" s="212"/>
      <c r="C195" s="213"/>
      <c r="D195" s="213"/>
      <c r="E195" s="213"/>
      <c r="F195" s="213"/>
      <c r="G195" s="213"/>
      <c r="H195" s="213"/>
      <c r="I195" s="213"/>
      <c r="J195" s="213"/>
      <c r="K195" s="213"/>
      <c r="L195" s="176"/>
      <c r="M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</row>
  </sheetData>
  <sheetProtection algorithmName="SHA-512" hashValue="EatfBWwynzBa8nnb4uxDJBOuPVNLfNS2rpP1zVhiAP5SXFm7OIRVNvN9x+kxo448aHdCvjo3r6BeDrOxF/JSeg==" saltValue="tBafuhQaSAhimi7g8IO/rQ==" spinCount="100000" sheet="1" objects="1" scenarios="1"/>
  <autoFilter ref="C122:K194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2:BM122"/>
  <sheetViews>
    <sheetView showGridLines="0" view="pageBreakPreview" zoomScale="60" workbookViewId="0" topLeftCell="A1">
      <selection activeCell="AD98" sqref="AD98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108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1638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ROUND(J118,2)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ROUND((SUM(BE118:BE121)),2)</f>
        <v>0</v>
      </c>
      <c r="G33" s="175"/>
      <c r="H33" s="175"/>
      <c r="I33" s="197">
        <v>0.21</v>
      </c>
      <c r="J33" s="196">
        <f>ROUND(((SUM(BE118:BE121))*I33),2)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ROUND((SUM(BF118:BF121)),2)</f>
        <v>0</v>
      </c>
      <c r="G34" s="175"/>
      <c r="H34" s="175"/>
      <c r="I34" s="197">
        <v>0.15</v>
      </c>
      <c r="J34" s="196">
        <f>ROUND(((SUM(BF118:BF121))*I34),2)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ROUND((SUM(BG118:BG121)),2)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ROUND((SUM(BH118:BH121)),2)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ROUND((SUM(BI118:BI121)),2)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10 - ELEKTROINSTALACE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J118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134</v>
      </c>
      <c r="E97" s="223"/>
      <c r="F97" s="223"/>
      <c r="G97" s="223"/>
      <c r="H97" s="223"/>
      <c r="I97" s="223"/>
      <c r="J97" s="224">
        <f>J119</f>
        <v>0</v>
      </c>
      <c r="L97" s="221"/>
    </row>
    <row r="98" spans="2:12" s="225" customFormat="1" ht="19.9" customHeight="1">
      <c r="B98" s="226"/>
      <c r="D98" s="227" t="s">
        <v>1639</v>
      </c>
      <c r="E98" s="228"/>
      <c r="F98" s="228"/>
      <c r="G98" s="228"/>
      <c r="H98" s="228"/>
      <c r="I98" s="228"/>
      <c r="J98" s="229">
        <f>J120</f>
        <v>0</v>
      </c>
      <c r="L98" s="226"/>
    </row>
    <row r="99" spans="1:31" s="178" customFormat="1" ht="21.75" customHeight="1">
      <c r="A99" s="175"/>
      <c r="B99" s="176"/>
      <c r="C99" s="175"/>
      <c r="D99" s="175"/>
      <c r="E99" s="175"/>
      <c r="F99" s="175"/>
      <c r="G99" s="175"/>
      <c r="H99" s="175"/>
      <c r="I99" s="175"/>
      <c r="J99" s="175"/>
      <c r="K99" s="175"/>
      <c r="L99" s="177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</row>
    <row r="100" spans="1:31" s="178" customFormat="1" ht="7" customHeight="1">
      <c r="A100" s="175"/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177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</row>
    <row r="104" spans="1:31" s="178" customFormat="1" ht="7" customHeight="1">
      <c r="A104" s="175"/>
      <c r="B104" s="214"/>
      <c r="C104" s="215"/>
      <c r="D104" s="215"/>
      <c r="E104" s="215"/>
      <c r="F104" s="215"/>
      <c r="G104" s="215"/>
      <c r="H104" s="215"/>
      <c r="I104" s="215"/>
      <c r="J104" s="215"/>
      <c r="K104" s="215"/>
      <c r="L104" s="177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 s="178" customFormat="1" ht="25" customHeight="1">
      <c r="A105" s="175"/>
      <c r="B105" s="176"/>
      <c r="C105" s="170" t="s">
        <v>138</v>
      </c>
      <c r="D105" s="175"/>
      <c r="E105" s="175"/>
      <c r="F105" s="175"/>
      <c r="G105" s="175"/>
      <c r="H105" s="175"/>
      <c r="I105" s="175"/>
      <c r="J105" s="175"/>
      <c r="K105" s="175"/>
      <c r="L105" s="177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31" s="178" customFormat="1" ht="7" customHeight="1">
      <c r="A106" s="175"/>
      <c r="B106" s="176"/>
      <c r="C106" s="175"/>
      <c r="D106" s="175"/>
      <c r="E106" s="175"/>
      <c r="F106" s="175"/>
      <c r="G106" s="175"/>
      <c r="H106" s="175"/>
      <c r="I106" s="175"/>
      <c r="J106" s="175"/>
      <c r="K106" s="175"/>
      <c r="L106" s="177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s="178" customFormat="1" ht="12" customHeight="1">
      <c r="A107" s="175"/>
      <c r="B107" s="176"/>
      <c r="C107" s="172" t="s">
        <v>16</v>
      </c>
      <c r="D107" s="175"/>
      <c r="E107" s="175"/>
      <c r="F107" s="175"/>
      <c r="G107" s="175"/>
      <c r="H107" s="175"/>
      <c r="I107" s="175"/>
      <c r="J107" s="175"/>
      <c r="K107" s="175"/>
      <c r="L107" s="177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31" s="178" customFormat="1" ht="16.5" customHeight="1">
      <c r="A108" s="175"/>
      <c r="B108" s="176"/>
      <c r="C108" s="175"/>
      <c r="D108" s="175"/>
      <c r="E108" s="173" t="str">
        <f>E7</f>
        <v>00 - Provizorní menza_RS- UK Albertov</v>
      </c>
      <c r="F108" s="174"/>
      <c r="G108" s="174"/>
      <c r="H108" s="174"/>
      <c r="I108" s="175"/>
      <c r="J108" s="175"/>
      <c r="K108" s="175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 s="178" customFormat="1" ht="12" customHeight="1">
      <c r="A109" s="175"/>
      <c r="B109" s="176"/>
      <c r="C109" s="172" t="s">
        <v>119</v>
      </c>
      <c r="D109" s="175"/>
      <c r="E109" s="175"/>
      <c r="F109" s="175"/>
      <c r="G109" s="175"/>
      <c r="H109" s="175"/>
      <c r="I109" s="175"/>
      <c r="J109" s="175"/>
      <c r="K109" s="175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 s="178" customFormat="1" ht="16.5" customHeight="1">
      <c r="A110" s="175"/>
      <c r="B110" s="176"/>
      <c r="C110" s="175"/>
      <c r="D110" s="175"/>
      <c r="E110" s="179" t="str">
        <f>E9</f>
        <v>10 - ELEKTROINSTALACE</v>
      </c>
      <c r="F110" s="180"/>
      <c r="G110" s="180"/>
      <c r="H110" s="180"/>
      <c r="I110" s="175"/>
      <c r="J110" s="175"/>
      <c r="K110" s="17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7" customHeight="1">
      <c r="A111" s="175"/>
      <c r="B111" s="176"/>
      <c r="C111" s="175"/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12" customHeight="1">
      <c r="A112" s="175"/>
      <c r="B112" s="176"/>
      <c r="C112" s="172" t="s">
        <v>20</v>
      </c>
      <c r="D112" s="175"/>
      <c r="E112" s="175"/>
      <c r="F112" s="181" t="str">
        <f>F12</f>
        <v>Albertov, Konvent sester Alžbětinek. č. 1564/4</v>
      </c>
      <c r="G112" s="175"/>
      <c r="H112" s="175"/>
      <c r="I112" s="172" t="s">
        <v>21</v>
      </c>
      <c r="J112" s="182" t="str">
        <f>IF(J12="","",J12)</f>
        <v>Vyplň údaj</v>
      </c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7" customHeight="1">
      <c r="A113" s="175"/>
      <c r="B113" s="176"/>
      <c r="C113" s="175"/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5.25" customHeight="1">
      <c r="A114" s="175"/>
      <c r="B114" s="176"/>
      <c r="C114" s="172" t="s">
        <v>22</v>
      </c>
      <c r="D114" s="175"/>
      <c r="E114" s="175"/>
      <c r="F114" s="181" t="str">
        <f>E15</f>
        <v xml:space="preserve"> </v>
      </c>
      <c r="G114" s="175"/>
      <c r="H114" s="175"/>
      <c r="I114" s="172" t="s">
        <v>28</v>
      </c>
      <c r="J114" s="216" t="str">
        <f>E21</f>
        <v>JIKA CZ s.r.o.</v>
      </c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5.25" customHeight="1">
      <c r="A115" s="175"/>
      <c r="B115" s="176"/>
      <c r="C115" s="172" t="s">
        <v>26</v>
      </c>
      <c r="D115" s="175"/>
      <c r="E115" s="175"/>
      <c r="F115" s="181" t="str">
        <f>IF(E18="","",E18)</f>
        <v>Vyplň údaj</v>
      </c>
      <c r="G115" s="175"/>
      <c r="H115" s="175"/>
      <c r="I115" s="172" t="s">
        <v>31</v>
      </c>
      <c r="J115" s="216" t="str">
        <f>E24</f>
        <v xml:space="preserve">    </v>
      </c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0.4" customHeight="1">
      <c r="A116" s="175"/>
      <c r="B116" s="176"/>
      <c r="C116" s="175"/>
      <c r="D116" s="175"/>
      <c r="E116" s="175"/>
      <c r="F116" s="175"/>
      <c r="G116" s="175"/>
      <c r="H116" s="175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240" customFormat="1" ht="29.25" customHeight="1">
      <c r="A117" s="230"/>
      <c r="B117" s="231"/>
      <c r="C117" s="232" t="s">
        <v>139</v>
      </c>
      <c r="D117" s="233" t="s">
        <v>59</v>
      </c>
      <c r="E117" s="233" t="s">
        <v>55</v>
      </c>
      <c r="F117" s="233" t="s">
        <v>56</v>
      </c>
      <c r="G117" s="233" t="s">
        <v>140</v>
      </c>
      <c r="H117" s="233" t="s">
        <v>141</v>
      </c>
      <c r="I117" s="233" t="s">
        <v>142</v>
      </c>
      <c r="J117" s="234" t="s">
        <v>124</v>
      </c>
      <c r="K117" s="235" t="s">
        <v>143</v>
      </c>
      <c r="L117" s="236"/>
      <c r="M117" s="237" t="s">
        <v>1</v>
      </c>
      <c r="N117" s="238" t="s">
        <v>38</v>
      </c>
      <c r="O117" s="238" t="s">
        <v>144</v>
      </c>
      <c r="P117" s="238" t="s">
        <v>145</v>
      </c>
      <c r="Q117" s="238" t="s">
        <v>146</v>
      </c>
      <c r="R117" s="238" t="s">
        <v>147</v>
      </c>
      <c r="S117" s="238" t="s">
        <v>148</v>
      </c>
      <c r="T117" s="239" t="s">
        <v>149</v>
      </c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</row>
    <row r="118" spans="1:63" s="178" customFormat="1" ht="22.9" customHeight="1">
      <c r="A118" s="175"/>
      <c r="B118" s="176"/>
      <c r="C118" s="241" t="s">
        <v>150</v>
      </c>
      <c r="D118" s="175"/>
      <c r="E118" s="175"/>
      <c r="F118" s="175"/>
      <c r="G118" s="175"/>
      <c r="H118" s="175"/>
      <c r="I118" s="175"/>
      <c r="J118" s="242">
        <f>BK118</f>
        <v>0</v>
      </c>
      <c r="K118" s="175"/>
      <c r="L118" s="176"/>
      <c r="M118" s="243"/>
      <c r="N118" s="244"/>
      <c r="O118" s="191"/>
      <c r="P118" s="245">
        <f>P119</f>
        <v>0</v>
      </c>
      <c r="Q118" s="191"/>
      <c r="R118" s="245">
        <f>R119</f>
        <v>0</v>
      </c>
      <c r="S118" s="191"/>
      <c r="T118" s="246">
        <f>T119</f>
        <v>0</v>
      </c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T118" s="166" t="s">
        <v>73</v>
      </c>
      <c r="AU118" s="166" t="s">
        <v>126</v>
      </c>
      <c r="BK118" s="247">
        <f>BK119</f>
        <v>0</v>
      </c>
    </row>
    <row r="119" spans="2:63" s="248" customFormat="1" ht="25.9" customHeight="1">
      <c r="B119" s="249"/>
      <c r="D119" s="250" t="s">
        <v>73</v>
      </c>
      <c r="E119" s="251" t="s">
        <v>440</v>
      </c>
      <c r="F119" s="251" t="s">
        <v>441</v>
      </c>
      <c r="J119" s="252">
        <f>BK119</f>
        <v>0</v>
      </c>
      <c r="L119" s="249"/>
      <c r="M119" s="253"/>
      <c r="N119" s="254"/>
      <c r="O119" s="254"/>
      <c r="P119" s="255">
        <f>P120</f>
        <v>0</v>
      </c>
      <c r="Q119" s="254"/>
      <c r="R119" s="255">
        <f>R120</f>
        <v>0</v>
      </c>
      <c r="S119" s="254"/>
      <c r="T119" s="256">
        <f>T120</f>
        <v>0</v>
      </c>
      <c r="AR119" s="250" t="s">
        <v>84</v>
      </c>
      <c r="AT119" s="257" t="s">
        <v>73</v>
      </c>
      <c r="AU119" s="257" t="s">
        <v>74</v>
      </c>
      <c r="AY119" s="250" t="s">
        <v>153</v>
      </c>
      <c r="BK119" s="258">
        <f>BK120</f>
        <v>0</v>
      </c>
    </row>
    <row r="120" spans="2:63" s="248" customFormat="1" ht="22.9" customHeight="1">
      <c r="B120" s="249"/>
      <c r="D120" s="250" t="s">
        <v>73</v>
      </c>
      <c r="E120" s="259" t="s">
        <v>442</v>
      </c>
      <c r="F120" s="259" t="s">
        <v>1640</v>
      </c>
      <c r="J120" s="260">
        <f>BK120</f>
        <v>0</v>
      </c>
      <c r="L120" s="249"/>
      <c r="M120" s="253"/>
      <c r="N120" s="254"/>
      <c r="O120" s="254"/>
      <c r="P120" s="255">
        <f>P121</f>
        <v>0</v>
      </c>
      <c r="Q120" s="254"/>
      <c r="R120" s="255">
        <f>R121</f>
        <v>0</v>
      </c>
      <c r="S120" s="254"/>
      <c r="T120" s="256">
        <f>T121</f>
        <v>0</v>
      </c>
      <c r="AR120" s="250" t="s">
        <v>84</v>
      </c>
      <c r="AT120" s="257" t="s">
        <v>73</v>
      </c>
      <c r="AU120" s="257" t="s">
        <v>82</v>
      </c>
      <c r="AY120" s="250" t="s">
        <v>153</v>
      </c>
      <c r="BK120" s="258">
        <f>BK121</f>
        <v>0</v>
      </c>
    </row>
    <row r="121" spans="1:65" s="178" customFormat="1" ht="24.25" customHeight="1">
      <c r="A121" s="175"/>
      <c r="B121" s="176"/>
      <c r="C121" s="261" t="s">
        <v>84</v>
      </c>
      <c r="D121" s="261" t="s">
        <v>155</v>
      </c>
      <c r="E121" s="262" t="s">
        <v>1641</v>
      </c>
      <c r="F121" s="263" t="s">
        <v>1642</v>
      </c>
      <c r="G121" s="264" t="s">
        <v>158</v>
      </c>
      <c r="H121" s="265">
        <v>1</v>
      </c>
      <c r="I121" s="326">
        <f>'10-ELEKTRO Rekap'!C24</f>
        <v>0</v>
      </c>
      <c r="J121" s="266">
        <f>ROUND(I121*H121,2)</f>
        <v>0</v>
      </c>
      <c r="K121" s="267"/>
      <c r="L121" s="176"/>
      <c r="M121" s="309" t="s">
        <v>1</v>
      </c>
      <c r="N121" s="310" t="s">
        <v>39</v>
      </c>
      <c r="O121" s="311"/>
      <c r="P121" s="312">
        <f>O121*H121</f>
        <v>0</v>
      </c>
      <c r="Q121" s="312">
        <v>0</v>
      </c>
      <c r="R121" s="312">
        <f>Q121*H121</f>
        <v>0</v>
      </c>
      <c r="S121" s="312">
        <v>0</v>
      </c>
      <c r="T121" s="313">
        <f>S121*H121</f>
        <v>0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R121" s="273" t="s">
        <v>186</v>
      </c>
      <c r="AT121" s="273" t="s">
        <v>155</v>
      </c>
      <c r="AU121" s="273" t="s">
        <v>84</v>
      </c>
      <c r="AY121" s="166" t="s">
        <v>153</v>
      </c>
      <c r="BE121" s="274">
        <f>IF(N121="základní",J121,0)</f>
        <v>0</v>
      </c>
      <c r="BF121" s="274">
        <f>IF(N121="snížená",J121,0)</f>
        <v>0</v>
      </c>
      <c r="BG121" s="274">
        <f>IF(N121="zákl. přenesená",J121,0)</f>
        <v>0</v>
      </c>
      <c r="BH121" s="274">
        <f>IF(N121="sníž. přenesená",J121,0)</f>
        <v>0</v>
      </c>
      <c r="BI121" s="274">
        <f>IF(N121="nulová",J121,0)</f>
        <v>0</v>
      </c>
      <c r="BJ121" s="166" t="s">
        <v>82</v>
      </c>
      <c r="BK121" s="274">
        <f>ROUND(I121*H121,2)</f>
        <v>0</v>
      </c>
      <c r="BL121" s="166" t="s">
        <v>186</v>
      </c>
      <c r="BM121" s="273" t="s">
        <v>159</v>
      </c>
    </row>
    <row r="122" spans="1:31" s="178" customFormat="1" ht="7" customHeight="1">
      <c r="A122" s="175"/>
      <c r="B122" s="212"/>
      <c r="C122" s="213"/>
      <c r="D122" s="213"/>
      <c r="E122" s="213"/>
      <c r="F122" s="213"/>
      <c r="G122" s="213"/>
      <c r="H122" s="213"/>
      <c r="I122" s="213"/>
      <c r="J122" s="213"/>
      <c r="K122" s="213"/>
      <c r="L122" s="176"/>
      <c r="M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</sheetData>
  <sheetProtection algorithmName="SHA-512" hashValue="STVmeisJmX4VpT3cTvdgHMLqhGAjSd86JPUxKolN0MayEJdBYrjnwVBfkzDdhJQzkorxE2R9OBoe6Hp3pWua6w==" saltValue="uM0KRYGG9tt/MyasmriHlg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750F-2C02-4975-A42F-25EECDE43959}">
  <sheetPr>
    <tabColor rgb="FFFF0000"/>
  </sheetPr>
  <dimension ref="A1:C37"/>
  <sheetViews>
    <sheetView view="pageBreakPreview" zoomScale="60" workbookViewId="0" topLeftCell="A1">
      <selection activeCell="E92" sqref="E92"/>
    </sheetView>
  </sheetViews>
  <sheetFormatPr defaultColWidth="9.28125" defaultRowHeight="12"/>
  <cols>
    <col min="1" max="1" width="42.140625" style="514" bestFit="1" customWidth="1"/>
    <col min="2" max="2" width="11.7109375" style="515" bestFit="1" customWidth="1"/>
    <col min="3" max="3" width="18.7109375" style="515" bestFit="1" customWidth="1"/>
    <col min="4" max="16384" width="9.28125" style="498" customWidth="1"/>
  </cols>
  <sheetData>
    <row r="1" spans="1:3" ht="12">
      <c r="A1" s="496"/>
      <c r="B1" s="497" t="s">
        <v>2108</v>
      </c>
      <c r="C1" s="497" t="s">
        <v>2107</v>
      </c>
    </row>
    <row r="2" spans="1:3" ht="12">
      <c r="A2" s="499" t="s">
        <v>2106</v>
      </c>
      <c r="B2" s="500"/>
      <c r="C2" s="500"/>
    </row>
    <row r="3" spans="1:3" ht="12">
      <c r="A3" s="501" t="s">
        <v>2105</v>
      </c>
      <c r="B3" s="502">
        <v>0</v>
      </c>
      <c r="C3" s="502"/>
    </row>
    <row r="4" spans="1:3" ht="12">
      <c r="A4" s="501" t="s">
        <v>2104</v>
      </c>
      <c r="B4" s="502">
        <v>0</v>
      </c>
      <c r="C4" s="502">
        <v>0</v>
      </c>
    </row>
    <row r="5" spans="1:3" ht="12">
      <c r="A5" s="501" t="s">
        <v>2103</v>
      </c>
      <c r="B5" s="502"/>
      <c r="C5" s="502">
        <f>'10-ELEKTRO Rozp'!E139</f>
        <v>0</v>
      </c>
    </row>
    <row r="6" spans="1:3" ht="12">
      <c r="A6" s="501" t="s">
        <v>2102</v>
      </c>
      <c r="B6" s="502"/>
      <c r="C6" s="502">
        <f>'10-ELEKTRO Rozp'!G139</f>
        <v>0</v>
      </c>
    </row>
    <row r="7" spans="1:3" ht="12">
      <c r="A7" s="503" t="s">
        <v>2101</v>
      </c>
      <c r="B7" s="504">
        <v>0</v>
      </c>
      <c r="C7" s="504">
        <f>'10-ELEKTRO Rozp'!I139</f>
        <v>0</v>
      </c>
    </row>
    <row r="8" spans="1:3" ht="12">
      <c r="A8" s="501" t="s">
        <v>2100</v>
      </c>
      <c r="B8" s="502"/>
      <c r="C8" s="502">
        <f>0.06*C7</f>
        <v>0</v>
      </c>
    </row>
    <row r="9" spans="1:3" ht="12">
      <c r="A9" s="501" t="s">
        <v>2099</v>
      </c>
      <c r="B9" s="502"/>
      <c r="C9" s="502">
        <v>0</v>
      </c>
    </row>
    <row r="10" spans="1:3" ht="12">
      <c r="A10" s="501" t="s">
        <v>154</v>
      </c>
      <c r="B10" s="502"/>
      <c r="C10" s="502">
        <v>0</v>
      </c>
    </row>
    <row r="11" spans="1:3" ht="12">
      <c r="A11" s="501" t="s">
        <v>2098</v>
      </c>
      <c r="B11" s="502"/>
      <c r="C11" s="502">
        <v>0</v>
      </c>
    </row>
    <row r="12" spans="1:3" ht="12">
      <c r="A12" s="503" t="s">
        <v>2097</v>
      </c>
      <c r="B12" s="504">
        <v>0</v>
      </c>
      <c r="C12" s="504">
        <f>C7+C8</f>
        <v>0</v>
      </c>
    </row>
    <row r="13" spans="1:3" ht="12">
      <c r="A13" s="501" t="s">
        <v>2193</v>
      </c>
      <c r="B13" s="502"/>
      <c r="C13" s="502">
        <v>0</v>
      </c>
    </row>
    <row r="14" spans="1:3" ht="12">
      <c r="A14" s="501" t="s">
        <v>2095</v>
      </c>
      <c r="B14" s="502"/>
      <c r="C14" s="502">
        <v>0</v>
      </c>
    </row>
    <row r="15" spans="1:3" ht="12">
      <c r="A15" s="501" t="s">
        <v>2094</v>
      </c>
      <c r="B15" s="502"/>
      <c r="C15" s="502">
        <v>0</v>
      </c>
    </row>
    <row r="16" spans="1:3" ht="12">
      <c r="A16" s="499" t="s">
        <v>2093</v>
      </c>
      <c r="B16" s="505"/>
      <c r="C16" s="505">
        <f>C15+C14+C13+C12</f>
        <v>0</v>
      </c>
    </row>
    <row r="17" spans="1:3" ht="12">
      <c r="A17" s="501" t="s">
        <v>1</v>
      </c>
      <c r="B17" s="502"/>
      <c r="C17" s="502"/>
    </row>
    <row r="18" spans="1:3" ht="12">
      <c r="A18" s="499" t="s">
        <v>2092</v>
      </c>
      <c r="B18" s="505"/>
      <c r="C18" s="505"/>
    </row>
    <row r="19" spans="1:3" ht="12">
      <c r="A19" s="501" t="s">
        <v>2091</v>
      </c>
      <c r="B19" s="502"/>
      <c r="C19" s="502">
        <v>0</v>
      </c>
    </row>
    <row r="20" spans="1:3" ht="12">
      <c r="A20" s="501" t="s">
        <v>2090</v>
      </c>
      <c r="B20" s="502"/>
      <c r="C20" s="502">
        <v>0</v>
      </c>
    </row>
    <row r="21" spans="1:3" ht="12">
      <c r="A21" s="499" t="s">
        <v>2089</v>
      </c>
      <c r="B21" s="505"/>
      <c r="C21" s="505">
        <v>0</v>
      </c>
    </row>
    <row r="22" spans="1:3" ht="12">
      <c r="A22" s="501" t="s">
        <v>2088</v>
      </c>
      <c r="B22" s="502"/>
      <c r="C22" s="502">
        <v>0</v>
      </c>
    </row>
    <row r="23" spans="1:3" ht="12">
      <c r="A23" s="501" t="s">
        <v>1</v>
      </c>
      <c r="B23" s="502"/>
      <c r="C23" s="502"/>
    </row>
    <row r="24" spans="1:3" ht="14">
      <c r="A24" s="506" t="s">
        <v>2087</v>
      </c>
      <c r="B24" s="507"/>
      <c r="C24" s="507">
        <f>C16</f>
        <v>0</v>
      </c>
    </row>
    <row r="25" spans="1:3" ht="12">
      <c r="A25" s="501" t="s">
        <v>2086</v>
      </c>
      <c r="B25" s="508"/>
      <c r="C25" s="508"/>
    </row>
    <row r="26" spans="1:3" ht="12">
      <c r="A26" s="501" t="s">
        <v>2086</v>
      </c>
      <c r="B26" s="508"/>
      <c r="C26" s="508"/>
    </row>
    <row r="27" spans="1:3" ht="14">
      <c r="A27" s="506" t="s">
        <v>2085</v>
      </c>
      <c r="B27" s="509"/>
      <c r="C27" s="509"/>
    </row>
    <row r="28" spans="1:3" ht="12">
      <c r="A28" s="501" t="s">
        <v>1</v>
      </c>
      <c r="B28" s="508"/>
      <c r="C28" s="508"/>
    </row>
    <row r="29" spans="1:3" ht="12">
      <c r="A29" s="501"/>
      <c r="B29" s="508"/>
      <c r="C29" s="508"/>
    </row>
    <row r="30" spans="1:3" ht="12">
      <c r="A30" s="501"/>
      <c r="B30" s="508"/>
      <c r="C30" s="508"/>
    </row>
    <row r="31" spans="1:3" ht="12">
      <c r="A31" s="499"/>
      <c r="B31" s="510"/>
      <c r="C31" s="510"/>
    </row>
    <row r="32" spans="1:3" ht="12">
      <c r="A32" s="501"/>
      <c r="B32" s="508"/>
      <c r="C32" s="508"/>
    </row>
    <row r="33" spans="1:3" ht="12">
      <c r="A33" s="501"/>
      <c r="B33" s="508"/>
      <c r="C33" s="508"/>
    </row>
    <row r="34" spans="1:3" ht="12">
      <c r="A34" s="499"/>
      <c r="B34" s="511"/>
      <c r="C34" s="512"/>
    </row>
    <row r="35" spans="1:3" ht="12">
      <c r="A35" s="501"/>
      <c r="B35" s="513"/>
      <c r="C35" s="508"/>
    </row>
    <row r="36" spans="1:3" ht="12">
      <c r="A36" s="501"/>
      <c r="B36" s="513"/>
      <c r="C36" s="508"/>
    </row>
    <row r="37" spans="1:3" ht="12">
      <c r="A37" s="501"/>
      <c r="B37" s="508"/>
      <c r="C37" s="508"/>
    </row>
  </sheetData>
  <sheetProtection algorithmName="SHA-512" hashValue="PzXMZjqK/ryZgCT4/rklCb6m9mFLiBmbtKtWBF3hNtTYoUNXW1P2pDWV4Fcbcs0FX2tqUzT1iVrA327ZGhQj7w==" saltValue="nIrN17ukhbh8tIUvw6wQew==" spinCount="10000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755D3-9057-4FB8-87D4-12D1E9FE1886}">
  <sheetPr>
    <tabColor rgb="FFFF0000"/>
  </sheetPr>
  <dimension ref="A1:I155"/>
  <sheetViews>
    <sheetView view="pageBreakPreview" zoomScale="70" zoomScaleSheetLayoutView="70" workbookViewId="0" topLeftCell="A91">
      <selection activeCell="J170" sqref="J170"/>
    </sheetView>
  </sheetViews>
  <sheetFormatPr defaultColWidth="9.28125" defaultRowHeight="12"/>
  <cols>
    <col min="1" max="1" width="36.28125" style="514" bestFit="1" customWidth="1"/>
    <col min="2" max="2" width="4.140625" style="514" bestFit="1" customWidth="1"/>
    <col min="3" max="3" width="8.28125" style="542" bestFit="1" customWidth="1"/>
    <col min="4" max="4" width="10.28125" style="542" bestFit="1" customWidth="1"/>
    <col min="5" max="5" width="18.7109375" style="542" bestFit="1" customWidth="1"/>
    <col min="6" max="6" width="9.28125" style="542" bestFit="1" customWidth="1"/>
    <col min="7" max="7" width="16.421875" style="542" bestFit="1" customWidth="1"/>
    <col min="8" max="8" width="10.28125" style="542" bestFit="1" customWidth="1"/>
    <col min="9" max="9" width="18.7109375" style="542" bestFit="1" customWidth="1"/>
    <col min="10" max="16384" width="9.28125" style="498" customWidth="1"/>
  </cols>
  <sheetData>
    <row r="1" spans="1:9" ht="12">
      <c r="A1" s="496" t="s">
        <v>2153</v>
      </c>
      <c r="B1" s="496" t="s">
        <v>2152</v>
      </c>
      <c r="C1" s="536" t="s">
        <v>2151</v>
      </c>
      <c r="D1" s="536" t="s">
        <v>2150</v>
      </c>
      <c r="E1" s="536" t="s">
        <v>2149</v>
      </c>
      <c r="F1" s="536" t="s">
        <v>2148</v>
      </c>
      <c r="G1" s="536" t="s">
        <v>2147</v>
      </c>
      <c r="H1" s="536" t="s">
        <v>2146</v>
      </c>
      <c r="I1" s="536" t="s">
        <v>2145</v>
      </c>
    </row>
    <row r="2" spans="1:9" ht="12">
      <c r="A2" s="501" t="s">
        <v>1</v>
      </c>
      <c r="B2" s="501" t="s">
        <v>1</v>
      </c>
      <c r="C2" s="537"/>
      <c r="D2" s="537"/>
      <c r="E2" s="537"/>
      <c r="F2" s="537"/>
      <c r="G2" s="537"/>
      <c r="H2" s="537"/>
      <c r="I2" s="537"/>
    </row>
    <row r="3" spans="1:9" ht="14">
      <c r="A3" s="506" t="s">
        <v>2144</v>
      </c>
      <c r="B3" s="506" t="s">
        <v>1</v>
      </c>
      <c r="C3" s="538"/>
      <c r="D3" s="539" t="s">
        <v>2486</v>
      </c>
      <c r="E3" s="538"/>
      <c r="F3" s="539" t="s">
        <v>2486</v>
      </c>
      <c r="G3" s="538"/>
      <c r="H3" s="538"/>
      <c r="I3" s="538"/>
    </row>
    <row r="4" spans="1:9" ht="12">
      <c r="A4" s="501" t="s">
        <v>1</v>
      </c>
      <c r="B4" s="501" t="s">
        <v>1</v>
      </c>
      <c r="C4" s="537"/>
      <c r="D4" s="537"/>
      <c r="E4" s="537"/>
      <c r="F4" s="537"/>
      <c r="G4" s="537"/>
      <c r="H4" s="537"/>
      <c r="I4" s="537"/>
    </row>
    <row r="5" spans="1:9" ht="12">
      <c r="A5" s="540" t="s">
        <v>2291</v>
      </c>
      <c r="B5" s="540" t="s">
        <v>1</v>
      </c>
      <c r="C5" s="541"/>
      <c r="D5" s="541"/>
      <c r="E5" s="541"/>
      <c r="F5" s="541"/>
      <c r="G5" s="541"/>
      <c r="H5" s="541"/>
      <c r="I5" s="541"/>
    </row>
    <row r="6" spans="1:9" ht="12">
      <c r="A6" s="501" t="s">
        <v>2290</v>
      </c>
      <c r="B6" s="501" t="s">
        <v>385</v>
      </c>
      <c r="C6" s="537">
        <v>1</v>
      </c>
      <c r="D6" s="535"/>
      <c r="E6" s="537">
        <f>C6*D6</f>
        <v>0</v>
      </c>
      <c r="F6" s="535"/>
      <c r="G6" s="537">
        <f>C6*F6</f>
        <v>0</v>
      </c>
      <c r="H6" s="537">
        <f>F6+D6</f>
        <v>0</v>
      </c>
      <c r="I6" s="537">
        <f>G6+E6</f>
        <v>0</v>
      </c>
    </row>
    <row r="7" spans="1:9" ht="12">
      <c r="A7" s="501" t="s">
        <v>2289</v>
      </c>
      <c r="B7" s="501" t="s">
        <v>385</v>
      </c>
      <c r="C7" s="537">
        <v>1</v>
      </c>
      <c r="D7" s="535"/>
      <c r="E7" s="537">
        <f aca="true" t="shared" si="0" ref="E7:E34">C7*D7</f>
        <v>0</v>
      </c>
      <c r="F7" s="535"/>
      <c r="G7" s="537">
        <f aca="true" t="shared" si="1" ref="G7:G10">C7*F7</f>
        <v>0</v>
      </c>
      <c r="H7" s="537">
        <f aca="true" t="shared" si="2" ref="H7:H10">F7+D7</f>
        <v>0</v>
      </c>
      <c r="I7" s="537">
        <f aca="true" t="shared" si="3" ref="I7:I10">G7+E7</f>
        <v>0</v>
      </c>
    </row>
    <row r="8" spans="1:9" ht="12">
      <c r="A8" s="501" t="s">
        <v>2288</v>
      </c>
      <c r="B8" s="501" t="s">
        <v>385</v>
      </c>
      <c r="C8" s="537">
        <v>1</v>
      </c>
      <c r="D8" s="535"/>
      <c r="E8" s="537">
        <f t="shared" si="0"/>
        <v>0</v>
      </c>
      <c r="F8" s="535"/>
      <c r="G8" s="537">
        <f t="shared" si="1"/>
        <v>0</v>
      </c>
      <c r="H8" s="537">
        <f t="shared" si="2"/>
        <v>0</v>
      </c>
      <c r="I8" s="537">
        <f t="shared" si="3"/>
        <v>0</v>
      </c>
    </row>
    <row r="9" spans="1:9" ht="12">
      <c r="A9" s="501" t="s">
        <v>2287</v>
      </c>
      <c r="B9" s="501" t="s">
        <v>385</v>
      </c>
      <c r="C9" s="537">
        <v>1</v>
      </c>
      <c r="D9" s="535"/>
      <c r="E9" s="537">
        <f t="shared" si="0"/>
        <v>0</v>
      </c>
      <c r="F9" s="535"/>
      <c r="G9" s="537">
        <f t="shared" si="1"/>
        <v>0</v>
      </c>
      <c r="H9" s="537">
        <f t="shared" si="2"/>
        <v>0</v>
      </c>
      <c r="I9" s="537">
        <f t="shared" si="3"/>
        <v>0</v>
      </c>
    </row>
    <row r="10" spans="1:9" ht="12">
      <c r="A10" s="501" t="s">
        <v>2286</v>
      </c>
      <c r="B10" s="501" t="s">
        <v>385</v>
      </c>
      <c r="C10" s="537">
        <v>6</v>
      </c>
      <c r="D10" s="535"/>
      <c r="E10" s="537">
        <f t="shared" si="0"/>
        <v>0</v>
      </c>
      <c r="F10" s="535"/>
      <c r="G10" s="537">
        <f t="shared" si="1"/>
        <v>0</v>
      </c>
      <c r="H10" s="537">
        <f t="shared" si="2"/>
        <v>0</v>
      </c>
      <c r="I10" s="537">
        <f t="shared" si="3"/>
        <v>0</v>
      </c>
    </row>
    <row r="11" spans="1:9" ht="12">
      <c r="A11" s="501" t="s">
        <v>1</v>
      </c>
      <c r="B11" s="501" t="s">
        <v>1</v>
      </c>
      <c r="C11" s="537"/>
      <c r="D11" s="533"/>
      <c r="E11" s="537"/>
      <c r="F11" s="533"/>
      <c r="G11" s="537"/>
      <c r="H11" s="537"/>
      <c r="I11" s="537"/>
    </row>
    <row r="12" spans="1:9" ht="12">
      <c r="A12" s="501" t="s">
        <v>2285</v>
      </c>
      <c r="B12" s="501" t="s">
        <v>1</v>
      </c>
      <c r="C12" s="537"/>
      <c r="D12" s="533"/>
      <c r="E12" s="537"/>
      <c r="F12" s="533"/>
      <c r="G12" s="537"/>
      <c r="H12" s="537"/>
      <c r="I12" s="537"/>
    </row>
    <row r="13" spans="1:9" ht="12">
      <c r="A13" s="501" t="s">
        <v>2284</v>
      </c>
      <c r="B13" s="501" t="s">
        <v>385</v>
      </c>
      <c r="C13" s="537">
        <v>17</v>
      </c>
      <c r="D13" s="535"/>
      <c r="E13" s="537">
        <f t="shared" si="0"/>
        <v>0</v>
      </c>
      <c r="F13" s="535"/>
      <c r="G13" s="537">
        <f aca="true" t="shared" si="4" ref="G13:G34">C13*F13</f>
        <v>0</v>
      </c>
      <c r="H13" s="537">
        <f aca="true" t="shared" si="5" ref="H13:H34">F13+D13</f>
        <v>0</v>
      </c>
      <c r="I13" s="537">
        <f aca="true" t="shared" si="6" ref="I13:I34">G13+E13</f>
        <v>0</v>
      </c>
    </row>
    <row r="14" spans="1:9" ht="12">
      <c r="A14" s="501" t="s">
        <v>2283</v>
      </c>
      <c r="B14" s="501" t="s">
        <v>385</v>
      </c>
      <c r="C14" s="537">
        <v>56</v>
      </c>
      <c r="D14" s="535"/>
      <c r="E14" s="537">
        <f t="shared" si="0"/>
        <v>0</v>
      </c>
      <c r="F14" s="535"/>
      <c r="G14" s="537">
        <f t="shared" si="4"/>
        <v>0</v>
      </c>
      <c r="H14" s="537">
        <f t="shared" si="5"/>
        <v>0</v>
      </c>
      <c r="I14" s="537">
        <f t="shared" si="6"/>
        <v>0</v>
      </c>
    </row>
    <row r="15" spans="1:9" ht="12">
      <c r="A15" s="501" t="s">
        <v>2282</v>
      </c>
      <c r="B15" s="501" t="s">
        <v>385</v>
      </c>
      <c r="C15" s="537">
        <v>6</v>
      </c>
      <c r="D15" s="535"/>
      <c r="E15" s="537">
        <f t="shared" si="0"/>
        <v>0</v>
      </c>
      <c r="F15" s="535"/>
      <c r="G15" s="537">
        <f t="shared" si="4"/>
        <v>0</v>
      </c>
      <c r="H15" s="537">
        <f t="shared" si="5"/>
        <v>0</v>
      </c>
      <c r="I15" s="537">
        <f t="shared" si="6"/>
        <v>0</v>
      </c>
    </row>
    <row r="16" spans="1:9" ht="12">
      <c r="A16" s="501" t="s">
        <v>2281</v>
      </c>
      <c r="B16" s="501" t="s">
        <v>385</v>
      </c>
      <c r="C16" s="537">
        <v>5</v>
      </c>
      <c r="D16" s="535"/>
      <c r="E16" s="537">
        <f t="shared" si="0"/>
        <v>0</v>
      </c>
      <c r="F16" s="535"/>
      <c r="G16" s="537">
        <f t="shared" si="4"/>
        <v>0</v>
      </c>
      <c r="H16" s="537">
        <f t="shared" si="5"/>
        <v>0</v>
      </c>
      <c r="I16" s="537">
        <f t="shared" si="6"/>
        <v>0</v>
      </c>
    </row>
    <row r="17" spans="1:9" ht="12">
      <c r="A17" s="501" t="s">
        <v>2280</v>
      </c>
      <c r="B17" s="501" t="s">
        <v>385</v>
      </c>
      <c r="C17" s="537">
        <v>10</v>
      </c>
      <c r="D17" s="535"/>
      <c r="E17" s="537">
        <f t="shared" si="0"/>
        <v>0</v>
      </c>
      <c r="F17" s="535"/>
      <c r="G17" s="537">
        <f t="shared" si="4"/>
        <v>0</v>
      </c>
      <c r="H17" s="537">
        <f t="shared" si="5"/>
        <v>0</v>
      </c>
      <c r="I17" s="537">
        <f t="shared" si="6"/>
        <v>0</v>
      </c>
    </row>
    <row r="18" spans="1:9" ht="12">
      <c r="A18" s="501" t="s">
        <v>2279</v>
      </c>
      <c r="B18" s="501" t="s">
        <v>385</v>
      </c>
      <c r="C18" s="537">
        <v>3</v>
      </c>
      <c r="D18" s="535"/>
      <c r="E18" s="537">
        <f t="shared" si="0"/>
        <v>0</v>
      </c>
      <c r="F18" s="535"/>
      <c r="G18" s="537">
        <f t="shared" si="4"/>
        <v>0</v>
      </c>
      <c r="H18" s="537">
        <f t="shared" si="5"/>
        <v>0</v>
      </c>
      <c r="I18" s="537">
        <f t="shared" si="6"/>
        <v>0</v>
      </c>
    </row>
    <row r="19" spans="1:9" ht="12">
      <c r="A19" s="501" t="s">
        <v>1</v>
      </c>
      <c r="B19" s="501" t="s">
        <v>1</v>
      </c>
      <c r="C19" s="537"/>
      <c r="D19" s="533"/>
      <c r="E19" s="537"/>
      <c r="F19" s="533"/>
      <c r="G19" s="537"/>
      <c r="H19" s="537"/>
      <c r="I19" s="537"/>
    </row>
    <row r="20" spans="1:9" ht="12">
      <c r="A20" s="501" t="s">
        <v>2278</v>
      </c>
      <c r="B20" s="501" t="s">
        <v>1</v>
      </c>
      <c r="C20" s="537"/>
      <c r="D20" s="533"/>
      <c r="E20" s="537"/>
      <c r="F20" s="533"/>
      <c r="G20" s="537"/>
      <c r="H20" s="537"/>
      <c r="I20" s="537"/>
    </row>
    <row r="21" spans="1:9" ht="12">
      <c r="A21" s="501" t="s">
        <v>2277</v>
      </c>
      <c r="B21" s="501" t="s">
        <v>385</v>
      </c>
      <c r="C21" s="537">
        <v>4</v>
      </c>
      <c r="D21" s="535"/>
      <c r="E21" s="537">
        <f t="shared" si="0"/>
        <v>0</v>
      </c>
      <c r="F21" s="535"/>
      <c r="G21" s="537">
        <f t="shared" si="4"/>
        <v>0</v>
      </c>
      <c r="H21" s="537">
        <f t="shared" si="5"/>
        <v>0</v>
      </c>
      <c r="I21" s="537">
        <f t="shared" si="6"/>
        <v>0</v>
      </c>
    </row>
    <row r="22" spans="1:9" ht="12">
      <c r="A22" s="501" t="s">
        <v>1</v>
      </c>
      <c r="B22" s="501" t="s">
        <v>1</v>
      </c>
      <c r="C22" s="537"/>
      <c r="D22" s="533"/>
      <c r="E22" s="537"/>
      <c r="F22" s="533"/>
      <c r="G22" s="537"/>
      <c r="H22" s="537"/>
      <c r="I22" s="537"/>
    </row>
    <row r="23" spans="1:9" ht="12">
      <c r="A23" s="501" t="s">
        <v>2276</v>
      </c>
      <c r="B23" s="501" t="s">
        <v>1</v>
      </c>
      <c r="C23" s="537"/>
      <c r="D23" s="533"/>
      <c r="E23" s="537"/>
      <c r="F23" s="533"/>
      <c r="G23" s="537"/>
      <c r="H23" s="537"/>
      <c r="I23" s="537"/>
    </row>
    <row r="24" spans="1:9" ht="12">
      <c r="A24" s="501" t="s">
        <v>2275</v>
      </c>
      <c r="B24" s="501" t="s">
        <v>1</v>
      </c>
      <c r="C24" s="537"/>
      <c r="D24" s="533"/>
      <c r="E24" s="537"/>
      <c r="F24" s="533"/>
      <c r="G24" s="537"/>
      <c r="H24" s="537"/>
      <c r="I24" s="537"/>
    </row>
    <row r="25" spans="1:9" ht="12">
      <c r="A25" s="501" t="s">
        <v>2274</v>
      </c>
      <c r="B25" s="501" t="s">
        <v>385</v>
      </c>
      <c r="C25" s="537">
        <v>6</v>
      </c>
      <c r="D25" s="535"/>
      <c r="E25" s="537">
        <f t="shared" si="0"/>
        <v>0</v>
      </c>
      <c r="F25" s="535"/>
      <c r="G25" s="537">
        <f t="shared" si="4"/>
        <v>0</v>
      </c>
      <c r="H25" s="537">
        <f t="shared" si="5"/>
        <v>0</v>
      </c>
      <c r="I25" s="537">
        <f t="shared" si="6"/>
        <v>0</v>
      </c>
    </row>
    <row r="26" spans="1:9" ht="12">
      <c r="A26" s="501" t="s">
        <v>2273</v>
      </c>
      <c r="B26" s="501" t="s">
        <v>385</v>
      </c>
      <c r="C26" s="537">
        <v>13</v>
      </c>
      <c r="D26" s="535"/>
      <c r="E26" s="537">
        <f t="shared" si="0"/>
        <v>0</v>
      </c>
      <c r="F26" s="535"/>
      <c r="G26" s="537">
        <f t="shared" si="4"/>
        <v>0</v>
      </c>
      <c r="H26" s="537">
        <f t="shared" si="5"/>
        <v>0</v>
      </c>
      <c r="I26" s="537">
        <f t="shared" si="6"/>
        <v>0</v>
      </c>
    </row>
    <row r="27" spans="1:9" ht="12">
      <c r="A27" s="501" t="s">
        <v>2272</v>
      </c>
      <c r="B27" s="501" t="s">
        <v>385</v>
      </c>
      <c r="C27" s="537">
        <v>1</v>
      </c>
      <c r="D27" s="535"/>
      <c r="E27" s="537">
        <f t="shared" si="0"/>
        <v>0</v>
      </c>
      <c r="F27" s="535"/>
      <c r="G27" s="537">
        <f t="shared" si="4"/>
        <v>0</v>
      </c>
      <c r="H27" s="537">
        <f t="shared" si="5"/>
        <v>0</v>
      </c>
      <c r="I27" s="537">
        <f t="shared" si="6"/>
        <v>0</v>
      </c>
    </row>
    <row r="28" spans="1:9" ht="12">
      <c r="A28" s="501" t="s">
        <v>2271</v>
      </c>
      <c r="B28" s="501" t="s">
        <v>385</v>
      </c>
      <c r="C28" s="537">
        <v>2</v>
      </c>
      <c r="D28" s="535"/>
      <c r="E28" s="537">
        <f t="shared" si="0"/>
        <v>0</v>
      </c>
      <c r="F28" s="535"/>
      <c r="G28" s="537">
        <f t="shared" si="4"/>
        <v>0</v>
      </c>
      <c r="H28" s="537">
        <f t="shared" si="5"/>
        <v>0</v>
      </c>
      <c r="I28" s="537">
        <f t="shared" si="6"/>
        <v>0</v>
      </c>
    </row>
    <row r="29" spans="1:9" ht="12">
      <c r="A29" s="501" t="s">
        <v>1</v>
      </c>
      <c r="B29" s="501" t="s">
        <v>1</v>
      </c>
      <c r="C29" s="537"/>
      <c r="D29" s="533"/>
      <c r="E29" s="537"/>
      <c r="F29" s="533"/>
      <c r="G29" s="537"/>
      <c r="H29" s="537"/>
      <c r="I29" s="537"/>
    </row>
    <row r="30" spans="1:9" ht="12">
      <c r="A30" s="501" t="s">
        <v>2270</v>
      </c>
      <c r="B30" s="501" t="s">
        <v>385</v>
      </c>
      <c r="C30" s="537">
        <v>22</v>
      </c>
      <c r="D30" s="535"/>
      <c r="E30" s="537">
        <f t="shared" si="0"/>
        <v>0</v>
      </c>
      <c r="F30" s="535"/>
      <c r="G30" s="537">
        <f t="shared" si="4"/>
        <v>0</v>
      </c>
      <c r="H30" s="537">
        <f t="shared" si="5"/>
        <v>0</v>
      </c>
      <c r="I30" s="537">
        <f t="shared" si="6"/>
        <v>0</v>
      </c>
    </row>
    <row r="31" spans="1:9" ht="12">
      <c r="A31" s="501" t="s">
        <v>1</v>
      </c>
      <c r="B31" s="501" t="s">
        <v>1</v>
      </c>
      <c r="C31" s="537"/>
      <c r="D31" s="533"/>
      <c r="E31" s="537"/>
      <c r="F31" s="533"/>
      <c r="G31" s="537"/>
      <c r="H31" s="537"/>
      <c r="I31" s="537"/>
    </row>
    <row r="32" spans="1:9" ht="12">
      <c r="A32" s="501" t="s">
        <v>2269</v>
      </c>
      <c r="B32" s="501" t="s">
        <v>385</v>
      </c>
      <c r="C32" s="537">
        <v>3</v>
      </c>
      <c r="D32" s="535"/>
      <c r="E32" s="537">
        <f t="shared" si="0"/>
        <v>0</v>
      </c>
      <c r="F32" s="535"/>
      <c r="G32" s="537">
        <f t="shared" si="4"/>
        <v>0</v>
      </c>
      <c r="H32" s="537">
        <f t="shared" si="5"/>
        <v>0</v>
      </c>
      <c r="I32" s="537">
        <f t="shared" si="6"/>
        <v>0</v>
      </c>
    </row>
    <row r="33" spans="1:9" ht="12">
      <c r="A33" s="501" t="s">
        <v>1</v>
      </c>
      <c r="B33" s="501" t="s">
        <v>1</v>
      </c>
      <c r="C33" s="537"/>
      <c r="D33" s="533"/>
      <c r="E33" s="537"/>
      <c r="F33" s="533"/>
      <c r="G33" s="537"/>
      <c r="H33" s="537"/>
      <c r="I33" s="537"/>
    </row>
    <row r="34" spans="1:9" ht="12">
      <c r="A34" s="501" t="s">
        <v>2268</v>
      </c>
      <c r="B34" s="501" t="s">
        <v>385</v>
      </c>
      <c r="C34" s="537">
        <v>14</v>
      </c>
      <c r="D34" s="535"/>
      <c r="E34" s="537">
        <f t="shared" si="0"/>
        <v>0</v>
      </c>
      <c r="F34" s="535"/>
      <c r="G34" s="537">
        <f t="shared" si="4"/>
        <v>0</v>
      </c>
      <c r="H34" s="537">
        <f t="shared" si="5"/>
        <v>0</v>
      </c>
      <c r="I34" s="537">
        <f t="shared" si="6"/>
        <v>0</v>
      </c>
    </row>
    <row r="35" spans="1:9" ht="12">
      <c r="A35" s="501" t="s">
        <v>1</v>
      </c>
      <c r="B35" s="501" t="s">
        <v>1</v>
      </c>
      <c r="C35" s="537"/>
      <c r="D35" s="533"/>
      <c r="E35" s="537"/>
      <c r="F35" s="533"/>
      <c r="G35" s="537"/>
      <c r="H35" s="537"/>
      <c r="I35" s="537"/>
    </row>
    <row r="36" spans="1:9" ht="12">
      <c r="A36" s="540" t="s">
        <v>2267</v>
      </c>
      <c r="B36" s="540" t="s">
        <v>1</v>
      </c>
      <c r="C36" s="541"/>
      <c r="D36" s="534"/>
      <c r="E36" s="541"/>
      <c r="F36" s="534"/>
      <c r="G36" s="541"/>
      <c r="H36" s="541"/>
      <c r="I36" s="541"/>
    </row>
    <row r="37" spans="1:9" ht="12">
      <c r="A37" s="540" t="s">
        <v>2266</v>
      </c>
      <c r="B37" s="540" t="s">
        <v>1</v>
      </c>
      <c r="C37" s="541"/>
      <c r="D37" s="534"/>
      <c r="E37" s="541"/>
      <c r="F37" s="534"/>
      <c r="G37" s="541"/>
      <c r="H37" s="541"/>
      <c r="I37" s="541"/>
    </row>
    <row r="38" spans="1:9" ht="12">
      <c r="A38" s="501" t="s">
        <v>2265</v>
      </c>
      <c r="B38" s="501" t="s">
        <v>290</v>
      </c>
      <c r="C38" s="537">
        <v>40</v>
      </c>
      <c r="D38" s="535"/>
      <c r="E38" s="537">
        <f>C38*D38</f>
        <v>0</v>
      </c>
      <c r="F38" s="535"/>
      <c r="G38" s="537">
        <f>C38*F38</f>
        <v>0</v>
      </c>
      <c r="H38" s="537">
        <f>F38+D38</f>
        <v>0</v>
      </c>
      <c r="I38" s="537">
        <f>G38+E38</f>
        <v>0</v>
      </c>
    </row>
    <row r="39" spans="1:9" ht="12">
      <c r="A39" s="501" t="s">
        <v>2264</v>
      </c>
      <c r="B39" s="501" t="s">
        <v>290</v>
      </c>
      <c r="C39" s="537">
        <v>20</v>
      </c>
      <c r="D39" s="535"/>
      <c r="E39" s="537">
        <f>C39*D39</f>
        <v>0</v>
      </c>
      <c r="F39" s="535"/>
      <c r="G39" s="537">
        <f>C39*F39</f>
        <v>0</v>
      </c>
      <c r="H39" s="537">
        <f>F39+D39</f>
        <v>0</v>
      </c>
      <c r="I39" s="537">
        <f>G39+E39</f>
        <v>0</v>
      </c>
    </row>
    <row r="40" spans="1:9" ht="12">
      <c r="A40" s="501" t="s">
        <v>1</v>
      </c>
      <c r="B40" s="501" t="s">
        <v>1</v>
      </c>
      <c r="C40" s="537"/>
      <c r="D40" s="533"/>
      <c r="E40" s="537"/>
      <c r="F40" s="533"/>
      <c r="G40" s="537"/>
      <c r="H40" s="537"/>
      <c r="I40" s="537"/>
    </row>
    <row r="41" spans="1:9" ht="12">
      <c r="A41" s="540" t="s">
        <v>2263</v>
      </c>
      <c r="B41" s="540" t="s">
        <v>1</v>
      </c>
      <c r="C41" s="541"/>
      <c r="D41" s="534"/>
      <c r="E41" s="541"/>
      <c r="F41" s="534"/>
      <c r="G41" s="541"/>
      <c r="H41" s="541"/>
      <c r="I41" s="541"/>
    </row>
    <row r="42" spans="1:9" ht="12">
      <c r="A42" s="540" t="s">
        <v>2262</v>
      </c>
      <c r="B42" s="540" t="s">
        <v>1</v>
      </c>
      <c r="C42" s="541"/>
      <c r="D42" s="534"/>
      <c r="E42" s="541"/>
      <c r="F42" s="534"/>
      <c r="G42" s="541"/>
      <c r="H42" s="541"/>
      <c r="I42" s="541"/>
    </row>
    <row r="43" spans="1:9" ht="12">
      <c r="A43" s="501" t="s">
        <v>2261</v>
      </c>
      <c r="B43" s="501" t="s">
        <v>1</v>
      </c>
      <c r="C43" s="537"/>
      <c r="D43" s="533"/>
      <c r="E43" s="537"/>
      <c r="F43" s="533"/>
      <c r="G43" s="537"/>
      <c r="H43" s="537"/>
      <c r="I43" s="537"/>
    </row>
    <row r="44" spans="1:9" ht="12">
      <c r="A44" s="501" t="s">
        <v>2260</v>
      </c>
      <c r="B44" s="501" t="s">
        <v>290</v>
      </c>
      <c r="C44" s="537">
        <v>80</v>
      </c>
      <c r="D44" s="535"/>
      <c r="E44" s="537">
        <f>C44*D44</f>
        <v>0</v>
      </c>
      <c r="F44" s="535"/>
      <c r="G44" s="537">
        <f>C44*F44</f>
        <v>0</v>
      </c>
      <c r="H44" s="537">
        <f>F44+D44</f>
        <v>0</v>
      </c>
      <c r="I44" s="537">
        <f>G44+E44</f>
        <v>0</v>
      </c>
    </row>
    <row r="45" spans="1:9" ht="12">
      <c r="A45" s="501" t="s">
        <v>2259</v>
      </c>
      <c r="B45" s="501" t="s">
        <v>290</v>
      </c>
      <c r="C45" s="537">
        <v>200</v>
      </c>
      <c r="D45" s="535"/>
      <c r="E45" s="537">
        <f>C45*D45</f>
        <v>0</v>
      </c>
      <c r="F45" s="535"/>
      <c r="G45" s="537">
        <f>C45*F45</f>
        <v>0</v>
      </c>
      <c r="H45" s="537">
        <f>F45+D45</f>
        <v>0</v>
      </c>
      <c r="I45" s="537">
        <f>G45+E45</f>
        <v>0</v>
      </c>
    </row>
    <row r="46" spans="1:9" ht="12">
      <c r="A46" s="501" t="s">
        <v>1</v>
      </c>
      <c r="B46" s="501" t="s">
        <v>1</v>
      </c>
      <c r="C46" s="537"/>
      <c r="D46" s="533"/>
      <c r="E46" s="537"/>
      <c r="F46" s="533"/>
      <c r="G46" s="537"/>
      <c r="H46" s="537"/>
      <c r="I46" s="537"/>
    </row>
    <row r="47" spans="1:9" ht="12">
      <c r="A47" s="501" t="s">
        <v>2258</v>
      </c>
      <c r="B47" s="501" t="s">
        <v>290</v>
      </c>
      <c r="C47" s="537">
        <v>1400</v>
      </c>
      <c r="D47" s="535"/>
      <c r="E47" s="537">
        <f aca="true" t="shared" si="7" ref="E47:E52">C47*D47</f>
        <v>0</v>
      </c>
      <c r="F47" s="535"/>
      <c r="G47" s="537">
        <f aca="true" t="shared" si="8" ref="G47:G52">C47*F47</f>
        <v>0</v>
      </c>
      <c r="H47" s="537">
        <f aca="true" t="shared" si="9" ref="H47:I52">F47+D47</f>
        <v>0</v>
      </c>
      <c r="I47" s="537">
        <f t="shared" si="9"/>
        <v>0</v>
      </c>
    </row>
    <row r="48" spans="1:9" ht="12">
      <c r="A48" s="501" t="s">
        <v>2257</v>
      </c>
      <c r="B48" s="501" t="s">
        <v>290</v>
      </c>
      <c r="C48" s="537">
        <v>1900</v>
      </c>
      <c r="D48" s="535"/>
      <c r="E48" s="537">
        <f t="shared" si="7"/>
        <v>0</v>
      </c>
      <c r="F48" s="535"/>
      <c r="G48" s="537">
        <f t="shared" si="8"/>
        <v>0</v>
      </c>
      <c r="H48" s="537">
        <f t="shared" si="9"/>
        <v>0</v>
      </c>
      <c r="I48" s="537">
        <f t="shared" si="9"/>
        <v>0</v>
      </c>
    </row>
    <row r="49" spans="1:9" ht="12">
      <c r="A49" s="501" t="s">
        <v>2256</v>
      </c>
      <c r="B49" s="501" t="s">
        <v>290</v>
      </c>
      <c r="C49" s="537">
        <v>900</v>
      </c>
      <c r="D49" s="535"/>
      <c r="E49" s="537">
        <f t="shared" si="7"/>
        <v>0</v>
      </c>
      <c r="F49" s="535"/>
      <c r="G49" s="537">
        <f t="shared" si="8"/>
        <v>0</v>
      </c>
      <c r="H49" s="537">
        <f t="shared" si="9"/>
        <v>0</v>
      </c>
      <c r="I49" s="537">
        <f t="shared" si="9"/>
        <v>0</v>
      </c>
    </row>
    <row r="50" spans="1:9" ht="12">
      <c r="A50" s="501" t="s">
        <v>2251</v>
      </c>
      <c r="B50" s="501" t="s">
        <v>290</v>
      </c>
      <c r="C50" s="537">
        <v>160</v>
      </c>
      <c r="D50" s="535"/>
      <c r="E50" s="537">
        <f t="shared" si="7"/>
        <v>0</v>
      </c>
      <c r="F50" s="535"/>
      <c r="G50" s="537">
        <f t="shared" si="8"/>
        <v>0</v>
      </c>
      <c r="H50" s="537">
        <f t="shared" si="9"/>
        <v>0</v>
      </c>
      <c r="I50" s="537">
        <f t="shared" si="9"/>
        <v>0</v>
      </c>
    </row>
    <row r="51" spans="1:9" ht="12">
      <c r="A51" s="501" t="s">
        <v>2255</v>
      </c>
      <c r="B51" s="501" t="s">
        <v>290</v>
      </c>
      <c r="C51" s="537">
        <v>140</v>
      </c>
      <c r="D51" s="535"/>
      <c r="E51" s="537">
        <f t="shared" si="7"/>
        <v>0</v>
      </c>
      <c r="F51" s="535"/>
      <c r="G51" s="537">
        <f t="shared" si="8"/>
        <v>0</v>
      </c>
      <c r="H51" s="537">
        <f t="shared" si="9"/>
        <v>0</v>
      </c>
      <c r="I51" s="537">
        <f t="shared" si="9"/>
        <v>0</v>
      </c>
    </row>
    <row r="52" spans="1:9" ht="12">
      <c r="A52" s="501" t="s">
        <v>2254</v>
      </c>
      <c r="B52" s="501" t="s">
        <v>290</v>
      </c>
      <c r="C52" s="537">
        <v>280</v>
      </c>
      <c r="D52" s="535"/>
      <c r="E52" s="537">
        <f t="shared" si="7"/>
        <v>0</v>
      </c>
      <c r="F52" s="535"/>
      <c r="G52" s="537">
        <f t="shared" si="8"/>
        <v>0</v>
      </c>
      <c r="H52" s="537">
        <f t="shared" si="9"/>
        <v>0</v>
      </c>
      <c r="I52" s="537">
        <f t="shared" si="9"/>
        <v>0</v>
      </c>
    </row>
    <row r="53" spans="1:9" ht="12">
      <c r="A53" s="501" t="s">
        <v>1</v>
      </c>
      <c r="B53" s="501" t="s">
        <v>1</v>
      </c>
      <c r="C53" s="537"/>
      <c r="D53" s="533"/>
      <c r="E53" s="537"/>
      <c r="F53" s="533"/>
      <c r="G53" s="537"/>
      <c r="H53" s="537"/>
      <c r="I53" s="537"/>
    </row>
    <row r="54" spans="1:9" ht="12">
      <c r="A54" s="501" t="s">
        <v>2253</v>
      </c>
      <c r="B54" s="501" t="s">
        <v>1</v>
      </c>
      <c r="C54" s="537"/>
      <c r="D54" s="533"/>
      <c r="E54" s="537"/>
      <c r="F54" s="533"/>
      <c r="G54" s="537"/>
      <c r="H54" s="537"/>
      <c r="I54" s="537"/>
    </row>
    <row r="55" spans="1:9" ht="12">
      <c r="A55" s="501" t="s">
        <v>2252</v>
      </c>
      <c r="B55" s="501" t="s">
        <v>1</v>
      </c>
      <c r="C55" s="537"/>
      <c r="D55" s="533"/>
      <c r="E55" s="537"/>
      <c r="F55" s="533"/>
      <c r="G55" s="537"/>
      <c r="H55" s="537"/>
      <c r="I55" s="537"/>
    </row>
    <row r="56" spans="1:9" ht="12">
      <c r="A56" s="501" t="s">
        <v>2251</v>
      </c>
      <c r="B56" s="501" t="s">
        <v>290</v>
      </c>
      <c r="C56" s="537">
        <v>15</v>
      </c>
      <c r="D56" s="535"/>
      <c r="E56" s="537">
        <f>C56*D56</f>
        <v>0</v>
      </c>
      <c r="F56" s="535"/>
      <c r="G56" s="537">
        <f>C56*F56</f>
        <v>0</v>
      </c>
      <c r="H56" s="537">
        <f>F56+D56</f>
        <v>0</v>
      </c>
      <c r="I56" s="537">
        <f>G56+E56</f>
        <v>0</v>
      </c>
    </row>
    <row r="57" spans="1:9" ht="12">
      <c r="A57" s="501" t="s">
        <v>1</v>
      </c>
      <c r="B57" s="501" t="s">
        <v>1</v>
      </c>
      <c r="C57" s="537"/>
      <c r="D57" s="533"/>
      <c r="E57" s="537"/>
      <c r="F57" s="533"/>
      <c r="G57" s="537"/>
      <c r="H57" s="537"/>
      <c r="I57" s="537"/>
    </row>
    <row r="58" spans="1:9" ht="12">
      <c r="A58" s="540" t="s">
        <v>2250</v>
      </c>
      <c r="B58" s="540" t="s">
        <v>1</v>
      </c>
      <c r="C58" s="541"/>
      <c r="D58" s="534"/>
      <c r="E58" s="541"/>
      <c r="F58" s="534"/>
      <c r="G58" s="541"/>
      <c r="H58" s="541"/>
      <c r="I58" s="541"/>
    </row>
    <row r="59" spans="1:9" ht="12">
      <c r="A59" s="501" t="s">
        <v>2249</v>
      </c>
      <c r="B59" s="501" t="s">
        <v>1</v>
      </c>
      <c r="C59" s="537"/>
      <c r="D59" s="533"/>
      <c r="E59" s="537"/>
      <c r="F59" s="533"/>
      <c r="G59" s="537"/>
      <c r="H59" s="537"/>
      <c r="I59" s="537"/>
    </row>
    <row r="60" spans="1:9" ht="12">
      <c r="A60" s="501" t="s">
        <v>2248</v>
      </c>
      <c r="B60" s="501" t="s">
        <v>290</v>
      </c>
      <c r="C60" s="537">
        <v>200</v>
      </c>
      <c r="D60" s="535"/>
      <c r="E60" s="537">
        <f>C60*D60</f>
        <v>0</v>
      </c>
      <c r="F60" s="535"/>
      <c r="G60" s="537">
        <f>C60*F60</f>
        <v>0</v>
      </c>
      <c r="H60" s="537">
        <f aca="true" t="shared" si="10" ref="H60:I62">F60+D60</f>
        <v>0</v>
      </c>
      <c r="I60" s="537">
        <f t="shared" si="10"/>
        <v>0</v>
      </c>
    </row>
    <row r="61" spans="1:9" ht="12">
      <c r="A61" s="501" t="s">
        <v>2247</v>
      </c>
      <c r="B61" s="501" t="s">
        <v>290</v>
      </c>
      <c r="C61" s="537">
        <v>30</v>
      </c>
      <c r="D61" s="535"/>
      <c r="E61" s="537">
        <f>C61*D61</f>
        <v>0</v>
      </c>
      <c r="F61" s="535"/>
      <c r="G61" s="537">
        <f>C61*F61</f>
        <v>0</v>
      </c>
      <c r="H61" s="537">
        <f t="shared" si="10"/>
        <v>0</v>
      </c>
      <c r="I61" s="537">
        <f t="shared" si="10"/>
        <v>0</v>
      </c>
    </row>
    <row r="62" spans="1:9" ht="12">
      <c r="A62" s="501" t="s">
        <v>2246</v>
      </c>
      <c r="B62" s="501" t="s">
        <v>290</v>
      </c>
      <c r="C62" s="537">
        <v>80</v>
      </c>
      <c r="D62" s="535"/>
      <c r="E62" s="537">
        <f>C62*D62</f>
        <v>0</v>
      </c>
      <c r="F62" s="535"/>
      <c r="G62" s="537">
        <f>C62*F62</f>
        <v>0</v>
      </c>
      <c r="H62" s="537">
        <f t="shared" si="10"/>
        <v>0</v>
      </c>
      <c r="I62" s="537">
        <f t="shared" si="10"/>
        <v>0</v>
      </c>
    </row>
    <row r="63" spans="1:9" ht="12">
      <c r="A63" s="501" t="s">
        <v>1</v>
      </c>
      <c r="B63" s="501" t="s">
        <v>1</v>
      </c>
      <c r="C63" s="537"/>
      <c r="D63" s="533"/>
      <c r="E63" s="537"/>
      <c r="F63" s="533"/>
      <c r="G63" s="537"/>
      <c r="H63" s="537"/>
      <c r="I63" s="537"/>
    </row>
    <row r="64" spans="1:9" ht="12">
      <c r="A64" s="501" t="s">
        <v>2245</v>
      </c>
      <c r="B64" s="501" t="s">
        <v>2223</v>
      </c>
      <c r="C64" s="537">
        <v>1</v>
      </c>
      <c r="D64" s="535"/>
      <c r="E64" s="537">
        <f>C64*D64</f>
        <v>0</v>
      </c>
      <c r="F64" s="535"/>
      <c r="G64" s="537">
        <f>C64*F64</f>
        <v>0</v>
      </c>
      <c r="H64" s="537">
        <f>F64+D64</f>
        <v>0</v>
      </c>
      <c r="I64" s="537">
        <f>G64+E64</f>
        <v>0</v>
      </c>
    </row>
    <row r="65" spans="1:9" ht="12">
      <c r="A65" s="501" t="s">
        <v>2244</v>
      </c>
      <c r="B65" s="501" t="s">
        <v>1</v>
      </c>
      <c r="C65" s="537"/>
      <c r="D65" s="533"/>
      <c r="E65" s="537"/>
      <c r="F65" s="533"/>
      <c r="G65" s="537"/>
      <c r="H65" s="537"/>
      <c r="I65" s="537"/>
    </row>
    <row r="66" spans="1:9" ht="12">
      <c r="A66" s="501" t="s">
        <v>2243</v>
      </c>
      <c r="B66" s="501" t="s">
        <v>1</v>
      </c>
      <c r="C66" s="537"/>
      <c r="D66" s="533"/>
      <c r="E66" s="537"/>
      <c r="F66" s="533"/>
      <c r="G66" s="537"/>
      <c r="H66" s="537"/>
      <c r="I66" s="537"/>
    </row>
    <row r="67" spans="1:9" ht="12">
      <c r="A67" s="501" t="s">
        <v>2242</v>
      </c>
      <c r="B67" s="501" t="s">
        <v>1</v>
      </c>
      <c r="C67" s="537"/>
      <c r="D67" s="533"/>
      <c r="E67" s="537"/>
      <c r="F67" s="533"/>
      <c r="G67" s="537"/>
      <c r="H67" s="537"/>
      <c r="I67" s="537"/>
    </row>
    <row r="68" spans="1:9" ht="12">
      <c r="A68" s="501" t="s">
        <v>1</v>
      </c>
      <c r="B68" s="501" t="s">
        <v>1</v>
      </c>
      <c r="C68" s="537"/>
      <c r="D68" s="533"/>
      <c r="E68" s="537"/>
      <c r="F68" s="533"/>
      <c r="G68" s="537"/>
      <c r="H68" s="537"/>
      <c r="I68" s="537"/>
    </row>
    <row r="69" spans="1:9" ht="12">
      <c r="A69" s="501" t="s">
        <v>2241</v>
      </c>
      <c r="B69" s="501" t="s">
        <v>1</v>
      </c>
      <c r="C69" s="537"/>
      <c r="D69" s="533"/>
      <c r="E69" s="537"/>
      <c r="F69" s="533"/>
      <c r="G69" s="537"/>
      <c r="H69" s="537"/>
      <c r="I69" s="537"/>
    </row>
    <row r="70" spans="1:9" ht="12">
      <c r="A70" s="501" t="s">
        <v>2240</v>
      </c>
      <c r="B70" s="501" t="s">
        <v>385</v>
      </c>
      <c r="C70" s="537">
        <v>3</v>
      </c>
      <c r="D70" s="535"/>
      <c r="E70" s="537">
        <f>C70*D70</f>
        <v>0</v>
      </c>
      <c r="F70" s="535"/>
      <c r="G70" s="537">
        <f>C70*F70</f>
        <v>0</v>
      </c>
      <c r="H70" s="537">
        <f>F70+D70</f>
        <v>0</v>
      </c>
      <c r="I70" s="537">
        <f>G70+E70</f>
        <v>0</v>
      </c>
    </row>
    <row r="71" spans="1:9" ht="12">
      <c r="A71" s="501" t="s">
        <v>1</v>
      </c>
      <c r="B71" s="501" t="s">
        <v>1</v>
      </c>
      <c r="C71" s="537"/>
      <c r="D71" s="533"/>
      <c r="E71" s="537"/>
      <c r="F71" s="533"/>
      <c r="G71" s="537"/>
      <c r="H71" s="537"/>
      <c r="I71" s="537"/>
    </row>
    <row r="72" spans="1:9" ht="12">
      <c r="A72" s="501" t="s">
        <v>2239</v>
      </c>
      <c r="B72" s="501" t="s">
        <v>1</v>
      </c>
      <c r="C72" s="537"/>
      <c r="D72" s="533"/>
      <c r="E72" s="537"/>
      <c r="F72" s="533"/>
      <c r="G72" s="537"/>
      <c r="H72" s="537"/>
      <c r="I72" s="537"/>
    </row>
    <row r="73" spans="1:9" ht="12">
      <c r="A73" s="501" t="s">
        <v>2238</v>
      </c>
      <c r="B73" s="501" t="s">
        <v>1</v>
      </c>
      <c r="C73" s="537"/>
      <c r="D73" s="533"/>
      <c r="E73" s="537"/>
      <c r="F73" s="533"/>
      <c r="G73" s="537"/>
      <c r="H73" s="537"/>
      <c r="I73" s="537"/>
    </row>
    <row r="74" spans="1:9" ht="12">
      <c r="A74" s="501" t="s">
        <v>2237</v>
      </c>
      <c r="B74" s="501" t="s">
        <v>1</v>
      </c>
      <c r="C74" s="537"/>
      <c r="D74" s="533"/>
      <c r="E74" s="537"/>
      <c r="F74" s="533"/>
      <c r="G74" s="537"/>
      <c r="H74" s="537"/>
      <c r="I74" s="537"/>
    </row>
    <row r="75" spans="1:9" ht="12">
      <c r="A75" s="501" t="s">
        <v>2236</v>
      </c>
      <c r="B75" s="501" t="s">
        <v>1</v>
      </c>
      <c r="C75" s="537"/>
      <c r="D75" s="533"/>
      <c r="E75" s="537"/>
      <c r="F75" s="533"/>
      <c r="G75" s="537"/>
      <c r="H75" s="537"/>
      <c r="I75" s="537"/>
    </row>
    <row r="76" spans="1:9" ht="12">
      <c r="A76" s="501" t="s">
        <v>2235</v>
      </c>
      <c r="B76" s="501" t="s">
        <v>290</v>
      </c>
      <c r="C76" s="537">
        <v>120</v>
      </c>
      <c r="D76" s="535"/>
      <c r="E76" s="537">
        <f>C76*D76</f>
        <v>0</v>
      </c>
      <c r="F76" s="535"/>
      <c r="G76" s="537">
        <f>C76*F76</f>
        <v>0</v>
      </c>
      <c r="H76" s="537">
        <f aca="true" t="shared" si="11" ref="H76:I78">F76+D76</f>
        <v>0</v>
      </c>
      <c r="I76" s="537">
        <f t="shared" si="11"/>
        <v>0</v>
      </c>
    </row>
    <row r="77" spans="1:9" ht="12">
      <c r="A77" s="501" t="s">
        <v>2234</v>
      </c>
      <c r="B77" s="501" t="s">
        <v>290</v>
      </c>
      <c r="C77" s="537">
        <v>120</v>
      </c>
      <c r="D77" s="535"/>
      <c r="E77" s="537">
        <f>C77*D77</f>
        <v>0</v>
      </c>
      <c r="F77" s="535"/>
      <c r="G77" s="537">
        <f>C77*F77</f>
        <v>0</v>
      </c>
      <c r="H77" s="537">
        <f t="shared" si="11"/>
        <v>0</v>
      </c>
      <c r="I77" s="537">
        <f t="shared" si="11"/>
        <v>0</v>
      </c>
    </row>
    <row r="78" spans="1:9" ht="12">
      <c r="A78" s="501" t="s">
        <v>2233</v>
      </c>
      <c r="B78" s="501" t="s">
        <v>290</v>
      </c>
      <c r="C78" s="537">
        <v>25</v>
      </c>
      <c r="D78" s="535"/>
      <c r="E78" s="537">
        <f>C78*D78</f>
        <v>0</v>
      </c>
      <c r="F78" s="535"/>
      <c r="G78" s="537">
        <f>C78*F78</f>
        <v>0</v>
      </c>
      <c r="H78" s="537">
        <f t="shared" si="11"/>
        <v>0</v>
      </c>
      <c r="I78" s="537">
        <f t="shared" si="11"/>
        <v>0</v>
      </c>
    </row>
    <row r="79" spans="1:9" ht="12">
      <c r="A79" s="501" t="s">
        <v>1</v>
      </c>
      <c r="B79" s="501" t="s">
        <v>1</v>
      </c>
      <c r="C79" s="537"/>
      <c r="D79" s="533"/>
      <c r="E79" s="537"/>
      <c r="F79" s="533"/>
      <c r="G79" s="537"/>
      <c r="H79" s="537"/>
      <c r="I79" s="537"/>
    </row>
    <row r="80" spans="1:9" ht="12">
      <c r="A80" s="501" t="s">
        <v>1</v>
      </c>
      <c r="B80" s="501" t="s">
        <v>1</v>
      </c>
      <c r="C80" s="537"/>
      <c r="D80" s="533"/>
      <c r="E80" s="537"/>
      <c r="F80" s="533"/>
      <c r="G80" s="537"/>
      <c r="H80" s="537"/>
      <c r="I80" s="537"/>
    </row>
    <row r="81" spans="1:9" ht="12">
      <c r="A81" s="501" t="s">
        <v>2232</v>
      </c>
      <c r="B81" s="501" t="s">
        <v>1</v>
      </c>
      <c r="C81" s="537"/>
      <c r="D81" s="533"/>
      <c r="E81" s="537"/>
      <c r="F81" s="533"/>
      <c r="G81" s="537"/>
      <c r="H81" s="537"/>
      <c r="I81" s="537"/>
    </row>
    <row r="82" spans="1:9" ht="12">
      <c r="A82" s="501" t="s">
        <v>2231</v>
      </c>
      <c r="B82" s="501" t="s">
        <v>1</v>
      </c>
      <c r="C82" s="537"/>
      <c r="D82" s="533"/>
      <c r="E82" s="537"/>
      <c r="F82" s="533"/>
      <c r="G82" s="537"/>
      <c r="H82" s="537"/>
      <c r="I82" s="537"/>
    </row>
    <row r="83" spans="1:9" ht="12">
      <c r="A83" s="501" t="s">
        <v>2230</v>
      </c>
      <c r="B83" s="501" t="s">
        <v>2223</v>
      </c>
      <c r="C83" s="537">
        <v>1</v>
      </c>
      <c r="D83" s="535"/>
      <c r="E83" s="537">
        <f>C83*D83</f>
        <v>0</v>
      </c>
      <c r="F83" s="535"/>
      <c r="G83" s="537">
        <f>C83*F83</f>
        <v>0</v>
      </c>
      <c r="H83" s="537">
        <f>F83+D83</f>
        <v>0</v>
      </c>
      <c r="I83" s="537">
        <f>G83+E83</f>
        <v>0</v>
      </c>
    </row>
    <row r="84" spans="1:9" ht="12">
      <c r="A84" s="501" t="s">
        <v>1</v>
      </c>
      <c r="B84" s="501" t="s">
        <v>1</v>
      </c>
      <c r="C84" s="537"/>
      <c r="D84" s="533"/>
      <c r="E84" s="537"/>
      <c r="F84" s="533"/>
      <c r="G84" s="537"/>
      <c r="H84" s="537"/>
      <c r="I84" s="537"/>
    </row>
    <row r="85" spans="1:9" ht="12">
      <c r="A85" s="501" t="s">
        <v>2229</v>
      </c>
      <c r="B85" s="501" t="s">
        <v>1</v>
      </c>
      <c r="C85" s="537"/>
      <c r="D85" s="533"/>
      <c r="E85" s="537"/>
      <c r="F85" s="533"/>
      <c r="G85" s="537"/>
      <c r="H85" s="537"/>
      <c r="I85" s="537"/>
    </row>
    <row r="86" spans="1:9" ht="12">
      <c r="A86" s="501" t="s">
        <v>2228</v>
      </c>
      <c r="B86" s="501" t="s">
        <v>1</v>
      </c>
      <c r="C86" s="537"/>
      <c r="D86" s="533"/>
      <c r="E86" s="537"/>
      <c r="F86" s="533"/>
      <c r="G86" s="537"/>
      <c r="H86" s="537"/>
      <c r="I86" s="537"/>
    </row>
    <row r="87" spans="1:9" ht="12">
      <c r="A87" s="501" t="s">
        <v>2227</v>
      </c>
      <c r="B87" s="501" t="s">
        <v>2223</v>
      </c>
      <c r="C87" s="537">
        <v>1</v>
      </c>
      <c r="D87" s="535"/>
      <c r="E87" s="537">
        <f>C87*D87</f>
        <v>0</v>
      </c>
      <c r="F87" s="535"/>
      <c r="G87" s="537">
        <f>C87*F87</f>
        <v>0</v>
      </c>
      <c r="H87" s="537">
        <f>F87+D87</f>
        <v>0</v>
      </c>
      <c r="I87" s="537">
        <f>G87+E87</f>
        <v>0</v>
      </c>
    </row>
    <row r="88" spans="1:9" ht="12">
      <c r="A88" s="501" t="s">
        <v>1</v>
      </c>
      <c r="B88" s="501" t="s">
        <v>1</v>
      </c>
      <c r="C88" s="537"/>
      <c r="D88" s="533"/>
      <c r="E88" s="537"/>
      <c r="F88" s="533"/>
      <c r="G88" s="537"/>
      <c r="H88" s="537"/>
      <c r="I88" s="537"/>
    </row>
    <row r="89" spans="1:9" ht="12">
      <c r="A89" s="501" t="s">
        <v>2226</v>
      </c>
      <c r="B89" s="501" t="s">
        <v>1</v>
      </c>
      <c r="C89" s="537"/>
      <c r="D89" s="533"/>
      <c r="E89" s="537"/>
      <c r="F89" s="533"/>
      <c r="G89" s="537"/>
      <c r="H89" s="537"/>
      <c r="I89" s="537"/>
    </row>
    <row r="90" spans="1:9" ht="12">
      <c r="A90" s="501" t="s">
        <v>2225</v>
      </c>
      <c r="B90" s="501" t="s">
        <v>1</v>
      </c>
      <c r="C90" s="537"/>
      <c r="D90" s="533"/>
      <c r="E90" s="537"/>
      <c r="F90" s="533"/>
      <c r="G90" s="537"/>
      <c r="H90" s="537"/>
      <c r="I90" s="537"/>
    </row>
    <row r="91" spans="1:9" ht="12">
      <c r="A91" s="501" t="s">
        <v>2224</v>
      </c>
      <c r="B91" s="501" t="s">
        <v>2223</v>
      </c>
      <c r="C91" s="537">
        <v>1</v>
      </c>
      <c r="D91" s="535"/>
      <c r="E91" s="537">
        <f>C91*D91</f>
        <v>0</v>
      </c>
      <c r="F91" s="535"/>
      <c r="G91" s="537">
        <f>C91*F91</f>
        <v>0</v>
      </c>
      <c r="H91" s="537">
        <f>F91+D91</f>
        <v>0</v>
      </c>
      <c r="I91" s="537">
        <f>G91+E91</f>
        <v>0</v>
      </c>
    </row>
    <row r="92" spans="1:9" ht="12">
      <c r="A92" s="501" t="s">
        <v>1</v>
      </c>
      <c r="B92" s="501" t="s">
        <v>1</v>
      </c>
      <c r="C92" s="537"/>
      <c r="D92" s="533"/>
      <c r="E92" s="537"/>
      <c r="F92" s="533"/>
      <c r="G92" s="537"/>
      <c r="H92" s="537"/>
      <c r="I92" s="537"/>
    </row>
    <row r="93" spans="1:9" ht="12">
      <c r="A93" s="501" t="s">
        <v>2222</v>
      </c>
      <c r="B93" s="501" t="s">
        <v>385</v>
      </c>
      <c r="C93" s="537">
        <v>40</v>
      </c>
      <c r="D93" s="535"/>
      <c r="E93" s="537">
        <f>C93*D93</f>
        <v>0</v>
      </c>
      <c r="F93" s="535"/>
      <c r="G93" s="537">
        <f>C93*F93</f>
        <v>0</v>
      </c>
      <c r="H93" s="537">
        <f>F93+D93</f>
        <v>0</v>
      </c>
      <c r="I93" s="537">
        <f>G93+E93</f>
        <v>0</v>
      </c>
    </row>
    <row r="94" spans="1:9" ht="12">
      <c r="A94" s="501" t="s">
        <v>2221</v>
      </c>
      <c r="B94" s="501" t="s">
        <v>1</v>
      </c>
      <c r="C94" s="537"/>
      <c r="D94" s="533"/>
      <c r="E94" s="537"/>
      <c r="F94" s="533"/>
      <c r="G94" s="537"/>
      <c r="H94" s="537"/>
      <c r="I94" s="537"/>
    </row>
    <row r="95" spans="1:9" ht="12">
      <c r="A95" s="501" t="s">
        <v>1</v>
      </c>
      <c r="B95" s="501" t="s">
        <v>1</v>
      </c>
      <c r="C95" s="537"/>
      <c r="D95" s="533"/>
      <c r="E95" s="537"/>
      <c r="F95" s="533"/>
      <c r="G95" s="537"/>
      <c r="H95" s="537"/>
      <c r="I95" s="537"/>
    </row>
    <row r="96" spans="1:9" ht="12">
      <c r="A96" s="540" t="s">
        <v>2220</v>
      </c>
      <c r="B96" s="540" t="s">
        <v>1</v>
      </c>
      <c r="C96" s="541"/>
      <c r="D96" s="534"/>
      <c r="E96" s="541"/>
      <c r="F96" s="534"/>
      <c r="G96" s="541"/>
      <c r="H96" s="541"/>
      <c r="I96" s="541"/>
    </row>
    <row r="97" spans="1:9" ht="12">
      <c r="A97" s="501" t="s">
        <v>2219</v>
      </c>
      <c r="B97" s="501" t="s">
        <v>385</v>
      </c>
      <c r="C97" s="537">
        <v>230</v>
      </c>
      <c r="D97" s="535"/>
      <c r="E97" s="537">
        <f>C97*D97</f>
        <v>0</v>
      </c>
      <c r="F97" s="535"/>
      <c r="G97" s="537">
        <f>C97*F97</f>
        <v>0</v>
      </c>
      <c r="H97" s="537">
        <f aca="true" t="shared" si="12" ref="H97:I100">F97+D97</f>
        <v>0</v>
      </c>
      <c r="I97" s="537">
        <f t="shared" si="12"/>
        <v>0</v>
      </c>
    </row>
    <row r="98" spans="1:9" ht="12">
      <c r="A98" s="501" t="s">
        <v>2218</v>
      </c>
      <c r="B98" s="501" t="s">
        <v>385</v>
      </c>
      <c r="C98" s="537">
        <v>250</v>
      </c>
      <c r="D98" s="535"/>
      <c r="E98" s="537">
        <f>C98*D98</f>
        <v>0</v>
      </c>
      <c r="F98" s="535"/>
      <c r="G98" s="537">
        <f>C98*F98</f>
        <v>0</v>
      </c>
      <c r="H98" s="537">
        <f t="shared" si="12"/>
        <v>0</v>
      </c>
      <c r="I98" s="537">
        <f t="shared" si="12"/>
        <v>0</v>
      </c>
    </row>
    <row r="99" spans="1:9" ht="12">
      <c r="A99" s="501" t="s">
        <v>2217</v>
      </c>
      <c r="B99" s="501" t="s">
        <v>385</v>
      </c>
      <c r="C99" s="537">
        <v>140</v>
      </c>
      <c r="D99" s="535"/>
      <c r="E99" s="537">
        <f>C99*D99</f>
        <v>0</v>
      </c>
      <c r="F99" s="535"/>
      <c r="G99" s="537">
        <f>C99*F99</f>
        <v>0</v>
      </c>
      <c r="H99" s="537">
        <f t="shared" si="12"/>
        <v>0</v>
      </c>
      <c r="I99" s="537">
        <f t="shared" si="12"/>
        <v>0</v>
      </c>
    </row>
    <row r="100" spans="1:9" ht="12">
      <c r="A100" s="501" t="s">
        <v>2216</v>
      </c>
      <c r="B100" s="501" t="s">
        <v>385</v>
      </c>
      <c r="C100" s="537">
        <v>86</v>
      </c>
      <c r="D100" s="535"/>
      <c r="E100" s="537">
        <f>C100*D100</f>
        <v>0</v>
      </c>
      <c r="F100" s="535"/>
      <c r="G100" s="537">
        <f>C100*F100</f>
        <v>0</v>
      </c>
      <c r="H100" s="537">
        <f t="shared" si="12"/>
        <v>0</v>
      </c>
      <c r="I100" s="537">
        <f t="shared" si="12"/>
        <v>0</v>
      </c>
    </row>
    <row r="101" spans="1:9" ht="12">
      <c r="A101" s="501" t="s">
        <v>1</v>
      </c>
      <c r="B101" s="501" t="s">
        <v>1</v>
      </c>
      <c r="C101" s="537"/>
      <c r="D101" s="533"/>
      <c r="E101" s="537"/>
      <c r="F101" s="533"/>
      <c r="G101" s="537"/>
      <c r="H101" s="537"/>
      <c r="I101" s="537"/>
    </row>
    <row r="102" spans="1:9" ht="12">
      <c r="A102" s="501" t="s">
        <v>2215</v>
      </c>
      <c r="B102" s="501" t="s">
        <v>1</v>
      </c>
      <c r="C102" s="537"/>
      <c r="D102" s="533"/>
      <c r="E102" s="537"/>
      <c r="F102" s="533"/>
      <c r="G102" s="537"/>
      <c r="H102" s="537"/>
      <c r="I102" s="537"/>
    </row>
    <row r="103" spans="1:9" ht="12">
      <c r="A103" s="501" t="s">
        <v>2214</v>
      </c>
      <c r="B103" s="501" t="s">
        <v>1</v>
      </c>
      <c r="C103" s="537"/>
      <c r="D103" s="533"/>
      <c r="E103" s="537"/>
      <c r="F103" s="533"/>
      <c r="G103" s="537"/>
      <c r="H103" s="537"/>
      <c r="I103" s="537"/>
    </row>
    <row r="104" spans="1:9" ht="12">
      <c r="A104" s="501" t="s">
        <v>2213</v>
      </c>
      <c r="B104" s="501" t="s">
        <v>1</v>
      </c>
      <c r="C104" s="537"/>
      <c r="D104" s="533"/>
      <c r="E104" s="537"/>
      <c r="F104" s="533"/>
      <c r="G104" s="537"/>
      <c r="H104" s="537"/>
      <c r="I104" s="537"/>
    </row>
    <row r="105" spans="1:9" ht="12">
      <c r="A105" s="501" t="s">
        <v>2212</v>
      </c>
      <c r="B105" s="501" t="s">
        <v>385</v>
      </c>
      <c r="C105" s="537">
        <v>36</v>
      </c>
      <c r="D105" s="535"/>
      <c r="E105" s="537">
        <f>C105*D105</f>
        <v>0</v>
      </c>
      <c r="F105" s="535"/>
      <c r="G105" s="537">
        <f>C105*F105</f>
        <v>0</v>
      </c>
      <c r="H105" s="537">
        <f>F105+D105</f>
        <v>0</v>
      </c>
      <c r="I105" s="537">
        <f>G105+E105</f>
        <v>0</v>
      </c>
    </row>
    <row r="106" spans="1:9" ht="12">
      <c r="A106" s="501" t="s">
        <v>2211</v>
      </c>
      <c r="B106" s="501" t="s">
        <v>1</v>
      </c>
      <c r="C106" s="537"/>
      <c r="D106" s="533"/>
      <c r="E106" s="537"/>
      <c r="F106" s="533"/>
      <c r="G106" s="537"/>
      <c r="H106" s="537"/>
      <c r="I106" s="537"/>
    </row>
    <row r="107" spans="1:9" ht="12">
      <c r="A107" s="501" t="s">
        <v>1</v>
      </c>
      <c r="B107" s="501" t="s">
        <v>1</v>
      </c>
      <c r="C107" s="537"/>
      <c r="D107" s="533"/>
      <c r="E107" s="537"/>
      <c r="F107" s="533"/>
      <c r="G107" s="537"/>
      <c r="H107" s="537"/>
      <c r="I107" s="537"/>
    </row>
    <row r="108" spans="1:9" ht="12">
      <c r="A108" s="501" t="s">
        <v>2210</v>
      </c>
      <c r="B108" s="501" t="s">
        <v>385</v>
      </c>
      <c r="C108" s="537">
        <v>14</v>
      </c>
      <c r="D108" s="535"/>
      <c r="E108" s="537">
        <f>C108*D108</f>
        <v>0</v>
      </c>
      <c r="F108" s="535"/>
      <c r="G108" s="537">
        <f>C108*F108</f>
        <v>0</v>
      </c>
      <c r="H108" s="537">
        <f>F108+D108</f>
        <v>0</v>
      </c>
      <c r="I108" s="537">
        <f>G108+E108</f>
        <v>0</v>
      </c>
    </row>
    <row r="109" spans="1:9" ht="12">
      <c r="A109" s="501" t="s">
        <v>1</v>
      </c>
      <c r="B109" s="501" t="s">
        <v>1</v>
      </c>
      <c r="C109" s="537"/>
      <c r="D109" s="533"/>
      <c r="E109" s="537"/>
      <c r="F109" s="533"/>
      <c r="G109" s="537"/>
      <c r="H109" s="537"/>
      <c r="I109" s="537"/>
    </row>
    <row r="110" spans="1:9" ht="12">
      <c r="A110" s="501" t="s">
        <v>2209</v>
      </c>
      <c r="B110" s="501" t="s">
        <v>1</v>
      </c>
      <c r="C110" s="537"/>
      <c r="D110" s="533"/>
      <c r="E110" s="537"/>
      <c r="F110" s="533"/>
      <c r="G110" s="537"/>
      <c r="H110" s="537"/>
      <c r="I110" s="537"/>
    </row>
    <row r="111" spans="1:9" ht="12">
      <c r="A111" s="501" t="s">
        <v>2208</v>
      </c>
      <c r="B111" s="501" t="s">
        <v>1</v>
      </c>
      <c r="C111" s="537"/>
      <c r="D111" s="533"/>
      <c r="E111" s="537"/>
      <c r="F111" s="533"/>
      <c r="G111" s="537"/>
      <c r="H111" s="537"/>
      <c r="I111" s="537"/>
    </row>
    <row r="112" spans="1:9" ht="12">
      <c r="A112" s="501" t="s">
        <v>2207</v>
      </c>
      <c r="B112" s="501" t="s">
        <v>385</v>
      </c>
      <c r="C112" s="537">
        <v>55</v>
      </c>
      <c r="D112" s="535"/>
      <c r="E112" s="537">
        <f>C112*D112</f>
        <v>0</v>
      </c>
      <c r="F112" s="535"/>
      <c r="G112" s="537">
        <f>C112*F112</f>
        <v>0</v>
      </c>
      <c r="H112" s="537">
        <f>F112+D112</f>
        <v>0</v>
      </c>
      <c r="I112" s="537">
        <f>G112+E112</f>
        <v>0</v>
      </c>
    </row>
    <row r="113" spans="1:9" ht="12">
      <c r="A113" s="501" t="s">
        <v>1</v>
      </c>
      <c r="B113" s="501" t="s">
        <v>1</v>
      </c>
      <c r="C113" s="537"/>
      <c r="D113" s="533"/>
      <c r="E113" s="537"/>
      <c r="F113" s="533"/>
      <c r="G113" s="537"/>
      <c r="H113" s="537"/>
      <c r="I113" s="537"/>
    </row>
    <row r="114" spans="1:9" ht="12">
      <c r="A114" s="501" t="s">
        <v>2206</v>
      </c>
      <c r="B114" s="501" t="s">
        <v>1</v>
      </c>
      <c r="C114" s="537"/>
      <c r="D114" s="533"/>
      <c r="E114" s="537"/>
      <c r="F114" s="533"/>
      <c r="G114" s="537"/>
      <c r="H114" s="537"/>
      <c r="I114" s="537"/>
    </row>
    <row r="115" spans="1:9" ht="12">
      <c r="A115" s="501" t="s">
        <v>2205</v>
      </c>
      <c r="B115" s="501" t="s">
        <v>385</v>
      </c>
      <c r="C115" s="537">
        <v>1</v>
      </c>
      <c r="D115" s="535"/>
      <c r="E115" s="537">
        <f>C115*D115</f>
        <v>0</v>
      </c>
      <c r="F115" s="535"/>
      <c r="G115" s="537">
        <f>C115*F115</f>
        <v>0</v>
      </c>
      <c r="H115" s="537">
        <f>F115+D115</f>
        <v>0</v>
      </c>
      <c r="I115" s="537">
        <f>G115+E115</f>
        <v>0</v>
      </c>
    </row>
    <row r="116" spans="1:9" ht="12">
      <c r="A116" s="501" t="s">
        <v>1</v>
      </c>
      <c r="B116" s="501" t="s">
        <v>1</v>
      </c>
      <c r="C116" s="537"/>
      <c r="D116" s="533"/>
      <c r="E116" s="537"/>
      <c r="F116" s="533"/>
      <c r="G116" s="537"/>
      <c r="H116" s="537"/>
      <c r="I116" s="537"/>
    </row>
    <row r="117" spans="1:9" ht="12">
      <c r="A117" s="501" t="s">
        <v>2204</v>
      </c>
      <c r="B117" s="501" t="s">
        <v>1</v>
      </c>
      <c r="C117" s="537"/>
      <c r="D117" s="533"/>
      <c r="E117" s="537"/>
      <c r="F117" s="533"/>
      <c r="G117" s="537"/>
      <c r="H117" s="537"/>
      <c r="I117" s="537"/>
    </row>
    <row r="118" spans="1:9" ht="12">
      <c r="A118" s="501" t="s">
        <v>2203</v>
      </c>
      <c r="B118" s="501" t="s">
        <v>385</v>
      </c>
      <c r="C118" s="537">
        <v>1</v>
      </c>
      <c r="D118" s="535"/>
      <c r="E118" s="537">
        <f>C118*D118</f>
        <v>0</v>
      </c>
      <c r="F118" s="535"/>
      <c r="G118" s="537">
        <f>C118*F118</f>
        <v>0</v>
      </c>
      <c r="H118" s="537">
        <f>F118+D118</f>
        <v>0</v>
      </c>
      <c r="I118" s="537">
        <f>G118+E118</f>
        <v>0</v>
      </c>
    </row>
    <row r="119" spans="1:9" ht="12">
      <c r="A119" s="501" t="s">
        <v>1</v>
      </c>
      <c r="B119" s="501" t="s">
        <v>1</v>
      </c>
      <c r="C119" s="537"/>
      <c r="D119" s="533"/>
      <c r="E119" s="537"/>
      <c r="F119" s="533"/>
      <c r="G119" s="537"/>
      <c r="H119" s="537"/>
      <c r="I119" s="537"/>
    </row>
    <row r="120" spans="1:9" ht="12">
      <c r="A120" s="501" t="s">
        <v>2202</v>
      </c>
      <c r="B120" s="501" t="s">
        <v>385</v>
      </c>
      <c r="C120" s="537">
        <v>30</v>
      </c>
      <c r="D120" s="535"/>
      <c r="E120" s="537">
        <f>C120*D120</f>
        <v>0</v>
      </c>
      <c r="F120" s="535"/>
      <c r="G120" s="537">
        <f>C120*F120</f>
        <v>0</v>
      </c>
      <c r="H120" s="537">
        <f>F120+D120</f>
        <v>0</v>
      </c>
      <c r="I120" s="537">
        <f>G120+E120</f>
        <v>0</v>
      </c>
    </row>
    <row r="121" spans="1:9" ht="12">
      <c r="A121" s="501" t="s">
        <v>1</v>
      </c>
      <c r="B121" s="501" t="s">
        <v>1</v>
      </c>
      <c r="C121" s="537"/>
      <c r="D121" s="533"/>
      <c r="E121" s="537"/>
      <c r="F121" s="533"/>
      <c r="G121" s="537"/>
      <c r="H121" s="537"/>
      <c r="I121" s="537"/>
    </row>
    <row r="122" spans="1:9" ht="12">
      <c r="A122" s="501" t="s">
        <v>2201</v>
      </c>
      <c r="B122" s="501" t="s">
        <v>1</v>
      </c>
      <c r="C122" s="537"/>
      <c r="D122" s="533"/>
      <c r="E122" s="537"/>
      <c r="F122" s="533"/>
      <c r="G122" s="537"/>
      <c r="H122" s="537"/>
      <c r="I122" s="537"/>
    </row>
    <row r="123" spans="1:9" ht="12">
      <c r="A123" s="501" t="s">
        <v>2200</v>
      </c>
      <c r="B123" s="501" t="s">
        <v>1</v>
      </c>
      <c r="C123" s="537"/>
      <c r="D123" s="533"/>
      <c r="E123" s="537"/>
      <c r="F123" s="533"/>
      <c r="G123" s="537"/>
      <c r="H123" s="537"/>
      <c r="I123" s="537"/>
    </row>
    <row r="124" spans="1:9" ht="12">
      <c r="A124" s="501" t="s">
        <v>2199</v>
      </c>
      <c r="B124" s="501" t="s">
        <v>290</v>
      </c>
      <c r="C124" s="537">
        <v>15</v>
      </c>
      <c r="D124" s="535"/>
      <c r="E124" s="537">
        <f>C124*D124</f>
        <v>0</v>
      </c>
      <c r="F124" s="535"/>
      <c r="G124" s="537">
        <f>C124*F124</f>
        <v>0</v>
      </c>
      <c r="H124" s="537">
        <f>F124+D124</f>
        <v>0</v>
      </c>
      <c r="I124" s="537">
        <f>G124+E124</f>
        <v>0</v>
      </c>
    </row>
    <row r="125" spans="1:9" ht="12">
      <c r="A125" s="501" t="s">
        <v>1</v>
      </c>
      <c r="B125" s="501" t="s">
        <v>1</v>
      </c>
      <c r="C125" s="537"/>
      <c r="D125" s="533"/>
      <c r="E125" s="537"/>
      <c r="F125" s="533"/>
      <c r="G125" s="537"/>
      <c r="H125" s="537"/>
      <c r="I125" s="537"/>
    </row>
    <row r="126" spans="1:9" ht="12">
      <c r="A126" s="501" t="s">
        <v>1</v>
      </c>
      <c r="B126" s="501" t="s">
        <v>1</v>
      </c>
      <c r="C126" s="537"/>
      <c r="D126" s="533"/>
      <c r="E126" s="537"/>
      <c r="F126" s="533"/>
      <c r="G126" s="537"/>
      <c r="H126" s="537"/>
      <c r="I126" s="537"/>
    </row>
    <row r="127" spans="1:9" ht="12">
      <c r="A127" s="540" t="s">
        <v>2198</v>
      </c>
      <c r="B127" s="540" t="s">
        <v>1</v>
      </c>
      <c r="C127" s="541"/>
      <c r="D127" s="534"/>
      <c r="E127" s="541"/>
      <c r="F127" s="534"/>
      <c r="G127" s="541"/>
      <c r="H127" s="541"/>
      <c r="I127" s="541"/>
    </row>
    <row r="128" spans="1:9" ht="12">
      <c r="A128" s="501" t="s">
        <v>1</v>
      </c>
      <c r="B128" s="501" t="s">
        <v>1</v>
      </c>
      <c r="C128" s="537"/>
      <c r="D128" s="533"/>
      <c r="E128" s="537"/>
      <c r="F128" s="533"/>
      <c r="G128" s="537"/>
      <c r="H128" s="537"/>
      <c r="I128" s="537"/>
    </row>
    <row r="129" spans="1:9" ht="12">
      <c r="A129" s="501" t="s">
        <v>2197</v>
      </c>
      <c r="B129" s="501" t="s">
        <v>2110</v>
      </c>
      <c r="C129" s="537">
        <v>80</v>
      </c>
      <c r="D129" s="535"/>
      <c r="E129" s="537">
        <f>C129*D129</f>
        <v>0</v>
      </c>
      <c r="F129" s="535"/>
      <c r="G129" s="537">
        <f>C129*F129</f>
        <v>0</v>
      </c>
      <c r="H129" s="537">
        <f>F129+D129</f>
        <v>0</v>
      </c>
      <c r="I129" s="537">
        <f>G129+E129</f>
        <v>0</v>
      </c>
    </row>
    <row r="130" spans="1:9" ht="12">
      <c r="A130" s="501" t="s">
        <v>1</v>
      </c>
      <c r="B130" s="501" t="s">
        <v>1</v>
      </c>
      <c r="C130" s="537"/>
      <c r="D130" s="533"/>
      <c r="E130" s="537"/>
      <c r="F130" s="533"/>
      <c r="G130" s="537"/>
      <c r="H130" s="537"/>
      <c r="I130" s="537"/>
    </row>
    <row r="131" spans="1:9" ht="12">
      <c r="A131" s="501" t="s">
        <v>2196</v>
      </c>
      <c r="B131" s="501" t="s">
        <v>2110</v>
      </c>
      <c r="C131" s="537">
        <v>20</v>
      </c>
      <c r="D131" s="535"/>
      <c r="E131" s="537">
        <f>C131*D131</f>
        <v>0</v>
      </c>
      <c r="F131" s="535"/>
      <c r="G131" s="537">
        <f>C131*F131</f>
        <v>0</v>
      </c>
      <c r="H131" s="537">
        <f>F131+D131</f>
        <v>0</v>
      </c>
      <c r="I131" s="537">
        <f>G131+E131</f>
        <v>0</v>
      </c>
    </row>
    <row r="132" spans="1:9" ht="12">
      <c r="A132" s="501" t="s">
        <v>1</v>
      </c>
      <c r="B132" s="501" t="s">
        <v>1</v>
      </c>
      <c r="C132" s="537"/>
      <c r="D132" s="533"/>
      <c r="E132" s="537"/>
      <c r="F132" s="533"/>
      <c r="G132" s="537"/>
      <c r="H132" s="537"/>
      <c r="I132" s="537"/>
    </row>
    <row r="133" spans="1:9" ht="12">
      <c r="A133" s="540" t="s">
        <v>2113</v>
      </c>
      <c r="B133" s="540" t="s">
        <v>1</v>
      </c>
      <c r="C133" s="541"/>
      <c r="D133" s="534"/>
      <c r="E133" s="541"/>
      <c r="F133" s="534"/>
      <c r="G133" s="541"/>
      <c r="H133" s="541"/>
      <c r="I133" s="541"/>
    </row>
    <row r="134" spans="1:9" ht="12">
      <c r="A134" s="540" t="s">
        <v>2112</v>
      </c>
      <c r="B134" s="540" t="s">
        <v>1</v>
      </c>
      <c r="C134" s="541"/>
      <c r="D134" s="534"/>
      <c r="E134" s="541"/>
      <c r="F134" s="534"/>
      <c r="G134" s="541"/>
      <c r="H134" s="541"/>
      <c r="I134" s="541"/>
    </row>
    <row r="135" spans="1:9" ht="12">
      <c r="A135" s="501" t="s">
        <v>2111</v>
      </c>
      <c r="B135" s="501" t="s">
        <v>2110</v>
      </c>
      <c r="C135" s="537">
        <v>40</v>
      </c>
      <c r="D135" s="535"/>
      <c r="E135" s="537">
        <f>C135*D135</f>
        <v>0</v>
      </c>
      <c r="F135" s="535"/>
      <c r="G135" s="537">
        <f>C135*F135</f>
        <v>0</v>
      </c>
      <c r="H135" s="537">
        <f aca="true" t="shared" si="13" ref="H135:I137">F135+D135</f>
        <v>0</v>
      </c>
      <c r="I135" s="537">
        <f t="shared" si="13"/>
        <v>0</v>
      </c>
    </row>
    <row r="136" spans="1:9" ht="12">
      <c r="A136" s="501" t="s">
        <v>2195</v>
      </c>
      <c r="B136" s="501" t="s">
        <v>2110</v>
      </c>
      <c r="C136" s="537">
        <v>20</v>
      </c>
      <c r="D136" s="535"/>
      <c r="E136" s="537">
        <f>C136*D136</f>
        <v>0</v>
      </c>
      <c r="F136" s="535"/>
      <c r="G136" s="537">
        <f>C136*F136</f>
        <v>0</v>
      </c>
      <c r="H136" s="537">
        <f t="shared" si="13"/>
        <v>0</v>
      </c>
      <c r="I136" s="537">
        <f t="shared" si="13"/>
        <v>0</v>
      </c>
    </row>
    <row r="137" spans="1:9" ht="12">
      <c r="A137" s="501" t="s">
        <v>2194</v>
      </c>
      <c r="B137" s="501" t="s">
        <v>2110</v>
      </c>
      <c r="C137" s="537">
        <v>50</v>
      </c>
      <c r="D137" s="535"/>
      <c r="E137" s="537">
        <f>C137*D137</f>
        <v>0</v>
      </c>
      <c r="F137" s="535"/>
      <c r="G137" s="537">
        <f>C137*F137</f>
        <v>0</v>
      </c>
      <c r="H137" s="537">
        <f t="shared" si="13"/>
        <v>0</v>
      </c>
      <c r="I137" s="537">
        <f t="shared" si="13"/>
        <v>0</v>
      </c>
    </row>
    <row r="138" spans="1:9" ht="12">
      <c r="A138" s="501" t="s">
        <v>1</v>
      </c>
      <c r="B138" s="501" t="s">
        <v>1</v>
      </c>
      <c r="C138" s="537"/>
      <c r="D138" s="537"/>
      <c r="E138" s="537"/>
      <c r="F138" s="537"/>
      <c r="G138" s="537"/>
      <c r="H138" s="537"/>
      <c r="I138" s="537"/>
    </row>
    <row r="139" spans="1:9" ht="14">
      <c r="A139" s="506" t="s">
        <v>2109</v>
      </c>
      <c r="B139" s="506" t="s">
        <v>1</v>
      </c>
      <c r="C139" s="538"/>
      <c r="D139" s="538"/>
      <c r="E139" s="538">
        <f>SUM(E6:E137)</f>
        <v>0</v>
      </c>
      <c r="F139" s="538"/>
      <c r="G139" s="538">
        <f aca="true" t="shared" si="14" ref="G139:I139">SUM(G6:G137)</f>
        <v>0</v>
      </c>
      <c r="H139" s="538"/>
      <c r="I139" s="538">
        <f t="shared" si="14"/>
        <v>0</v>
      </c>
    </row>
    <row r="140" spans="1:9" ht="12">
      <c r="A140" s="501" t="s">
        <v>1</v>
      </c>
      <c r="B140" s="501" t="s">
        <v>1</v>
      </c>
      <c r="C140" s="537"/>
      <c r="D140" s="537"/>
      <c r="E140" s="537"/>
      <c r="F140" s="537"/>
      <c r="G140" s="537"/>
      <c r="H140" s="537"/>
      <c r="I140" s="537"/>
    </row>
    <row r="141" spans="1:9" ht="12">
      <c r="A141" s="501" t="s">
        <v>1</v>
      </c>
      <c r="B141" s="501" t="s">
        <v>1</v>
      </c>
      <c r="C141" s="537"/>
      <c r="D141" s="537"/>
      <c r="E141" s="537"/>
      <c r="F141" s="537"/>
      <c r="G141" s="537"/>
      <c r="H141" s="537"/>
      <c r="I141" s="537"/>
    </row>
    <row r="142" spans="1:9" ht="12">
      <c r="A142" s="501" t="s">
        <v>1</v>
      </c>
      <c r="B142" s="501" t="s">
        <v>1</v>
      </c>
      <c r="C142" s="537"/>
      <c r="D142" s="537"/>
      <c r="E142" s="537"/>
      <c r="F142" s="537"/>
      <c r="G142" s="537"/>
      <c r="H142" s="537"/>
      <c r="I142" s="537"/>
    </row>
    <row r="143" spans="1:9" ht="12">
      <c r="A143" s="501" t="s">
        <v>1</v>
      </c>
      <c r="B143" s="501" t="s">
        <v>1</v>
      </c>
      <c r="C143" s="537"/>
      <c r="D143" s="537"/>
      <c r="E143" s="537"/>
      <c r="F143" s="537"/>
      <c r="G143" s="537"/>
      <c r="H143" s="537"/>
      <c r="I143" s="537"/>
    </row>
    <row r="144" spans="1:9" ht="12">
      <c r="A144" s="501" t="s">
        <v>1</v>
      </c>
      <c r="B144" s="501" t="s">
        <v>1</v>
      </c>
      <c r="C144" s="537"/>
      <c r="D144" s="537"/>
      <c r="E144" s="537"/>
      <c r="F144" s="537"/>
      <c r="G144" s="537"/>
      <c r="H144" s="537"/>
      <c r="I144" s="537"/>
    </row>
    <row r="145" spans="1:9" ht="12">
      <c r="A145" s="501" t="s">
        <v>1</v>
      </c>
      <c r="B145" s="501" t="s">
        <v>1</v>
      </c>
      <c r="C145" s="537"/>
      <c r="D145" s="537"/>
      <c r="E145" s="537"/>
      <c r="F145" s="537"/>
      <c r="G145" s="537"/>
      <c r="H145" s="537"/>
      <c r="I145" s="537"/>
    </row>
    <row r="146" spans="1:9" ht="12">
      <c r="A146" s="501" t="s">
        <v>1</v>
      </c>
      <c r="B146" s="501" t="s">
        <v>1</v>
      </c>
      <c r="C146" s="537"/>
      <c r="D146" s="537"/>
      <c r="E146" s="537"/>
      <c r="F146" s="537"/>
      <c r="G146" s="537"/>
      <c r="H146" s="537"/>
      <c r="I146" s="537"/>
    </row>
    <row r="147" spans="1:9" ht="12">
      <c r="A147" s="501" t="s">
        <v>1</v>
      </c>
      <c r="B147" s="501" t="s">
        <v>1</v>
      </c>
      <c r="C147" s="537"/>
      <c r="D147" s="537"/>
      <c r="E147" s="537"/>
      <c r="F147" s="537"/>
      <c r="G147" s="537"/>
      <c r="H147" s="537"/>
      <c r="I147" s="537"/>
    </row>
    <row r="148" spans="1:9" ht="12">
      <c r="A148" s="501" t="s">
        <v>1</v>
      </c>
      <c r="B148" s="501" t="s">
        <v>1</v>
      </c>
      <c r="C148" s="537"/>
      <c r="D148" s="537"/>
      <c r="E148" s="537"/>
      <c r="F148" s="537"/>
      <c r="G148" s="537"/>
      <c r="H148" s="537"/>
      <c r="I148" s="537"/>
    </row>
    <row r="149" spans="1:9" ht="12">
      <c r="A149" s="501" t="s">
        <v>1</v>
      </c>
      <c r="B149" s="501" t="s">
        <v>1</v>
      </c>
      <c r="C149" s="537"/>
      <c r="D149" s="537"/>
      <c r="E149" s="537"/>
      <c r="F149" s="537"/>
      <c r="G149" s="537"/>
      <c r="H149" s="537"/>
      <c r="I149" s="537"/>
    </row>
    <row r="150" spans="1:9" ht="12">
      <c r="A150" s="501" t="s">
        <v>1</v>
      </c>
      <c r="B150" s="501" t="s">
        <v>1</v>
      </c>
      <c r="C150" s="537"/>
      <c r="D150" s="537"/>
      <c r="E150" s="537"/>
      <c r="F150" s="537"/>
      <c r="G150" s="537"/>
      <c r="H150" s="537"/>
      <c r="I150" s="537"/>
    </row>
    <row r="151" spans="1:9" ht="12">
      <c r="A151" s="501" t="s">
        <v>1</v>
      </c>
      <c r="B151" s="501" t="s">
        <v>1</v>
      </c>
      <c r="C151" s="537"/>
      <c r="D151" s="537"/>
      <c r="E151" s="537"/>
      <c r="F151" s="537"/>
      <c r="G151" s="537"/>
      <c r="H151" s="537"/>
      <c r="I151" s="537"/>
    </row>
    <row r="152" spans="1:9" ht="12">
      <c r="A152" s="501" t="s">
        <v>1</v>
      </c>
      <c r="B152" s="501" t="s">
        <v>1</v>
      </c>
      <c r="C152" s="537"/>
      <c r="D152" s="537"/>
      <c r="E152" s="537"/>
      <c r="F152" s="537"/>
      <c r="G152" s="537"/>
      <c r="H152" s="537"/>
      <c r="I152" s="537"/>
    </row>
    <row r="153" spans="1:9" ht="12">
      <c r="A153" s="501" t="s">
        <v>1</v>
      </c>
      <c r="B153" s="501" t="s">
        <v>1</v>
      </c>
      <c r="C153" s="537"/>
      <c r="D153" s="537"/>
      <c r="E153" s="537"/>
      <c r="F153" s="537"/>
      <c r="G153" s="537"/>
      <c r="H153" s="537"/>
      <c r="I153" s="537"/>
    </row>
    <row r="154" spans="1:9" ht="12">
      <c r="A154" s="501" t="s">
        <v>1</v>
      </c>
      <c r="B154" s="501" t="s">
        <v>1</v>
      </c>
      <c r="C154" s="537"/>
      <c r="D154" s="537"/>
      <c r="E154" s="537"/>
      <c r="F154" s="537"/>
      <c r="G154" s="537"/>
      <c r="H154" s="537"/>
      <c r="I154" s="537"/>
    </row>
    <row r="155" spans="1:9" ht="12">
      <c r="A155" s="501" t="s">
        <v>1</v>
      </c>
      <c r="B155" s="501" t="s">
        <v>1</v>
      </c>
      <c r="C155" s="537"/>
      <c r="D155" s="537"/>
      <c r="E155" s="537"/>
      <c r="F155" s="537"/>
      <c r="G155" s="537"/>
      <c r="H155" s="537"/>
      <c r="I155" s="537"/>
    </row>
  </sheetData>
  <sheetProtection algorithmName="SHA-512" hashValue="bi99qX8afpmNadt/mIMVnfK9C9Y0MaP24f5yEV+JkXNg8tyKg8lWJLjnzH8v/IymTv5zj3sUaBeBK3/8yQY4Cw==" saltValue="k0CHudlJtk/dG9uJm0IEyg==" spinCount="10000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2190-1859-41FB-8B09-2AFB03281AD4}">
  <sheetPr>
    <tabColor rgb="FFFF0000"/>
  </sheetPr>
  <dimension ref="A1:B32"/>
  <sheetViews>
    <sheetView view="pageBreakPreview" zoomScale="60" workbookViewId="0" topLeftCell="A10">
      <selection activeCell="F100" sqref="F100"/>
    </sheetView>
  </sheetViews>
  <sheetFormatPr defaultColWidth="9.28125" defaultRowHeight="12"/>
  <cols>
    <col min="1" max="1" width="30.421875" style="514" bestFit="1" customWidth="1"/>
    <col min="2" max="2" width="71.140625" style="514" bestFit="1" customWidth="1"/>
    <col min="3" max="16384" width="9.28125" style="498" customWidth="1"/>
  </cols>
  <sheetData>
    <row r="1" spans="1:2" ht="12">
      <c r="A1" s="496" t="s">
        <v>2153</v>
      </c>
      <c r="B1" s="496" t="s">
        <v>2192</v>
      </c>
    </row>
    <row r="2" spans="1:2" ht="14">
      <c r="A2" s="496" t="s">
        <v>2191</v>
      </c>
      <c r="B2" s="506" t="s">
        <v>2190</v>
      </c>
    </row>
    <row r="3" spans="1:2" ht="12">
      <c r="A3" s="496" t="s">
        <v>2189</v>
      </c>
      <c r="B3" s="499" t="s">
        <v>2294</v>
      </c>
    </row>
    <row r="4" spans="1:2" ht="12">
      <c r="A4" s="496" t="s">
        <v>2188</v>
      </c>
      <c r="B4" s="499" t="s">
        <v>1640</v>
      </c>
    </row>
    <row r="5" spans="1:2" ht="12">
      <c r="A5" s="496" t="s">
        <v>2187</v>
      </c>
      <c r="B5" s="499" t="s">
        <v>2179</v>
      </c>
    </row>
    <row r="6" spans="1:2" ht="12">
      <c r="A6" s="496" t="s">
        <v>2186</v>
      </c>
      <c r="B6" s="499" t="s">
        <v>1</v>
      </c>
    </row>
    <row r="7" spans="1:2" ht="12">
      <c r="A7" s="496" t="s">
        <v>2185</v>
      </c>
      <c r="B7" s="499" t="s">
        <v>1</v>
      </c>
    </row>
    <row r="8" spans="1:2" ht="12">
      <c r="A8" s="496" t="s">
        <v>2184</v>
      </c>
      <c r="B8" s="499" t="s">
        <v>1</v>
      </c>
    </row>
    <row r="9" spans="1:2" ht="12">
      <c r="A9" s="496" t="s">
        <v>2183</v>
      </c>
      <c r="B9" s="499" t="s">
        <v>2182</v>
      </c>
    </row>
    <row r="10" spans="1:2" ht="12">
      <c r="A10" s="496" t="s">
        <v>2181</v>
      </c>
      <c r="B10" s="499" t="s">
        <v>1</v>
      </c>
    </row>
    <row r="11" spans="1:2" ht="12">
      <c r="A11" s="496" t="s">
        <v>2180</v>
      </c>
      <c r="B11" s="499" t="s">
        <v>2293</v>
      </c>
    </row>
    <row r="12" spans="1:2" ht="12">
      <c r="A12" s="496" t="s">
        <v>48</v>
      </c>
      <c r="B12" s="499" t="s">
        <v>1</v>
      </c>
    </row>
    <row r="13" spans="1:2" ht="12">
      <c r="A13" s="496" t="s">
        <v>2178</v>
      </c>
      <c r="B13" s="499" t="s">
        <v>1</v>
      </c>
    </row>
    <row r="14" spans="1:2" ht="12">
      <c r="A14" s="496" t="s">
        <v>2177</v>
      </c>
      <c r="B14" s="499" t="s">
        <v>2176</v>
      </c>
    </row>
    <row r="15" spans="1:2" ht="12">
      <c r="A15" s="496" t="s">
        <v>1</v>
      </c>
      <c r="B15" s="501" t="s">
        <v>1</v>
      </c>
    </row>
    <row r="16" spans="1:2" ht="12">
      <c r="A16" s="496" t="s">
        <v>2175</v>
      </c>
      <c r="B16" s="503" t="s">
        <v>2174</v>
      </c>
    </row>
    <row r="17" spans="1:2" ht="12">
      <c r="A17" s="496" t="s">
        <v>2173</v>
      </c>
      <c r="B17" s="503" t="s">
        <v>2172</v>
      </c>
    </row>
    <row r="18" spans="1:2" ht="12">
      <c r="A18" s="496" t="s">
        <v>2171</v>
      </c>
      <c r="B18" s="503" t="s">
        <v>2170</v>
      </c>
    </row>
    <row r="19" spans="1:2" ht="12">
      <c r="A19" s="496" t="s">
        <v>2169</v>
      </c>
      <c r="B19" s="503" t="s">
        <v>2156</v>
      </c>
    </row>
    <row r="20" spans="1:2" ht="12">
      <c r="A20" s="496" t="s">
        <v>2168</v>
      </c>
      <c r="B20" s="503" t="s">
        <v>2292</v>
      </c>
    </row>
    <row r="21" spans="1:2" ht="12">
      <c r="A21" s="496" t="s">
        <v>2167</v>
      </c>
      <c r="B21" s="503" t="s">
        <v>2156</v>
      </c>
    </row>
    <row r="22" spans="1:2" ht="12">
      <c r="A22" s="496" t="s">
        <v>2166</v>
      </c>
      <c r="B22" s="503" t="s">
        <v>2156</v>
      </c>
    </row>
    <row r="23" spans="1:2" ht="12">
      <c r="A23" s="496" t="s">
        <v>2165</v>
      </c>
      <c r="B23" s="503" t="s">
        <v>2156</v>
      </c>
    </row>
    <row r="24" spans="1:2" ht="12">
      <c r="A24" s="496" t="s">
        <v>2164</v>
      </c>
      <c r="B24" s="503" t="s">
        <v>2156</v>
      </c>
    </row>
    <row r="25" spans="1:2" ht="12">
      <c r="A25" s="496" t="s">
        <v>2163</v>
      </c>
      <c r="B25" s="503" t="s">
        <v>2156</v>
      </c>
    </row>
    <row r="26" spans="1:2" ht="12">
      <c r="A26" s="496" t="s">
        <v>2162</v>
      </c>
      <c r="B26" s="503" t="s">
        <v>2161</v>
      </c>
    </row>
    <row r="27" spans="1:2" ht="12">
      <c r="A27" s="496" t="s">
        <v>2160</v>
      </c>
      <c r="B27" s="503" t="s">
        <v>2156</v>
      </c>
    </row>
    <row r="28" spans="1:2" ht="12">
      <c r="A28" s="496" t="s">
        <v>2159</v>
      </c>
      <c r="B28" s="503" t="s">
        <v>2156</v>
      </c>
    </row>
    <row r="29" spans="1:2" ht="12">
      <c r="A29" s="496" t="s">
        <v>2158</v>
      </c>
      <c r="B29" s="503" t="s">
        <v>2156</v>
      </c>
    </row>
    <row r="30" spans="1:2" ht="12">
      <c r="A30" s="496" t="s">
        <v>2157</v>
      </c>
      <c r="B30" s="503" t="s">
        <v>2156</v>
      </c>
    </row>
    <row r="31" spans="1:2" ht="20.5">
      <c r="A31" s="543" t="s">
        <v>2155</v>
      </c>
      <c r="B31" s="503" t="s">
        <v>1</v>
      </c>
    </row>
    <row r="32" spans="1:2" ht="12">
      <c r="A32" s="496" t="s">
        <v>2154</v>
      </c>
      <c r="B32" s="503" t="s">
        <v>1</v>
      </c>
    </row>
  </sheetData>
  <sheetProtection algorithmName="SHA-512" hashValue="S/sGrb5LvdrbA5S+Cdn6g+6d80JlfjnXS4qefY1J1SoeXokbURMRsunrSOIKJBg8jm1NTwdq/Ssa5v1I9Q63FA==" saltValue="wbVcqhOuomP31HalilkOFw==" spinCount="100000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8000860214233"/>
    <pageSetUpPr fitToPage="1"/>
  </sheetPr>
  <dimension ref="A2:BM122"/>
  <sheetViews>
    <sheetView showGridLines="0" view="pageBreakPreview" zoomScale="60" workbookViewId="0" topLeftCell="A1">
      <selection activeCell="Z94" sqref="Z94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111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1643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ROUND(J118,2)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ROUND((SUM(BE118:BE121)),2)</f>
        <v>0</v>
      </c>
      <c r="G33" s="175"/>
      <c r="H33" s="175"/>
      <c r="I33" s="197">
        <v>0.21</v>
      </c>
      <c r="J33" s="196">
        <f>ROUND(((SUM(BE118:BE121))*I33),2)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ROUND((SUM(BF118:BF121)),2)</f>
        <v>0</v>
      </c>
      <c r="G34" s="175"/>
      <c r="H34" s="175"/>
      <c r="I34" s="197">
        <v>0.15</v>
      </c>
      <c r="J34" s="196">
        <f>ROUND(((SUM(BF118:BF121))*I34),2)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ROUND((SUM(BG118:BG121)),2)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ROUND((SUM(BH118:BH121)),2)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ROUND((SUM(BI118:BI121)),2)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11 - MĚŘENÍ A REGULACE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J118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134</v>
      </c>
      <c r="E97" s="223"/>
      <c r="F97" s="223"/>
      <c r="G97" s="223"/>
      <c r="H97" s="223"/>
      <c r="I97" s="223"/>
      <c r="J97" s="224">
        <f>J119</f>
        <v>0</v>
      </c>
      <c r="L97" s="221"/>
    </row>
    <row r="98" spans="2:12" s="225" customFormat="1" ht="19.9" customHeight="1">
      <c r="B98" s="226"/>
      <c r="D98" s="227" t="s">
        <v>1644</v>
      </c>
      <c r="E98" s="228"/>
      <c r="F98" s="228"/>
      <c r="G98" s="228"/>
      <c r="H98" s="228"/>
      <c r="I98" s="228"/>
      <c r="J98" s="229">
        <f>J120</f>
        <v>0</v>
      </c>
      <c r="L98" s="226"/>
    </row>
    <row r="99" spans="1:31" s="178" customFormat="1" ht="21.75" customHeight="1">
      <c r="A99" s="175"/>
      <c r="B99" s="176"/>
      <c r="C99" s="175"/>
      <c r="D99" s="175"/>
      <c r="E99" s="175"/>
      <c r="F99" s="175"/>
      <c r="G99" s="175"/>
      <c r="H99" s="175"/>
      <c r="I99" s="175"/>
      <c r="J99" s="175"/>
      <c r="K99" s="175"/>
      <c r="L99" s="177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</row>
    <row r="100" spans="1:31" s="178" customFormat="1" ht="7" customHeight="1">
      <c r="A100" s="175"/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177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</row>
    <row r="104" spans="1:31" s="178" customFormat="1" ht="7" customHeight="1">
      <c r="A104" s="175"/>
      <c r="B104" s="214"/>
      <c r="C104" s="215"/>
      <c r="D104" s="215"/>
      <c r="E104" s="215"/>
      <c r="F104" s="215"/>
      <c r="G104" s="215"/>
      <c r="H104" s="215"/>
      <c r="I104" s="215"/>
      <c r="J104" s="215"/>
      <c r="K104" s="215"/>
      <c r="L104" s="177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 s="178" customFormat="1" ht="25" customHeight="1">
      <c r="A105" s="175"/>
      <c r="B105" s="176"/>
      <c r="C105" s="170" t="s">
        <v>138</v>
      </c>
      <c r="D105" s="175"/>
      <c r="E105" s="175"/>
      <c r="F105" s="175"/>
      <c r="G105" s="175"/>
      <c r="H105" s="175"/>
      <c r="I105" s="175"/>
      <c r="J105" s="175"/>
      <c r="K105" s="175"/>
      <c r="L105" s="177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31" s="178" customFormat="1" ht="7" customHeight="1">
      <c r="A106" s="175"/>
      <c r="B106" s="176"/>
      <c r="C106" s="175"/>
      <c r="D106" s="175"/>
      <c r="E106" s="175"/>
      <c r="F106" s="175"/>
      <c r="G106" s="175"/>
      <c r="H106" s="175"/>
      <c r="I106" s="175"/>
      <c r="J106" s="175"/>
      <c r="K106" s="175"/>
      <c r="L106" s="177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s="178" customFormat="1" ht="12" customHeight="1">
      <c r="A107" s="175"/>
      <c r="B107" s="176"/>
      <c r="C107" s="172" t="s">
        <v>16</v>
      </c>
      <c r="D107" s="175"/>
      <c r="E107" s="175"/>
      <c r="F107" s="175"/>
      <c r="G107" s="175"/>
      <c r="H107" s="175"/>
      <c r="I107" s="175"/>
      <c r="J107" s="175"/>
      <c r="K107" s="175"/>
      <c r="L107" s="177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31" s="178" customFormat="1" ht="16.5" customHeight="1">
      <c r="A108" s="175"/>
      <c r="B108" s="176"/>
      <c r="C108" s="175"/>
      <c r="D108" s="175"/>
      <c r="E108" s="173" t="str">
        <f>E7</f>
        <v>00 - Provizorní menza_RS- UK Albertov</v>
      </c>
      <c r="F108" s="174"/>
      <c r="G108" s="174"/>
      <c r="H108" s="174"/>
      <c r="I108" s="175"/>
      <c r="J108" s="175"/>
      <c r="K108" s="175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 s="178" customFormat="1" ht="12" customHeight="1">
      <c r="A109" s="175"/>
      <c r="B109" s="176"/>
      <c r="C109" s="172" t="s">
        <v>119</v>
      </c>
      <c r="D109" s="175"/>
      <c r="E109" s="175"/>
      <c r="F109" s="175"/>
      <c r="G109" s="175"/>
      <c r="H109" s="175"/>
      <c r="I109" s="175"/>
      <c r="J109" s="175"/>
      <c r="K109" s="175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 s="178" customFormat="1" ht="16.5" customHeight="1">
      <c r="A110" s="175"/>
      <c r="B110" s="176"/>
      <c r="C110" s="175"/>
      <c r="D110" s="175"/>
      <c r="E110" s="179" t="str">
        <f>E9</f>
        <v>11 - MĚŘENÍ A REGULACE</v>
      </c>
      <c r="F110" s="180"/>
      <c r="G110" s="180"/>
      <c r="H110" s="180"/>
      <c r="I110" s="175"/>
      <c r="J110" s="175"/>
      <c r="K110" s="17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7" customHeight="1">
      <c r="A111" s="175"/>
      <c r="B111" s="176"/>
      <c r="C111" s="175"/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12" customHeight="1">
      <c r="A112" s="175"/>
      <c r="B112" s="176"/>
      <c r="C112" s="172" t="s">
        <v>20</v>
      </c>
      <c r="D112" s="175"/>
      <c r="E112" s="175"/>
      <c r="F112" s="181" t="str">
        <f>F12</f>
        <v>Albertov, Konvent sester Alžbětinek. č. 1564/4</v>
      </c>
      <c r="G112" s="175"/>
      <c r="H112" s="175"/>
      <c r="I112" s="172" t="s">
        <v>21</v>
      </c>
      <c r="J112" s="182" t="str">
        <f>IF(J12="","",J12)</f>
        <v>Vyplň údaj</v>
      </c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7" customHeight="1">
      <c r="A113" s="175"/>
      <c r="B113" s="176"/>
      <c r="C113" s="175"/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5.25" customHeight="1">
      <c r="A114" s="175"/>
      <c r="B114" s="176"/>
      <c r="C114" s="172" t="s">
        <v>22</v>
      </c>
      <c r="D114" s="175"/>
      <c r="E114" s="175"/>
      <c r="F114" s="181" t="str">
        <f>E15</f>
        <v xml:space="preserve"> </v>
      </c>
      <c r="G114" s="175"/>
      <c r="H114" s="175"/>
      <c r="I114" s="172" t="s">
        <v>28</v>
      </c>
      <c r="J114" s="216" t="str">
        <f>E21</f>
        <v>JIKA CZ s.r.o.</v>
      </c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5.25" customHeight="1">
      <c r="A115" s="175"/>
      <c r="B115" s="176"/>
      <c r="C115" s="172" t="s">
        <v>26</v>
      </c>
      <c r="D115" s="175"/>
      <c r="E115" s="175"/>
      <c r="F115" s="181" t="str">
        <f>IF(E18="","",E18)</f>
        <v>Vyplň údaj</v>
      </c>
      <c r="G115" s="175"/>
      <c r="H115" s="175"/>
      <c r="I115" s="172" t="s">
        <v>31</v>
      </c>
      <c r="J115" s="216" t="str">
        <f>E24</f>
        <v xml:space="preserve">    </v>
      </c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0.4" customHeight="1">
      <c r="A116" s="175"/>
      <c r="B116" s="176"/>
      <c r="C116" s="175"/>
      <c r="D116" s="175"/>
      <c r="E116" s="175"/>
      <c r="F116" s="175"/>
      <c r="G116" s="175"/>
      <c r="H116" s="175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240" customFormat="1" ht="29.25" customHeight="1">
      <c r="A117" s="230"/>
      <c r="B117" s="231"/>
      <c r="C117" s="232" t="s">
        <v>139</v>
      </c>
      <c r="D117" s="233" t="s">
        <v>59</v>
      </c>
      <c r="E117" s="233" t="s">
        <v>55</v>
      </c>
      <c r="F117" s="233" t="s">
        <v>56</v>
      </c>
      <c r="G117" s="233" t="s">
        <v>140</v>
      </c>
      <c r="H117" s="233" t="s">
        <v>141</v>
      </c>
      <c r="I117" s="233" t="s">
        <v>142</v>
      </c>
      <c r="J117" s="234" t="s">
        <v>124</v>
      </c>
      <c r="K117" s="235" t="s">
        <v>143</v>
      </c>
      <c r="L117" s="236"/>
      <c r="M117" s="237" t="s">
        <v>1</v>
      </c>
      <c r="N117" s="238" t="s">
        <v>38</v>
      </c>
      <c r="O117" s="238" t="s">
        <v>144</v>
      </c>
      <c r="P117" s="238" t="s">
        <v>145</v>
      </c>
      <c r="Q117" s="238" t="s">
        <v>146</v>
      </c>
      <c r="R117" s="238" t="s">
        <v>147</v>
      </c>
      <c r="S117" s="238" t="s">
        <v>148</v>
      </c>
      <c r="T117" s="239" t="s">
        <v>149</v>
      </c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</row>
    <row r="118" spans="1:63" s="178" customFormat="1" ht="22.9" customHeight="1">
      <c r="A118" s="175"/>
      <c r="B118" s="176"/>
      <c r="C118" s="241" t="s">
        <v>150</v>
      </c>
      <c r="D118" s="175"/>
      <c r="E118" s="175"/>
      <c r="F118" s="175"/>
      <c r="G118" s="175"/>
      <c r="H118" s="175"/>
      <c r="I118" s="175"/>
      <c r="J118" s="242">
        <f>BK118</f>
        <v>0</v>
      </c>
      <c r="K118" s="175"/>
      <c r="L118" s="176"/>
      <c r="M118" s="243"/>
      <c r="N118" s="244"/>
      <c r="O118" s="191"/>
      <c r="P118" s="245">
        <f>P119</f>
        <v>0</v>
      </c>
      <c r="Q118" s="191"/>
      <c r="R118" s="245">
        <f>R119</f>
        <v>0</v>
      </c>
      <c r="S118" s="191"/>
      <c r="T118" s="246">
        <f>T119</f>
        <v>0</v>
      </c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T118" s="166" t="s">
        <v>73</v>
      </c>
      <c r="AU118" s="166" t="s">
        <v>126</v>
      </c>
      <c r="BK118" s="247">
        <f>BK119</f>
        <v>0</v>
      </c>
    </row>
    <row r="119" spans="2:63" s="248" customFormat="1" ht="25.9" customHeight="1">
      <c r="B119" s="249"/>
      <c r="D119" s="250" t="s">
        <v>73</v>
      </c>
      <c r="E119" s="251" t="s">
        <v>440</v>
      </c>
      <c r="F119" s="251" t="s">
        <v>441</v>
      </c>
      <c r="J119" s="252">
        <f>BK119</f>
        <v>0</v>
      </c>
      <c r="L119" s="249"/>
      <c r="M119" s="253"/>
      <c r="N119" s="254"/>
      <c r="O119" s="254"/>
      <c r="P119" s="255">
        <f>P120</f>
        <v>0</v>
      </c>
      <c r="Q119" s="254"/>
      <c r="R119" s="255">
        <f>R120</f>
        <v>0</v>
      </c>
      <c r="S119" s="254"/>
      <c r="T119" s="256">
        <f>T120</f>
        <v>0</v>
      </c>
      <c r="AR119" s="250" t="s">
        <v>84</v>
      </c>
      <c r="AT119" s="257" t="s">
        <v>73</v>
      </c>
      <c r="AU119" s="257" t="s">
        <v>74</v>
      </c>
      <c r="AY119" s="250" t="s">
        <v>153</v>
      </c>
      <c r="BK119" s="258">
        <f>BK120</f>
        <v>0</v>
      </c>
    </row>
    <row r="120" spans="2:63" s="248" customFormat="1" ht="22.9" customHeight="1">
      <c r="B120" s="249"/>
      <c r="D120" s="250" t="s">
        <v>73</v>
      </c>
      <c r="E120" s="259" t="s">
        <v>442</v>
      </c>
      <c r="F120" s="259" t="s">
        <v>1645</v>
      </c>
      <c r="J120" s="260">
        <f>BK120</f>
        <v>0</v>
      </c>
      <c r="L120" s="249"/>
      <c r="M120" s="253"/>
      <c r="N120" s="254"/>
      <c r="O120" s="254"/>
      <c r="P120" s="255">
        <f>P121</f>
        <v>0</v>
      </c>
      <c r="Q120" s="254"/>
      <c r="R120" s="255">
        <f>R121</f>
        <v>0</v>
      </c>
      <c r="S120" s="254"/>
      <c r="T120" s="256">
        <f>T121</f>
        <v>0</v>
      </c>
      <c r="AR120" s="250" t="s">
        <v>84</v>
      </c>
      <c r="AT120" s="257" t="s">
        <v>73</v>
      </c>
      <c r="AU120" s="257" t="s">
        <v>82</v>
      </c>
      <c r="AY120" s="250" t="s">
        <v>153</v>
      </c>
      <c r="BK120" s="258">
        <f>BK121</f>
        <v>0</v>
      </c>
    </row>
    <row r="121" spans="1:65" s="178" customFormat="1" ht="16.5" customHeight="1">
      <c r="A121" s="175"/>
      <c r="B121" s="176"/>
      <c r="C121" s="261" t="s">
        <v>82</v>
      </c>
      <c r="D121" s="261" t="s">
        <v>155</v>
      </c>
      <c r="E121" s="262" t="s">
        <v>1646</v>
      </c>
      <c r="F121" s="263" t="s">
        <v>1647</v>
      </c>
      <c r="G121" s="264" t="s">
        <v>158</v>
      </c>
      <c r="H121" s="265">
        <v>1</v>
      </c>
      <c r="I121" s="326">
        <f>'11-MaR Rozp'!F51</f>
        <v>0</v>
      </c>
      <c r="J121" s="266">
        <f>ROUND(I121*H121,2)</f>
        <v>0</v>
      </c>
      <c r="K121" s="267"/>
      <c r="L121" s="176"/>
      <c r="M121" s="309" t="s">
        <v>1</v>
      </c>
      <c r="N121" s="310" t="s">
        <v>39</v>
      </c>
      <c r="O121" s="311"/>
      <c r="P121" s="312">
        <f>O121*H121</f>
        <v>0</v>
      </c>
      <c r="Q121" s="312">
        <v>0</v>
      </c>
      <c r="R121" s="312">
        <f>Q121*H121</f>
        <v>0</v>
      </c>
      <c r="S121" s="312">
        <v>0</v>
      </c>
      <c r="T121" s="313">
        <f>S121*H121</f>
        <v>0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R121" s="273" t="s">
        <v>186</v>
      </c>
      <c r="AT121" s="273" t="s">
        <v>155</v>
      </c>
      <c r="AU121" s="273" t="s">
        <v>84</v>
      </c>
      <c r="AY121" s="166" t="s">
        <v>153</v>
      </c>
      <c r="BE121" s="274">
        <f>IF(N121="základní",J121,0)</f>
        <v>0</v>
      </c>
      <c r="BF121" s="274">
        <f>IF(N121="snížená",J121,0)</f>
        <v>0</v>
      </c>
      <c r="BG121" s="274">
        <f>IF(N121="zákl. přenesená",J121,0)</f>
        <v>0</v>
      </c>
      <c r="BH121" s="274">
        <f>IF(N121="sníž. přenesená",J121,0)</f>
        <v>0</v>
      </c>
      <c r="BI121" s="274">
        <f>IF(N121="nulová",J121,0)</f>
        <v>0</v>
      </c>
      <c r="BJ121" s="166" t="s">
        <v>82</v>
      </c>
      <c r="BK121" s="274">
        <f>ROUND(I121*H121,2)</f>
        <v>0</v>
      </c>
      <c r="BL121" s="166" t="s">
        <v>186</v>
      </c>
      <c r="BM121" s="273" t="s">
        <v>84</v>
      </c>
    </row>
    <row r="122" spans="1:31" s="178" customFormat="1" ht="7" customHeight="1">
      <c r="A122" s="175"/>
      <c r="B122" s="212"/>
      <c r="C122" s="213"/>
      <c r="D122" s="213"/>
      <c r="E122" s="213"/>
      <c r="F122" s="213"/>
      <c r="G122" s="213"/>
      <c r="H122" s="213"/>
      <c r="I122" s="213"/>
      <c r="J122" s="213"/>
      <c r="K122" s="213"/>
      <c r="L122" s="176"/>
      <c r="M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</sheetData>
  <sheetProtection algorithmName="SHA-512" hashValue="oUjR3XGR8696bvLvdX1jB+X5qcn2kEtnAOHlzvosMYG8scQIHOZBs0dPCiHmG8gbVZfwzfE36kBPJd6JqX0Ivw==" saltValue="lnWwp9fKFey3NkUoku8LgA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16AB4-E570-4910-8E36-53F4E1F6D5D3}">
  <sheetPr>
    <tabColor theme="5" tint="0.39998000860214233"/>
  </sheetPr>
  <dimension ref="A1:F57"/>
  <sheetViews>
    <sheetView view="pageBreakPreview" zoomScale="60" workbookViewId="0" topLeftCell="A1">
      <selection activeCell="P53" sqref="P53:P54"/>
    </sheetView>
  </sheetViews>
  <sheetFormatPr defaultColWidth="9.28125" defaultRowHeight="12"/>
  <cols>
    <col min="1" max="1" width="22.7109375" style="549" customWidth="1"/>
    <col min="2" max="2" width="9.28125" style="594" customWidth="1"/>
    <col min="3" max="3" width="103.140625" style="549" customWidth="1"/>
    <col min="4" max="4" width="27.7109375" style="549" customWidth="1"/>
    <col min="5" max="5" width="21.7109375" style="549" customWidth="1"/>
    <col min="6" max="6" width="22.28125" style="549" customWidth="1"/>
    <col min="7" max="16384" width="9.28125" style="549" customWidth="1"/>
  </cols>
  <sheetData>
    <row r="1" spans="1:6" ht="29" thickBot="1">
      <c r="A1" s="544"/>
      <c r="B1" s="545"/>
      <c r="C1" s="546" t="s">
        <v>2369</v>
      </c>
      <c r="D1" s="547"/>
      <c r="E1" s="547"/>
      <c r="F1" s="548"/>
    </row>
    <row r="2" spans="1:6" ht="12">
      <c r="A2" s="550" t="s">
        <v>2368</v>
      </c>
      <c r="B2" s="550" t="s">
        <v>141</v>
      </c>
      <c r="C2" s="550" t="s">
        <v>56</v>
      </c>
      <c r="D2" s="550" t="s">
        <v>59</v>
      </c>
      <c r="E2" s="550" t="s">
        <v>2367</v>
      </c>
      <c r="F2" s="550" t="s">
        <v>2366</v>
      </c>
    </row>
    <row r="3" spans="1:6" ht="18.5">
      <c r="A3" s="551"/>
      <c r="B3" s="552"/>
      <c r="C3" s="553" t="s">
        <v>2365</v>
      </c>
      <c r="D3" s="551"/>
      <c r="E3" s="596"/>
      <c r="F3" s="551"/>
    </row>
    <row r="4" spans="1:6" ht="18.5">
      <c r="A4" s="554"/>
      <c r="B4" s="555"/>
      <c r="C4" s="556" t="s">
        <v>2364</v>
      </c>
      <c r="D4" s="554"/>
      <c r="E4" s="597"/>
      <c r="F4" s="554"/>
    </row>
    <row r="5" spans="1:6" ht="12">
      <c r="A5" s="557" t="s">
        <v>2363</v>
      </c>
      <c r="B5" s="558">
        <v>3</v>
      </c>
      <c r="C5" s="559" t="s">
        <v>2362</v>
      </c>
      <c r="D5" s="559" t="s">
        <v>2361</v>
      </c>
      <c r="E5" s="598"/>
      <c r="F5" s="560">
        <f aca="true" t="shared" si="0" ref="F5:F10">B5*E5</f>
        <v>0</v>
      </c>
    </row>
    <row r="6" spans="1:6" ht="12">
      <c r="A6" s="557" t="s">
        <v>2360</v>
      </c>
      <c r="B6" s="558">
        <v>1</v>
      </c>
      <c r="C6" s="561" t="s">
        <v>2359</v>
      </c>
      <c r="D6" s="562" t="s">
        <v>2358</v>
      </c>
      <c r="E6" s="598"/>
      <c r="F6" s="560">
        <f t="shared" si="0"/>
        <v>0</v>
      </c>
    </row>
    <row r="7" spans="1:6" ht="12">
      <c r="A7" s="557" t="s">
        <v>2357</v>
      </c>
      <c r="B7" s="558">
        <v>2</v>
      </c>
      <c r="C7" s="559" t="s">
        <v>2356</v>
      </c>
      <c r="D7" s="559" t="s">
        <v>2355</v>
      </c>
      <c r="E7" s="598"/>
      <c r="F7" s="560">
        <f t="shared" si="0"/>
        <v>0</v>
      </c>
    </row>
    <row r="8" spans="1:6" ht="12">
      <c r="A8" s="557" t="s">
        <v>2354</v>
      </c>
      <c r="B8" s="558">
        <v>6</v>
      </c>
      <c r="C8" s="559" t="s">
        <v>2353</v>
      </c>
      <c r="D8" s="559" t="s">
        <v>2352</v>
      </c>
      <c r="E8" s="598"/>
      <c r="F8" s="560">
        <f t="shared" si="0"/>
        <v>0</v>
      </c>
    </row>
    <row r="9" spans="1:6" ht="12">
      <c r="A9" s="557" t="s">
        <v>2351</v>
      </c>
      <c r="B9" s="558">
        <v>1</v>
      </c>
      <c r="C9" s="559" t="s">
        <v>2350</v>
      </c>
      <c r="D9" s="559" t="s">
        <v>2349</v>
      </c>
      <c r="E9" s="598"/>
      <c r="F9" s="560">
        <f t="shared" si="0"/>
        <v>0</v>
      </c>
    </row>
    <row r="10" spans="1:6" ht="12">
      <c r="A10" s="557" t="s">
        <v>2348</v>
      </c>
      <c r="B10" s="558">
        <v>2</v>
      </c>
      <c r="C10" s="559" t="s">
        <v>2347</v>
      </c>
      <c r="D10" s="559" t="s">
        <v>2346</v>
      </c>
      <c r="E10" s="598"/>
      <c r="F10" s="560">
        <f t="shared" si="0"/>
        <v>0</v>
      </c>
    </row>
    <row r="11" spans="1:6" ht="12">
      <c r="A11" s="557" t="s">
        <v>2342</v>
      </c>
      <c r="B11" s="563">
        <v>1</v>
      </c>
      <c r="C11" s="559" t="s">
        <v>2345</v>
      </c>
      <c r="D11" s="559" t="s">
        <v>2344</v>
      </c>
      <c r="E11" s="599" t="s">
        <v>2343</v>
      </c>
      <c r="F11" s="560">
        <v>0</v>
      </c>
    </row>
    <row r="12" spans="1:6" ht="12">
      <c r="A12" s="557" t="s">
        <v>2342</v>
      </c>
      <c r="B12" s="563">
        <v>1</v>
      </c>
      <c r="C12" s="559" t="s">
        <v>2341</v>
      </c>
      <c r="D12" s="559" t="s">
        <v>2340</v>
      </c>
      <c r="E12" s="598"/>
      <c r="F12" s="560">
        <f aca="true" t="shared" si="1" ref="F12:F18">B12*E12</f>
        <v>0</v>
      </c>
    </row>
    <row r="13" spans="1:6" ht="12">
      <c r="A13" s="557" t="s">
        <v>2339</v>
      </c>
      <c r="B13" s="558">
        <v>1</v>
      </c>
      <c r="C13" s="559" t="s">
        <v>2338</v>
      </c>
      <c r="D13" s="559" t="s">
        <v>2337</v>
      </c>
      <c r="E13" s="598"/>
      <c r="F13" s="560">
        <f t="shared" si="1"/>
        <v>0</v>
      </c>
    </row>
    <row r="14" spans="1:6" ht="12">
      <c r="A14" s="557" t="s">
        <v>2336</v>
      </c>
      <c r="B14" s="563">
        <v>2</v>
      </c>
      <c r="C14" s="559" t="s">
        <v>2335</v>
      </c>
      <c r="D14" s="559" t="s">
        <v>2334</v>
      </c>
      <c r="E14" s="598"/>
      <c r="F14" s="560">
        <f t="shared" si="1"/>
        <v>0</v>
      </c>
    </row>
    <row r="15" spans="1:6" ht="12">
      <c r="A15" s="557" t="s">
        <v>2333</v>
      </c>
      <c r="B15" s="563">
        <v>1</v>
      </c>
      <c r="C15" s="559" t="s">
        <v>2332</v>
      </c>
      <c r="D15" s="559"/>
      <c r="E15" s="598"/>
      <c r="F15" s="560">
        <f t="shared" si="1"/>
        <v>0</v>
      </c>
    </row>
    <row r="16" spans="1:6" ht="12">
      <c r="A16" s="557" t="s">
        <v>2331</v>
      </c>
      <c r="B16" s="563">
        <v>1</v>
      </c>
      <c r="C16" s="559" t="s">
        <v>2330</v>
      </c>
      <c r="D16" s="559"/>
      <c r="E16" s="598"/>
      <c r="F16" s="560">
        <f t="shared" si="1"/>
        <v>0</v>
      </c>
    </row>
    <row r="17" spans="1:6" ht="12">
      <c r="A17" s="564" t="s">
        <v>2329</v>
      </c>
      <c r="B17" s="565">
        <v>2</v>
      </c>
      <c r="C17" s="566" t="s">
        <v>2328</v>
      </c>
      <c r="D17" s="566" t="s">
        <v>2327</v>
      </c>
      <c r="E17" s="598"/>
      <c r="F17" s="567">
        <f t="shared" si="1"/>
        <v>0</v>
      </c>
    </row>
    <row r="18" spans="1:6" ht="12">
      <c r="A18" s="564" t="s">
        <v>2326</v>
      </c>
      <c r="B18" s="568">
        <v>1</v>
      </c>
      <c r="C18" s="569" t="s">
        <v>2325</v>
      </c>
      <c r="D18" s="570"/>
      <c r="E18" s="598"/>
      <c r="F18" s="567">
        <f t="shared" si="1"/>
        <v>0</v>
      </c>
    </row>
    <row r="19" spans="1:6" ht="12">
      <c r="A19" s="557"/>
      <c r="B19" s="558"/>
      <c r="C19" s="571"/>
      <c r="D19" s="572"/>
      <c r="E19" s="599"/>
      <c r="F19" s="560"/>
    </row>
    <row r="20" spans="1:6" ht="18.5">
      <c r="A20" s="557"/>
      <c r="B20" s="558"/>
      <c r="C20" s="573" t="s">
        <v>2324</v>
      </c>
      <c r="D20" s="557"/>
      <c r="E20" s="599"/>
      <c r="F20" s="560"/>
    </row>
    <row r="21" spans="1:6" ht="12">
      <c r="A21" s="557" t="s">
        <v>2323</v>
      </c>
      <c r="B21" s="558">
        <v>1</v>
      </c>
      <c r="C21" s="557" t="s">
        <v>2322</v>
      </c>
      <c r="D21" s="557"/>
      <c r="E21" s="598"/>
      <c r="F21" s="560">
        <f>B21*E21</f>
        <v>0</v>
      </c>
    </row>
    <row r="22" spans="1:6" ht="12">
      <c r="A22" s="557"/>
      <c r="B22" s="558"/>
      <c r="C22" s="557" t="s">
        <v>2321</v>
      </c>
      <c r="D22" s="557"/>
      <c r="E22" s="599"/>
      <c r="F22" s="560"/>
    </row>
    <row r="23" spans="1:6" ht="12">
      <c r="A23" s="557"/>
      <c r="B23" s="558"/>
      <c r="C23" s="574" t="s">
        <v>2320</v>
      </c>
      <c r="D23" s="557"/>
      <c r="E23" s="599"/>
      <c r="F23" s="560"/>
    </row>
    <row r="24" spans="1:6" ht="12">
      <c r="A24" s="575"/>
      <c r="B24" s="576"/>
      <c r="C24" s="577"/>
      <c r="D24" s="557"/>
      <c r="E24" s="599"/>
      <c r="F24" s="560"/>
    </row>
    <row r="25" spans="1:6" ht="12">
      <c r="A25" s="575"/>
      <c r="B25" s="576"/>
      <c r="C25" s="577"/>
      <c r="D25" s="557"/>
      <c r="E25" s="599"/>
      <c r="F25" s="560"/>
    </row>
    <row r="26" spans="1:6" ht="18.5">
      <c r="A26" s="575"/>
      <c r="B26" s="576"/>
      <c r="C26" s="578" t="s">
        <v>2319</v>
      </c>
      <c r="D26" s="557"/>
      <c r="E26" s="599"/>
      <c r="F26" s="560"/>
    </row>
    <row r="27" spans="1:6" ht="12">
      <c r="A27" s="557"/>
      <c r="B27" s="558">
        <v>1</v>
      </c>
      <c r="C27" s="559" t="s">
        <v>2318</v>
      </c>
      <c r="D27" s="579" t="s">
        <v>2317</v>
      </c>
      <c r="E27" s="598"/>
      <c r="F27" s="560">
        <f>B27*E27</f>
        <v>0</v>
      </c>
    </row>
    <row r="28" spans="1:6" ht="12">
      <c r="A28" s="557"/>
      <c r="B28" s="558">
        <v>1</v>
      </c>
      <c r="C28" s="559" t="s">
        <v>2316</v>
      </c>
      <c r="D28" s="579" t="s">
        <v>2315</v>
      </c>
      <c r="E28" s="598"/>
      <c r="F28" s="560">
        <f>B28*E28</f>
        <v>0</v>
      </c>
    </row>
    <row r="29" spans="1:6" ht="12">
      <c r="A29" s="557"/>
      <c r="B29" s="558"/>
      <c r="C29" s="577"/>
      <c r="D29" s="579"/>
      <c r="E29" s="599"/>
      <c r="F29" s="560"/>
    </row>
    <row r="30" spans="1:6" ht="12">
      <c r="A30" s="557"/>
      <c r="B30" s="558"/>
      <c r="C30" s="580"/>
      <c r="D30" s="581"/>
      <c r="E30" s="600"/>
      <c r="F30" s="557"/>
    </row>
    <row r="31" spans="1:6" ht="21">
      <c r="A31" s="557"/>
      <c r="B31" s="558"/>
      <c r="C31" s="582" t="s">
        <v>2314</v>
      </c>
      <c r="D31" s="557"/>
      <c r="E31" s="600"/>
      <c r="F31" s="557"/>
    </row>
    <row r="32" spans="1:6" ht="12">
      <c r="A32" s="557"/>
      <c r="B32" s="558"/>
      <c r="C32" s="557"/>
      <c r="D32" s="557"/>
      <c r="E32" s="599"/>
      <c r="F32" s="560"/>
    </row>
    <row r="33" spans="1:6" ht="12">
      <c r="A33" s="557"/>
      <c r="B33" s="558">
        <v>196</v>
      </c>
      <c r="C33" s="559" t="s">
        <v>2313</v>
      </c>
      <c r="D33" s="557"/>
      <c r="E33" s="598"/>
      <c r="F33" s="560">
        <f aca="true" t="shared" si="2" ref="F33:F41">B33*E33</f>
        <v>0</v>
      </c>
    </row>
    <row r="34" spans="1:6" ht="12">
      <c r="A34" s="564"/>
      <c r="B34" s="568">
        <v>202</v>
      </c>
      <c r="C34" s="566" t="s">
        <v>2312</v>
      </c>
      <c r="D34" s="564"/>
      <c r="E34" s="598"/>
      <c r="F34" s="567">
        <f t="shared" si="2"/>
        <v>0</v>
      </c>
    </row>
    <row r="35" spans="1:6" ht="12">
      <c r="A35" s="564"/>
      <c r="B35" s="568">
        <v>124</v>
      </c>
      <c r="C35" s="566" t="s">
        <v>2311</v>
      </c>
      <c r="D35" s="564"/>
      <c r="E35" s="598"/>
      <c r="F35" s="567">
        <f t="shared" si="2"/>
        <v>0</v>
      </c>
    </row>
    <row r="36" spans="1:6" ht="12">
      <c r="A36" s="564"/>
      <c r="B36" s="568">
        <v>84</v>
      </c>
      <c r="C36" s="566" t="s">
        <v>2310</v>
      </c>
      <c r="D36" s="564"/>
      <c r="E36" s="598"/>
      <c r="F36" s="567">
        <f t="shared" si="2"/>
        <v>0</v>
      </c>
    </row>
    <row r="37" spans="1:6" ht="12">
      <c r="A37" s="564"/>
      <c r="B37" s="568">
        <v>24</v>
      </c>
      <c r="C37" s="566" t="s">
        <v>2309</v>
      </c>
      <c r="D37" s="564"/>
      <c r="E37" s="598"/>
      <c r="F37" s="567">
        <f t="shared" si="2"/>
        <v>0</v>
      </c>
    </row>
    <row r="38" spans="1:6" ht="12">
      <c r="A38" s="564"/>
      <c r="B38" s="568">
        <v>30</v>
      </c>
      <c r="C38" s="566" t="s">
        <v>2308</v>
      </c>
      <c r="D38" s="564"/>
      <c r="E38" s="598"/>
      <c r="F38" s="567">
        <f t="shared" si="2"/>
        <v>0</v>
      </c>
    </row>
    <row r="39" spans="1:6" ht="12">
      <c r="A39" s="564"/>
      <c r="B39" s="568">
        <v>100</v>
      </c>
      <c r="C39" s="564" t="s">
        <v>2307</v>
      </c>
      <c r="D39" s="564"/>
      <c r="E39" s="598"/>
      <c r="F39" s="567">
        <f t="shared" si="2"/>
        <v>0</v>
      </c>
    </row>
    <row r="40" spans="1:6" ht="12">
      <c r="A40" s="564"/>
      <c r="B40" s="568">
        <v>20</v>
      </c>
      <c r="C40" s="564" t="s">
        <v>2306</v>
      </c>
      <c r="D40" s="564"/>
      <c r="E40" s="598"/>
      <c r="F40" s="567">
        <f t="shared" si="2"/>
        <v>0</v>
      </c>
    </row>
    <row r="41" spans="1:6" ht="12">
      <c r="A41" s="557"/>
      <c r="B41" s="558">
        <v>45</v>
      </c>
      <c r="C41" s="557" t="s">
        <v>2305</v>
      </c>
      <c r="D41" s="557"/>
      <c r="E41" s="598"/>
      <c r="F41" s="560">
        <f t="shared" si="2"/>
        <v>0</v>
      </c>
    </row>
    <row r="42" spans="1:6" ht="12">
      <c r="A42" s="557"/>
      <c r="B42" s="558" t="s">
        <v>2298</v>
      </c>
      <c r="C42" s="557" t="s">
        <v>2304</v>
      </c>
      <c r="D42" s="557"/>
      <c r="E42" s="598"/>
      <c r="F42" s="560">
        <f>E42</f>
        <v>0</v>
      </c>
    </row>
    <row r="43" spans="1:6" ht="12">
      <c r="A43" s="557"/>
      <c r="B43" s="558"/>
      <c r="C43" s="557"/>
      <c r="D43" s="557"/>
      <c r="E43" s="599"/>
      <c r="F43" s="560"/>
    </row>
    <row r="44" spans="1:6" ht="12">
      <c r="A44" s="557"/>
      <c r="B44" s="558"/>
      <c r="C44" s="557"/>
      <c r="D44" s="557"/>
      <c r="E44" s="599"/>
      <c r="F44" s="560"/>
    </row>
    <row r="45" spans="1:6" ht="12">
      <c r="A45" s="557"/>
      <c r="B45" s="558" t="s">
        <v>2298</v>
      </c>
      <c r="C45" s="557" t="s">
        <v>2303</v>
      </c>
      <c r="D45" s="557"/>
      <c r="E45" s="598"/>
      <c r="F45" s="560">
        <f aca="true" t="shared" si="3" ref="F45:F50">E45</f>
        <v>0</v>
      </c>
    </row>
    <row r="46" spans="1:6" ht="12">
      <c r="A46" s="557"/>
      <c r="B46" s="558" t="s">
        <v>2298</v>
      </c>
      <c r="C46" s="557" t="s">
        <v>2302</v>
      </c>
      <c r="D46" s="557"/>
      <c r="E46" s="598"/>
      <c r="F46" s="560">
        <f t="shared" si="3"/>
        <v>0</v>
      </c>
    </row>
    <row r="47" spans="1:6" ht="12">
      <c r="A47" s="557"/>
      <c r="B47" s="558" t="s">
        <v>2298</v>
      </c>
      <c r="C47" s="583" t="s">
        <v>2301</v>
      </c>
      <c r="D47" s="557"/>
      <c r="E47" s="598"/>
      <c r="F47" s="560">
        <f t="shared" si="3"/>
        <v>0</v>
      </c>
    </row>
    <row r="48" spans="1:6" ht="12">
      <c r="A48" s="557"/>
      <c r="B48" s="558" t="s">
        <v>2298</v>
      </c>
      <c r="C48" s="583" t="s">
        <v>2300</v>
      </c>
      <c r="D48" s="557"/>
      <c r="E48" s="598"/>
      <c r="F48" s="560">
        <f t="shared" si="3"/>
        <v>0</v>
      </c>
    </row>
    <row r="49" spans="1:6" ht="12">
      <c r="A49" s="557"/>
      <c r="B49" s="558" t="s">
        <v>2298</v>
      </c>
      <c r="C49" s="583" t="s">
        <v>2299</v>
      </c>
      <c r="D49" s="557"/>
      <c r="E49" s="598"/>
      <c r="F49" s="560">
        <f t="shared" si="3"/>
        <v>0</v>
      </c>
    </row>
    <row r="50" spans="1:6" ht="12">
      <c r="A50" s="584"/>
      <c r="B50" s="585" t="s">
        <v>2298</v>
      </c>
      <c r="C50" s="586" t="s">
        <v>2297</v>
      </c>
      <c r="D50" s="584"/>
      <c r="E50" s="601"/>
      <c r="F50" s="560">
        <f t="shared" si="3"/>
        <v>0</v>
      </c>
    </row>
    <row r="51" spans="2:6" ht="18.5">
      <c r="B51" s="587"/>
      <c r="C51" s="588" t="s">
        <v>2296</v>
      </c>
      <c r="F51" s="589">
        <f>SUM(F5:F50)</f>
        <v>0</v>
      </c>
    </row>
    <row r="52" spans="2:3" ht="12">
      <c r="B52" s="587"/>
      <c r="C52" s="590"/>
    </row>
    <row r="53" spans="2:6" ht="15.5">
      <c r="B53" s="591" t="s">
        <v>2295</v>
      </c>
      <c r="C53" s="592"/>
      <c r="D53" s="592"/>
      <c r="E53" s="592"/>
      <c r="F53" s="593"/>
    </row>
    <row r="54" ht="15.5">
      <c r="C54" s="595"/>
    </row>
    <row r="55" ht="15.5">
      <c r="B55" s="595"/>
    </row>
    <row r="56" ht="15.5">
      <c r="C56" s="595"/>
    </row>
    <row r="57" spans="2:6" ht="15.5">
      <c r="B57" s="595"/>
      <c r="D57" s="595"/>
      <c r="E57" s="595"/>
      <c r="F57" s="595"/>
    </row>
  </sheetData>
  <sheetProtection algorithmName="SHA-512" hashValue="in09Yap5EtJxC4+NLvPfPydr2P5x77Yl4e31SW1uhj9EGVPIRf++9CiSijrHtPKfpSDnjo1p0XsiyM7medHkYQ==" saltValue="e+BumODN60WnICdq596rSg==" spinCount="100000" sheet="1" objects="1" scenarios="1"/>
  <protectedRanges>
    <protectedRange password="C789" sqref="D8" name="Bereich2"/>
    <protectedRange password="C789" sqref="D30" name="Bereich2_8_2_1_4"/>
    <protectedRange password="C789" sqref="D28:D29" name="Bereich2_8_2_12_1_1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4" r:id="rId1"/>
  <headerFooter>
    <oddHeader>&amp;L&amp;"-,Kurzíva"PROVIZORNÍ MENZA - UK ALBERTOV&amp;CProjektový rozpočet &amp;R&amp;"-,Tučné"&amp;12&amp;KFF0000D.1.4.i MĚŘENÍ A REGULACE</oddHeader>
    <oddFooter>&amp;L&amp;F&amp;C&amp;P/&amp;N&amp;R&amp;D</oddFooter>
  </headerFooter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BM300"/>
  <sheetViews>
    <sheetView showGridLines="0" view="pageBreakPreview" zoomScale="85" zoomScaleSheetLayoutView="85" workbookViewId="0" topLeftCell="B89">
      <selection activeCell="I132" sqref="I132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83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120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83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84" t="str">
        <f>'Rekapitulace stavby'!E14</f>
        <v>Vyplň údaj</v>
      </c>
      <c r="F18" s="185"/>
      <c r="G18" s="185"/>
      <c r="H18" s="185"/>
      <c r="I18" s="172" t="s">
        <v>25</v>
      </c>
      <c r="J18" s="183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121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ROUND(J127,2)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ROUND((SUM(BE127:BE299)),2)</f>
        <v>0</v>
      </c>
      <c r="G33" s="175"/>
      <c r="H33" s="175"/>
      <c r="I33" s="197">
        <v>0.21</v>
      </c>
      <c r="J33" s="196">
        <f>ROUND(((SUM(BE127:BE299))*I33),2)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ROUND((SUM(BF127:BF299)),2)</f>
        <v>0</v>
      </c>
      <c r="G34" s="175"/>
      <c r="H34" s="175"/>
      <c r="I34" s="197">
        <v>0.15</v>
      </c>
      <c r="J34" s="196">
        <f>ROUND(((SUM(BF127:BF299))*I34),2)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ROUND((SUM(BG127:BG299)),2)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ROUND((SUM(BH127:BH299)),2)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ROUND((SUM(BI127:BI299)),2)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01 - ASŘ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>Ing. Pavel Michálek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J127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127</v>
      </c>
      <c r="E97" s="223"/>
      <c r="F97" s="223"/>
      <c r="G97" s="223"/>
      <c r="H97" s="223"/>
      <c r="I97" s="223"/>
      <c r="J97" s="224">
        <f>J128</f>
        <v>0</v>
      </c>
      <c r="L97" s="221"/>
    </row>
    <row r="98" spans="2:12" s="225" customFormat="1" ht="19.9" customHeight="1">
      <c r="B98" s="226"/>
      <c r="D98" s="227" t="s">
        <v>128</v>
      </c>
      <c r="E98" s="228"/>
      <c r="F98" s="228"/>
      <c r="G98" s="228"/>
      <c r="H98" s="228"/>
      <c r="I98" s="228"/>
      <c r="J98" s="229">
        <f>J129</f>
        <v>0</v>
      </c>
      <c r="L98" s="226"/>
    </row>
    <row r="99" spans="2:12" s="225" customFormat="1" ht="19.9" customHeight="1">
      <c r="B99" s="226"/>
      <c r="D99" s="227" t="s">
        <v>129</v>
      </c>
      <c r="E99" s="228"/>
      <c r="F99" s="228"/>
      <c r="G99" s="228"/>
      <c r="H99" s="228"/>
      <c r="I99" s="228"/>
      <c r="J99" s="229">
        <f>J155</f>
        <v>0</v>
      </c>
      <c r="L99" s="226"/>
    </row>
    <row r="100" spans="2:12" s="225" customFormat="1" ht="19.9" customHeight="1">
      <c r="B100" s="226"/>
      <c r="D100" s="227" t="s">
        <v>130</v>
      </c>
      <c r="E100" s="228"/>
      <c r="F100" s="228"/>
      <c r="G100" s="228"/>
      <c r="H100" s="228"/>
      <c r="I100" s="228"/>
      <c r="J100" s="229">
        <f>J201</f>
        <v>0</v>
      </c>
      <c r="L100" s="226"/>
    </row>
    <row r="101" spans="2:12" s="225" customFormat="1" ht="19.9" customHeight="1">
      <c r="B101" s="226"/>
      <c r="D101" s="227" t="s">
        <v>131</v>
      </c>
      <c r="E101" s="228"/>
      <c r="F101" s="228"/>
      <c r="G101" s="228"/>
      <c r="H101" s="228"/>
      <c r="I101" s="228"/>
      <c r="J101" s="229">
        <f>J222</f>
        <v>0</v>
      </c>
      <c r="L101" s="226"/>
    </row>
    <row r="102" spans="2:12" s="225" customFormat="1" ht="19.9" customHeight="1">
      <c r="B102" s="226"/>
      <c r="D102" s="227" t="s">
        <v>132</v>
      </c>
      <c r="E102" s="228"/>
      <c r="F102" s="228"/>
      <c r="G102" s="228"/>
      <c r="H102" s="228"/>
      <c r="I102" s="228"/>
      <c r="J102" s="229">
        <f>J241</f>
        <v>0</v>
      </c>
      <c r="L102" s="226"/>
    </row>
    <row r="103" spans="2:12" s="225" customFormat="1" ht="19.9" customHeight="1">
      <c r="B103" s="226"/>
      <c r="D103" s="227" t="s">
        <v>133</v>
      </c>
      <c r="E103" s="228"/>
      <c r="F103" s="228"/>
      <c r="G103" s="228"/>
      <c r="H103" s="228"/>
      <c r="I103" s="228"/>
      <c r="J103" s="229">
        <f>J268</f>
        <v>0</v>
      </c>
      <c r="L103" s="226"/>
    </row>
    <row r="104" spans="2:12" s="220" customFormat="1" ht="25" customHeight="1">
      <c r="B104" s="221"/>
      <c r="D104" s="222" t="s">
        <v>134</v>
      </c>
      <c r="E104" s="223"/>
      <c r="F104" s="223"/>
      <c r="G104" s="223"/>
      <c r="H104" s="223"/>
      <c r="I104" s="223"/>
      <c r="J104" s="224">
        <f>J270</f>
        <v>0</v>
      </c>
      <c r="L104" s="221"/>
    </row>
    <row r="105" spans="2:12" s="225" customFormat="1" ht="19.9" customHeight="1">
      <c r="B105" s="226"/>
      <c r="D105" s="227" t="s">
        <v>135</v>
      </c>
      <c r="E105" s="228"/>
      <c r="F105" s="228"/>
      <c r="G105" s="228"/>
      <c r="H105" s="228"/>
      <c r="I105" s="228"/>
      <c r="J105" s="229">
        <f>J271</f>
        <v>0</v>
      </c>
      <c r="L105" s="226"/>
    </row>
    <row r="106" spans="2:12" s="225" customFormat="1" ht="19.9" customHeight="1">
      <c r="B106" s="226"/>
      <c r="D106" s="227" t="s">
        <v>136</v>
      </c>
      <c r="E106" s="228"/>
      <c r="F106" s="228"/>
      <c r="G106" s="228"/>
      <c r="H106" s="228"/>
      <c r="I106" s="228"/>
      <c r="J106" s="229">
        <f>J273</f>
        <v>0</v>
      </c>
      <c r="L106" s="226"/>
    </row>
    <row r="107" spans="2:12" s="225" customFormat="1" ht="19.9" customHeight="1">
      <c r="B107" s="226"/>
      <c r="D107" s="227" t="s">
        <v>137</v>
      </c>
      <c r="E107" s="228"/>
      <c r="F107" s="228"/>
      <c r="G107" s="228"/>
      <c r="H107" s="228"/>
      <c r="I107" s="228"/>
      <c r="J107" s="229">
        <f>J281</f>
        <v>0</v>
      </c>
      <c r="L107" s="226"/>
    </row>
    <row r="108" spans="1:31" s="178" customFormat="1" ht="21.75" customHeight="1">
      <c r="A108" s="175"/>
      <c r="B108" s="176"/>
      <c r="C108" s="175"/>
      <c r="D108" s="175"/>
      <c r="E108" s="175"/>
      <c r="F108" s="175"/>
      <c r="G108" s="175"/>
      <c r="H108" s="175"/>
      <c r="I108" s="175"/>
      <c r="J108" s="175"/>
      <c r="K108" s="175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 s="178" customFormat="1" ht="7" customHeight="1">
      <c r="A109" s="175"/>
      <c r="B109" s="212"/>
      <c r="C109" s="213"/>
      <c r="D109" s="213"/>
      <c r="E109" s="213"/>
      <c r="F109" s="213"/>
      <c r="G109" s="213"/>
      <c r="H109" s="213"/>
      <c r="I109" s="213"/>
      <c r="J109" s="213"/>
      <c r="K109" s="213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3" spans="1:31" s="178" customFormat="1" ht="7" customHeight="1">
      <c r="A113" s="175"/>
      <c r="B113" s="214"/>
      <c r="C113" s="215"/>
      <c r="D113" s="215"/>
      <c r="E113" s="215"/>
      <c r="F113" s="215"/>
      <c r="G113" s="215"/>
      <c r="H113" s="215"/>
      <c r="I113" s="215"/>
      <c r="J113" s="215"/>
      <c r="K113" s="21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25" customHeight="1">
      <c r="A114" s="175"/>
      <c r="B114" s="176"/>
      <c r="C114" s="170" t="s">
        <v>138</v>
      </c>
      <c r="D114" s="175"/>
      <c r="E114" s="175"/>
      <c r="F114" s="175"/>
      <c r="G114" s="175"/>
      <c r="H114" s="175"/>
      <c r="I114" s="175"/>
      <c r="J114" s="175"/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7" customHeight="1">
      <c r="A115" s="175"/>
      <c r="B115" s="176"/>
      <c r="C115" s="175"/>
      <c r="D115" s="175"/>
      <c r="E115" s="175"/>
      <c r="F115" s="175"/>
      <c r="G115" s="175"/>
      <c r="H115" s="175"/>
      <c r="I115" s="175"/>
      <c r="J115" s="175"/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2" customHeight="1">
      <c r="A116" s="175"/>
      <c r="B116" s="176"/>
      <c r="C116" s="172" t="s">
        <v>16</v>
      </c>
      <c r="D116" s="175"/>
      <c r="E116" s="175"/>
      <c r="F116" s="175"/>
      <c r="G116" s="175"/>
      <c r="H116" s="175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178" customFormat="1" ht="16.5" customHeight="1">
      <c r="A117" s="175"/>
      <c r="B117" s="176"/>
      <c r="C117" s="175"/>
      <c r="D117" s="175"/>
      <c r="E117" s="173" t="str">
        <f>E7</f>
        <v>00 - Provizorní menza_RS- UK Albertov</v>
      </c>
      <c r="F117" s="174"/>
      <c r="G117" s="174"/>
      <c r="H117" s="174"/>
      <c r="I117" s="175"/>
      <c r="J117" s="175"/>
      <c r="K117" s="175"/>
      <c r="L117" s="177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31" s="178" customFormat="1" ht="12" customHeight="1">
      <c r="A118" s="175"/>
      <c r="B118" s="176"/>
      <c r="C118" s="172" t="s">
        <v>119</v>
      </c>
      <c r="D118" s="175"/>
      <c r="E118" s="175"/>
      <c r="F118" s="175"/>
      <c r="G118" s="175"/>
      <c r="H118" s="175"/>
      <c r="I118" s="175"/>
      <c r="J118" s="175"/>
      <c r="K118" s="175"/>
      <c r="L118" s="177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31" s="178" customFormat="1" ht="16.5" customHeight="1">
      <c r="A119" s="175"/>
      <c r="B119" s="176"/>
      <c r="C119" s="175"/>
      <c r="D119" s="175"/>
      <c r="E119" s="179" t="str">
        <f>E9</f>
        <v>01 - ASŘ</v>
      </c>
      <c r="F119" s="180"/>
      <c r="G119" s="180"/>
      <c r="H119" s="180"/>
      <c r="I119" s="175"/>
      <c r="J119" s="175"/>
      <c r="K119" s="175"/>
      <c r="L119" s="177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31" s="178" customFormat="1" ht="7" customHeight="1">
      <c r="A120" s="175"/>
      <c r="B120" s="176"/>
      <c r="C120" s="175"/>
      <c r="D120" s="175"/>
      <c r="E120" s="175"/>
      <c r="F120" s="175"/>
      <c r="G120" s="175"/>
      <c r="H120" s="175"/>
      <c r="I120" s="175"/>
      <c r="J120" s="175"/>
      <c r="K120" s="175"/>
      <c r="L120" s="177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31" s="178" customFormat="1" ht="12" customHeight="1">
      <c r="A121" s="175"/>
      <c r="B121" s="176"/>
      <c r="C121" s="172" t="s">
        <v>20</v>
      </c>
      <c r="D121" s="175"/>
      <c r="E121" s="175"/>
      <c r="F121" s="181" t="str">
        <f>F12</f>
        <v>Albertov, Konvent sester Alžbětinek. č. 1564/4</v>
      </c>
      <c r="G121" s="175"/>
      <c r="H121" s="175"/>
      <c r="I121" s="172" t="s">
        <v>21</v>
      </c>
      <c r="J121" s="182" t="str">
        <f>IF(J12="","",J12)</f>
        <v>Vyplň údaj</v>
      </c>
      <c r="K121" s="175"/>
      <c r="L121" s="177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31" s="178" customFormat="1" ht="7" customHeight="1">
      <c r="A122" s="175"/>
      <c r="B122" s="176"/>
      <c r="C122" s="175"/>
      <c r="D122" s="175"/>
      <c r="E122" s="175"/>
      <c r="F122" s="175"/>
      <c r="G122" s="175"/>
      <c r="H122" s="175"/>
      <c r="I122" s="175"/>
      <c r="J122" s="175"/>
      <c r="K122" s="175"/>
      <c r="L122" s="177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31" s="178" customFormat="1" ht="15.25" customHeight="1">
      <c r="A123" s="175"/>
      <c r="B123" s="176"/>
      <c r="C123" s="172" t="s">
        <v>22</v>
      </c>
      <c r="D123" s="175"/>
      <c r="E123" s="175"/>
      <c r="F123" s="181" t="str">
        <f>E15</f>
        <v xml:space="preserve"> </v>
      </c>
      <c r="G123" s="175"/>
      <c r="H123" s="175"/>
      <c r="I123" s="172" t="s">
        <v>28</v>
      </c>
      <c r="J123" s="216" t="str">
        <f>E21</f>
        <v>JIKA CZ s.r.o.</v>
      </c>
      <c r="K123" s="175"/>
      <c r="L123" s="177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31" s="178" customFormat="1" ht="15.25" customHeight="1">
      <c r="A124" s="175"/>
      <c r="B124" s="176"/>
      <c r="C124" s="172" t="s">
        <v>26</v>
      </c>
      <c r="D124" s="175"/>
      <c r="E124" s="175"/>
      <c r="F124" s="181" t="str">
        <f>IF(E18="","",E18)</f>
        <v>Vyplň údaj</v>
      </c>
      <c r="G124" s="175"/>
      <c r="H124" s="175"/>
      <c r="I124" s="172" t="s">
        <v>31</v>
      </c>
      <c r="J124" s="216" t="str">
        <f>E24</f>
        <v>Ing. Pavel Michálek</v>
      </c>
      <c r="K124" s="175"/>
      <c r="L124" s="177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</row>
    <row r="125" spans="1:31" s="178" customFormat="1" ht="10.4" customHeight="1">
      <c r="A125" s="175"/>
      <c r="B125" s="176"/>
      <c r="C125" s="175"/>
      <c r="D125" s="175"/>
      <c r="E125" s="175"/>
      <c r="F125" s="175"/>
      <c r="G125" s="175"/>
      <c r="H125" s="175"/>
      <c r="I125" s="175"/>
      <c r="J125" s="175"/>
      <c r="K125" s="175"/>
      <c r="L125" s="177"/>
      <c r="S125" s="175"/>
      <c r="T125" s="175"/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</row>
    <row r="126" spans="1:31" s="240" customFormat="1" ht="29.25" customHeight="1">
      <c r="A126" s="230"/>
      <c r="B126" s="231"/>
      <c r="C126" s="232" t="s">
        <v>139</v>
      </c>
      <c r="D126" s="233" t="s">
        <v>59</v>
      </c>
      <c r="E126" s="233" t="s">
        <v>55</v>
      </c>
      <c r="F126" s="233" t="s">
        <v>56</v>
      </c>
      <c r="G126" s="233" t="s">
        <v>140</v>
      </c>
      <c r="H126" s="233" t="s">
        <v>141</v>
      </c>
      <c r="I126" s="233" t="s">
        <v>142</v>
      </c>
      <c r="J126" s="234" t="s">
        <v>124</v>
      </c>
      <c r="K126" s="235" t="s">
        <v>143</v>
      </c>
      <c r="L126" s="236"/>
      <c r="M126" s="237" t="s">
        <v>1</v>
      </c>
      <c r="N126" s="238" t="s">
        <v>38</v>
      </c>
      <c r="O126" s="238" t="s">
        <v>144</v>
      </c>
      <c r="P126" s="238" t="s">
        <v>145</v>
      </c>
      <c r="Q126" s="238" t="s">
        <v>146</v>
      </c>
      <c r="R126" s="238" t="s">
        <v>147</v>
      </c>
      <c r="S126" s="238" t="s">
        <v>148</v>
      </c>
      <c r="T126" s="239" t="s">
        <v>149</v>
      </c>
      <c r="U126" s="230"/>
      <c r="V126" s="230"/>
      <c r="W126" s="230"/>
      <c r="X126" s="230"/>
      <c r="Y126" s="230"/>
      <c r="Z126" s="230"/>
      <c r="AA126" s="230"/>
      <c r="AB126" s="230"/>
      <c r="AC126" s="230"/>
      <c r="AD126" s="230"/>
      <c r="AE126" s="230"/>
    </row>
    <row r="127" spans="1:63" s="178" customFormat="1" ht="22.9" customHeight="1">
      <c r="A127" s="175"/>
      <c r="B127" s="176"/>
      <c r="C127" s="241" t="s">
        <v>150</v>
      </c>
      <c r="D127" s="175"/>
      <c r="E127" s="175"/>
      <c r="F127" s="175"/>
      <c r="G127" s="175"/>
      <c r="H127" s="175"/>
      <c r="I127" s="175"/>
      <c r="J127" s="242">
        <f>BK127</f>
        <v>0</v>
      </c>
      <c r="K127" s="175"/>
      <c r="L127" s="176"/>
      <c r="M127" s="243"/>
      <c r="N127" s="244"/>
      <c r="O127" s="191"/>
      <c r="P127" s="245">
        <f>P128+P270</f>
        <v>0</v>
      </c>
      <c r="Q127" s="191"/>
      <c r="R127" s="245">
        <f>R128+R270</f>
        <v>5.10211454</v>
      </c>
      <c r="S127" s="191"/>
      <c r="T127" s="246">
        <f>T128+T270</f>
        <v>0</v>
      </c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T127" s="166" t="s">
        <v>73</v>
      </c>
      <c r="AU127" s="166" t="s">
        <v>126</v>
      </c>
      <c r="BK127" s="247">
        <f>BK128+BK270</f>
        <v>0</v>
      </c>
    </row>
    <row r="128" spans="2:63" s="248" customFormat="1" ht="25.9" customHeight="1">
      <c r="B128" s="249"/>
      <c r="D128" s="250" t="s">
        <v>73</v>
      </c>
      <c r="E128" s="251" t="s">
        <v>151</v>
      </c>
      <c r="F128" s="251" t="s">
        <v>152</v>
      </c>
      <c r="J128" s="252">
        <f>BK128</f>
        <v>0</v>
      </c>
      <c r="L128" s="249"/>
      <c r="M128" s="253"/>
      <c r="N128" s="254"/>
      <c r="O128" s="254"/>
      <c r="P128" s="255">
        <f>P129+P155+P201+P222+P241+P268</f>
        <v>0</v>
      </c>
      <c r="Q128" s="254"/>
      <c r="R128" s="255">
        <f>R129+R155+R201+R222+R241+R268</f>
        <v>4.35998954</v>
      </c>
      <c r="S128" s="254"/>
      <c r="T128" s="256">
        <f>T129+T155+T201+T222+T241+T268</f>
        <v>0</v>
      </c>
      <c r="AR128" s="250" t="s">
        <v>82</v>
      </c>
      <c r="AT128" s="257" t="s">
        <v>73</v>
      </c>
      <c r="AU128" s="257" t="s">
        <v>74</v>
      </c>
      <c r="AY128" s="250" t="s">
        <v>153</v>
      </c>
      <c r="BK128" s="258">
        <f>BK129+BK155+BK201+BK222+BK241+BK268</f>
        <v>0</v>
      </c>
    </row>
    <row r="129" spans="2:63" s="248" customFormat="1" ht="22.9" customHeight="1">
      <c r="B129" s="249"/>
      <c r="D129" s="250" t="s">
        <v>73</v>
      </c>
      <c r="E129" s="259" t="s">
        <v>82</v>
      </c>
      <c r="F129" s="259" t="s">
        <v>154</v>
      </c>
      <c r="J129" s="260">
        <f>BK129</f>
        <v>0</v>
      </c>
      <c r="L129" s="249"/>
      <c r="M129" s="253"/>
      <c r="N129" s="254"/>
      <c r="O129" s="254"/>
      <c r="P129" s="255">
        <f>SUM(P130:P154)</f>
        <v>0</v>
      </c>
      <c r="Q129" s="254"/>
      <c r="R129" s="255">
        <f>SUM(R130:R154)</f>
        <v>0</v>
      </c>
      <c r="S129" s="254"/>
      <c r="T129" s="256">
        <f>SUM(T130:T154)</f>
        <v>0</v>
      </c>
      <c r="AR129" s="250" t="s">
        <v>82</v>
      </c>
      <c r="AT129" s="257" t="s">
        <v>73</v>
      </c>
      <c r="AU129" s="257" t="s">
        <v>82</v>
      </c>
      <c r="AY129" s="250" t="s">
        <v>153</v>
      </c>
      <c r="BK129" s="258">
        <f>SUM(BK130:BK154)</f>
        <v>0</v>
      </c>
    </row>
    <row r="130" spans="1:65" s="178" customFormat="1" ht="16.5" customHeight="1">
      <c r="A130" s="175"/>
      <c r="B130" s="176"/>
      <c r="C130" s="261" t="s">
        <v>82</v>
      </c>
      <c r="D130" s="261" t="s">
        <v>155</v>
      </c>
      <c r="E130" s="262" t="s">
        <v>156</v>
      </c>
      <c r="F130" s="263" t="s">
        <v>157</v>
      </c>
      <c r="G130" s="264" t="s">
        <v>158</v>
      </c>
      <c r="H130" s="265">
        <v>1</v>
      </c>
      <c r="I130" s="80"/>
      <c r="J130" s="266">
        <f>ROUND(I130*H130,2)</f>
        <v>0</v>
      </c>
      <c r="K130" s="267"/>
      <c r="L130" s="176"/>
      <c r="M130" s="268" t="s">
        <v>1</v>
      </c>
      <c r="N130" s="269" t="s">
        <v>39</v>
      </c>
      <c r="O130" s="270"/>
      <c r="P130" s="271">
        <f>O130*H130</f>
        <v>0</v>
      </c>
      <c r="Q130" s="271">
        <v>0</v>
      </c>
      <c r="R130" s="271">
        <f>Q130*H130</f>
        <v>0</v>
      </c>
      <c r="S130" s="271">
        <v>0</v>
      </c>
      <c r="T130" s="272">
        <f>S130*H130</f>
        <v>0</v>
      </c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R130" s="273" t="s">
        <v>159</v>
      </c>
      <c r="AT130" s="273" t="s">
        <v>155</v>
      </c>
      <c r="AU130" s="273" t="s">
        <v>84</v>
      </c>
      <c r="AY130" s="166" t="s">
        <v>153</v>
      </c>
      <c r="BE130" s="274">
        <f>IF(N130="základní",J130,0)</f>
        <v>0</v>
      </c>
      <c r="BF130" s="274">
        <f>IF(N130="snížená",J130,0)</f>
        <v>0</v>
      </c>
      <c r="BG130" s="274">
        <f>IF(N130="zákl. přenesená",J130,0)</f>
        <v>0</v>
      </c>
      <c r="BH130" s="274">
        <f>IF(N130="sníž. přenesená",J130,0)</f>
        <v>0</v>
      </c>
      <c r="BI130" s="274">
        <f>IF(N130="nulová",J130,0)</f>
        <v>0</v>
      </c>
      <c r="BJ130" s="166" t="s">
        <v>82</v>
      </c>
      <c r="BK130" s="274">
        <f>ROUND(I130*H130,2)</f>
        <v>0</v>
      </c>
      <c r="BL130" s="166" t="s">
        <v>159</v>
      </c>
      <c r="BM130" s="273" t="s">
        <v>84</v>
      </c>
    </row>
    <row r="131" spans="1:65" s="178" customFormat="1" ht="24.25" customHeight="1">
      <c r="A131" s="175"/>
      <c r="B131" s="176"/>
      <c r="C131" s="261">
        <v>2</v>
      </c>
      <c r="D131" s="261" t="s">
        <v>155</v>
      </c>
      <c r="E131" s="262" t="s">
        <v>161</v>
      </c>
      <c r="F131" s="263" t="s">
        <v>162</v>
      </c>
      <c r="G131" s="264" t="s">
        <v>163</v>
      </c>
      <c r="H131" s="265">
        <v>750</v>
      </c>
      <c r="I131" s="80"/>
      <c r="J131" s="266">
        <f>ROUND(I131*H131,2)</f>
        <v>0</v>
      </c>
      <c r="K131" s="267"/>
      <c r="L131" s="176"/>
      <c r="M131" s="268" t="s">
        <v>1</v>
      </c>
      <c r="N131" s="269" t="s">
        <v>39</v>
      </c>
      <c r="O131" s="270"/>
      <c r="P131" s="271">
        <f>O131*H131</f>
        <v>0</v>
      </c>
      <c r="Q131" s="271">
        <v>0</v>
      </c>
      <c r="R131" s="271">
        <f>Q131*H131</f>
        <v>0</v>
      </c>
      <c r="S131" s="271">
        <v>0</v>
      </c>
      <c r="T131" s="272">
        <f>S131*H131</f>
        <v>0</v>
      </c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R131" s="273" t="s">
        <v>159</v>
      </c>
      <c r="AT131" s="273" t="s">
        <v>155</v>
      </c>
      <c r="AU131" s="273" t="s">
        <v>84</v>
      </c>
      <c r="AY131" s="166" t="s">
        <v>153</v>
      </c>
      <c r="BE131" s="274">
        <f>IF(N131="základní",J131,0)</f>
        <v>0</v>
      </c>
      <c r="BF131" s="274">
        <f>IF(N131="snížená",J131,0)</f>
        <v>0</v>
      </c>
      <c r="BG131" s="274">
        <f>IF(N131="zákl. přenesená",J131,0)</f>
        <v>0</v>
      </c>
      <c r="BH131" s="274">
        <f>IF(N131="sníž. přenesená",J131,0)</f>
        <v>0</v>
      </c>
      <c r="BI131" s="274">
        <f>IF(N131="nulová",J131,0)</f>
        <v>0</v>
      </c>
      <c r="BJ131" s="166" t="s">
        <v>82</v>
      </c>
      <c r="BK131" s="274">
        <f>ROUND(I131*H131,2)</f>
        <v>0</v>
      </c>
      <c r="BL131" s="166" t="s">
        <v>159</v>
      </c>
      <c r="BM131" s="273" t="s">
        <v>164</v>
      </c>
    </row>
    <row r="132" spans="2:51" s="275" customFormat="1" ht="12">
      <c r="B132" s="276"/>
      <c r="D132" s="277" t="s">
        <v>165</v>
      </c>
      <c r="E132" s="278" t="s">
        <v>1</v>
      </c>
      <c r="F132" s="279" t="s">
        <v>166</v>
      </c>
      <c r="H132" s="280">
        <v>750</v>
      </c>
      <c r="I132" s="81"/>
      <c r="L132" s="276"/>
      <c r="M132" s="281"/>
      <c r="N132" s="282"/>
      <c r="O132" s="282"/>
      <c r="P132" s="282"/>
      <c r="Q132" s="282"/>
      <c r="R132" s="282"/>
      <c r="S132" s="282"/>
      <c r="T132" s="283"/>
      <c r="AT132" s="278" t="s">
        <v>165</v>
      </c>
      <c r="AU132" s="278" t="s">
        <v>84</v>
      </c>
      <c r="AV132" s="275" t="s">
        <v>84</v>
      </c>
      <c r="AW132" s="275" t="s">
        <v>30</v>
      </c>
      <c r="AX132" s="275" t="s">
        <v>82</v>
      </c>
      <c r="AY132" s="278" t="s">
        <v>153</v>
      </c>
    </row>
    <row r="133" spans="1:65" s="178" customFormat="1" ht="33" customHeight="1">
      <c r="A133" s="175"/>
      <c r="B133" s="176"/>
      <c r="C133" s="261">
        <v>3</v>
      </c>
      <c r="D133" s="261" t="s">
        <v>155</v>
      </c>
      <c r="E133" s="262" t="s">
        <v>168</v>
      </c>
      <c r="F133" s="263" t="s">
        <v>169</v>
      </c>
      <c r="G133" s="264" t="s">
        <v>170</v>
      </c>
      <c r="H133" s="265">
        <v>143.478</v>
      </c>
      <c r="I133" s="80"/>
      <c r="J133" s="266">
        <f>ROUND(I133*H133,2)</f>
        <v>0</v>
      </c>
      <c r="K133" s="267"/>
      <c r="L133" s="176"/>
      <c r="M133" s="268" t="s">
        <v>1</v>
      </c>
      <c r="N133" s="269" t="s">
        <v>39</v>
      </c>
      <c r="O133" s="270"/>
      <c r="P133" s="271">
        <f>O133*H133</f>
        <v>0</v>
      </c>
      <c r="Q133" s="271">
        <v>0</v>
      </c>
      <c r="R133" s="271">
        <f>Q133*H133</f>
        <v>0</v>
      </c>
      <c r="S133" s="271">
        <v>0</v>
      </c>
      <c r="T133" s="272">
        <f>S133*H133</f>
        <v>0</v>
      </c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R133" s="273" t="s">
        <v>159</v>
      </c>
      <c r="AT133" s="273" t="s">
        <v>155</v>
      </c>
      <c r="AU133" s="273" t="s">
        <v>84</v>
      </c>
      <c r="AY133" s="166" t="s">
        <v>153</v>
      </c>
      <c r="BE133" s="274">
        <f>IF(N133="základní",J133,0)</f>
        <v>0</v>
      </c>
      <c r="BF133" s="274">
        <f>IF(N133="snížená",J133,0)</f>
        <v>0</v>
      </c>
      <c r="BG133" s="274">
        <f>IF(N133="zákl. přenesená",J133,0)</f>
        <v>0</v>
      </c>
      <c r="BH133" s="274">
        <f>IF(N133="sníž. přenesená",J133,0)</f>
        <v>0</v>
      </c>
      <c r="BI133" s="274">
        <f>IF(N133="nulová",J133,0)</f>
        <v>0</v>
      </c>
      <c r="BJ133" s="166" t="s">
        <v>82</v>
      </c>
      <c r="BK133" s="274">
        <f>ROUND(I133*H133,2)</f>
        <v>0</v>
      </c>
      <c r="BL133" s="166" t="s">
        <v>159</v>
      </c>
      <c r="BM133" s="273" t="s">
        <v>171</v>
      </c>
    </row>
    <row r="134" spans="2:51" s="275" customFormat="1" ht="12">
      <c r="B134" s="276"/>
      <c r="D134" s="277" t="s">
        <v>165</v>
      </c>
      <c r="E134" s="278" t="s">
        <v>1</v>
      </c>
      <c r="F134" s="279" t="s">
        <v>172</v>
      </c>
      <c r="H134" s="280">
        <v>141.75</v>
      </c>
      <c r="I134" s="81"/>
      <c r="L134" s="276"/>
      <c r="M134" s="281"/>
      <c r="N134" s="282"/>
      <c r="O134" s="282"/>
      <c r="P134" s="282"/>
      <c r="Q134" s="282"/>
      <c r="R134" s="282"/>
      <c r="S134" s="282"/>
      <c r="T134" s="283"/>
      <c r="AT134" s="278" t="s">
        <v>165</v>
      </c>
      <c r="AU134" s="278" t="s">
        <v>84</v>
      </c>
      <c r="AV134" s="275" t="s">
        <v>84</v>
      </c>
      <c r="AW134" s="275" t="s">
        <v>30</v>
      </c>
      <c r="AX134" s="275" t="s">
        <v>74</v>
      </c>
      <c r="AY134" s="278" t="s">
        <v>153</v>
      </c>
    </row>
    <row r="135" spans="2:51" s="284" customFormat="1" ht="12">
      <c r="B135" s="285"/>
      <c r="D135" s="277" t="s">
        <v>165</v>
      </c>
      <c r="E135" s="286" t="s">
        <v>1</v>
      </c>
      <c r="F135" s="287" t="s">
        <v>173</v>
      </c>
      <c r="H135" s="286" t="s">
        <v>1</v>
      </c>
      <c r="I135" s="82"/>
      <c r="L135" s="285"/>
      <c r="M135" s="288"/>
      <c r="N135" s="289"/>
      <c r="O135" s="289"/>
      <c r="P135" s="289"/>
      <c r="Q135" s="289"/>
      <c r="R135" s="289"/>
      <c r="S135" s="289"/>
      <c r="T135" s="290"/>
      <c r="AT135" s="286" t="s">
        <v>165</v>
      </c>
      <c r="AU135" s="286" t="s">
        <v>84</v>
      </c>
      <c r="AV135" s="284" t="s">
        <v>82</v>
      </c>
      <c r="AW135" s="284" t="s">
        <v>30</v>
      </c>
      <c r="AX135" s="284" t="s">
        <v>74</v>
      </c>
      <c r="AY135" s="286" t="s">
        <v>153</v>
      </c>
    </row>
    <row r="136" spans="2:51" s="275" customFormat="1" ht="12">
      <c r="B136" s="276"/>
      <c r="D136" s="277" t="s">
        <v>165</v>
      </c>
      <c r="E136" s="278" t="s">
        <v>1</v>
      </c>
      <c r="F136" s="279" t="s">
        <v>174</v>
      </c>
      <c r="H136" s="280">
        <v>1.296</v>
      </c>
      <c r="I136" s="81"/>
      <c r="L136" s="276"/>
      <c r="M136" s="281"/>
      <c r="N136" s="282"/>
      <c r="O136" s="282"/>
      <c r="P136" s="282"/>
      <c r="Q136" s="282"/>
      <c r="R136" s="282"/>
      <c r="S136" s="282"/>
      <c r="T136" s="283"/>
      <c r="AT136" s="278" t="s">
        <v>165</v>
      </c>
      <c r="AU136" s="278" t="s">
        <v>84</v>
      </c>
      <c r="AV136" s="275" t="s">
        <v>84</v>
      </c>
      <c r="AW136" s="275" t="s">
        <v>30</v>
      </c>
      <c r="AX136" s="275" t="s">
        <v>74</v>
      </c>
      <c r="AY136" s="278" t="s">
        <v>153</v>
      </c>
    </row>
    <row r="137" spans="2:51" s="275" customFormat="1" ht="12">
      <c r="B137" s="276"/>
      <c r="D137" s="277" t="s">
        <v>165</v>
      </c>
      <c r="E137" s="278" t="s">
        <v>1</v>
      </c>
      <c r="F137" s="279" t="s">
        <v>175</v>
      </c>
      <c r="H137" s="280">
        <v>0.432</v>
      </c>
      <c r="I137" s="81"/>
      <c r="L137" s="276"/>
      <c r="M137" s="281"/>
      <c r="N137" s="282"/>
      <c r="O137" s="282"/>
      <c r="P137" s="282"/>
      <c r="Q137" s="282"/>
      <c r="R137" s="282"/>
      <c r="S137" s="282"/>
      <c r="T137" s="283"/>
      <c r="AT137" s="278" t="s">
        <v>165</v>
      </c>
      <c r="AU137" s="278" t="s">
        <v>84</v>
      </c>
      <c r="AV137" s="275" t="s">
        <v>84</v>
      </c>
      <c r="AW137" s="275" t="s">
        <v>30</v>
      </c>
      <c r="AX137" s="275" t="s">
        <v>74</v>
      </c>
      <c r="AY137" s="278" t="s">
        <v>153</v>
      </c>
    </row>
    <row r="138" spans="2:51" s="291" customFormat="1" ht="12">
      <c r="B138" s="292"/>
      <c r="D138" s="277" t="s">
        <v>165</v>
      </c>
      <c r="E138" s="293" t="s">
        <v>1</v>
      </c>
      <c r="F138" s="294" t="s">
        <v>176</v>
      </c>
      <c r="H138" s="295">
        <v>143.47799999999998</v>
      </c>
      <c r="I138" s="83"/>
      <c r="L138" s="292"/>
      <c r="M138" s="296"/>
      <c r="N138" s="297"/>
      <c r="O138" s="297"/>
      <c r="P138" s="297"/>
      <c r="Q138" s="297"/>
      <c r="R138" s="297"/>
      <c r="S138" s="297"/>
      <c r="T138" s="298"/>
      <c r="AT138" s="293" t="s">
        <v>165</v>
      </c>
      <c r="AU138" s="293" t="s">
        <v>84</v>
      </c>
      <c r="AV138" s="291" t="s">
        <v>159</v>
      </c>
      <c r="AW138" s="291" t="s">
        <v>30</v>
      </c>
      <c r="AX138" s="291" t="s">
        <v>82</v>
      </c>
      <c r="AY138" s="293" t="s">
        <v>153</v>
      </c>
    </row>
    <row r="139" spans="1:65" s="178" customFormat="1" ht="33" customHeight="1">
      <c r="A139" s="175"/>
      <c r="B139" s="176"/>
      <c r="C139" s="261">
        <v>4</v>
      </c>
      <c r="D139" s="261" t="s">
        <v>155</v>
      </c>
      <c r="E139" s="262" t="s">
        <v>178</v>
      </c>
      <c r="F139" s="263" t="s">
        <v>179</v>
      </c>
      <c r="G139" s="264" t="s">
        <v>170</v>
      </c>
      <c r="H139" s="265">
        <v>1.348</v>
      </c>
      <c r="I139" s="80"/>
      <c r="J139" s="266">
        <f>ROUND(I139*H139,2)</f>
        <v>0</v>
      </c>
      <c r="K139" s="267"/>
      <c r="L139" s="176"/>
      <c r="M139" s="268" t="s">
        <v>1</v>
      </c>
      <c r="N139" s="269" t="s">
        <v>39</v>
      </c>
      <c r="O139" s="270"/>
      <c r="P139" s="271">
        <f>O139*H139</f>
        <v>0</v>
      </c>
      <c r="Q139" s="271">
        <v>0</v>
      </c>
      <c r="R139" s="271">
        <f>Q139*H139</f>
        <v>0</v>
      </c>
      <c r="S139" s="271">
        <v>0</v>
      </c>
      <c r="T139" s="272">
        <f>S139*H139</f>
        <v>0</v>
      </c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R139" s="273" t="s">
        <v>159</v>
      </c>
      <c r="AT139" s="273" t="s">
        <v>155</v>
      </c>
      <c r="AU139" s="273" t="s">
        <v>84</v>
      </c>
      <c r="AY139" s="166" t="s">
        <v>153</v>
      </c>
      <c r="BE139" s="274">
        <f>IF(N139="základní",J139,0)</f>
        <v>0</v>
      </c>
      <c r="BF139" s="274">
        <f>IF(N139="snížená",J139,0)</f>
        <v>0</v>
      </c>
      <c r="BG139" s="274">
        <f>IF(N139="zákl. přenesená",J139,0)</f>
        <v>0</v>
      </c>
      <c r="BH139" s="274">
        <f>IF(N139="sníž. přenesená",J139,0)</f>
        <v>0</v>
      </c>
      <c r="BI139" s="274">
        <f>IF(N139="nulová",J139,0)</f>
        <v>0</v>
      </c>
      <c r="BJ139" s="166" t="s">
        <v>82</v>
      </c>
      <c r="BK139" s="274">
        <f>ROUND(I139*H139,2)</f>
        <v>0</v>
      </c>
      <c r="BL139" s="166" t="s">
        <v>159</v>
      </c>
      <c r="BM139" s="273" t="s">
        <v>180</v>
      </c>
    </row>
    <row r="140" spans="2:51" s="284" customFormat="1" ht="12">
      <c r="B140" s="285"/>
      <c r="D140" s="277" t="s">
        <v>165</v>
      </c>
      <c r="E140" s="286" t="s">
        <v>1</v>
      </c>
      <c r="F140" s="287" t="s">
        <v>181</v>
      </c>
      <c r="H140" s="286" t="s">
        <v>1</v>
      </c>
      <c r="I140" s="82"/>
      <c r="L140" s="285"/>
      <c r="M140" s="288"/>
      <c r="N140" s="289"/>
      <c r="O140" s="289"/>
      <c r="P140" s="289"/>
      <c r="Q140" s="289"/>
      <c r="R140" s="289"/>
      <c r="S140" s="289"/>
      <c r="T140" s="290"/>
      <c r="AT140" s="286" t="s">
        <v>165</v>
      </c>
      <c r="AU140" s="286" t="s">
        <v>84</v>
      </c>
      <c r="AV140" s="284" t="s">
        <v>82</v>
      </c>
      <c r="AW140" s="284" t="s">
        <v>30</v>
      </c>
      <c r="AX140" s="284" t="s">
        <v>74</v>
      </c>
      <c r="AY140" s="286" t="s">
        <v>153</v>
      </c>
    </row>
    <row r="141" spans="2:51" s="275" customFormat="1" ht="12">
      <c r="B141" s="276"/>
      <c r="D141" s="277" t="s">
        <v>165</v>
      </c>
      <c r="E141" s="278" t="s">
        <v>1</v>
      </c>
      <c r="F141" s="279" t="s">
        <v>182</v>
      </c>
      <c r="H141" s="280">
        <v>1.348</v>
      </c>
      <c r="I141" s="81"/>
      <c r="L141" s="276"/>
      <c r="M141" s="281"/>
      <c r="N141" s="282"/>
      <c r="O141" s="282"/>
      <c r="P141" s="282"/>
      <c r="Q141" s="282"/>
      <c r="R141" s="282"/>
      <c r="S141" s="282"/>
      <c r="T141" s="283"/>
      <c r="AT141" s="278" t="s">
        <v>165</v>
      </c>
      <c r="AU141" s="278" t="s">
        <v>84</v>
      </c>
      <c r="AV141" s="275" t="s">
        <v>84</v>
      </c>
      <c r="AW141" s="275" t="s">
        <v>30</v>
      </c>
      <c r="AX141" s="275" t="s">
        <v>74</v>
      </c>
      <c r="AY141" s="278" t="s">
        <v>153</v>
      </c>
    </row>
    <row r="142" spans="2:51" s="291" customFormat="1" ht="12">
      <c r="B142" s="292"/>
      <c r="D142" s="277" t="s">
        <v>165</v>
      </c>
      <c r="E142" s="293" t="s">
        <v>1</v>
      </c>
      <c r="F142" s="294" t="s">
        <v>176</v>
      </c>
      <c r="H142" s="295">
        <v>1.348</v>
      </c>
      <c r="I142" s="83"/>
      <c r="L142" s="292"/>
      <c r="M142" s="296"/>
      <c r="N142" s="297"/>
      <c r="O142" s="297"/>
      <c r="P142" s="297"/>
      <c r="Q142" s="297"/>
      <c r="R142" s="297"/>
      <c r="S142" s="297"/>
      <c r="T142" s="298"/>
      <c r="AT142" s="293" t="s">
        <v>165</v>
      </c>
      <c r="AU142" s="293" t="s">
        <v>84</v>
      </c>
      <c r="AV142" s="291" t="s">
        <v>159</v>
      </c>
      <c r="AW142" s="291" t="s">
        <v>30</v>
      </c>
      <c r="AX142" s="291" t="s">
        <v>82</v>
      </c>
      <c r="AY142" s="293" t="s">
        <v>153</v>
      </c>
    </row>
    <row r="143" spans="1:65" s="178" customFormat="1" ht="24.25" customHeight="1">
      <c r="A143" s="175"/>
      <c r="B143" s="176"/>
      <c r="C143" s="261">
        <v>5</v>
      </c>
      <c r="D143" s="261" t="s">
        <v>155</v>
      </c>
      <c r="E143" s="262" t="s">
        <v>184</v>
      </c>
      <c r="F143" s="263" t="s">
        <v>185</v>
      </c>
      <c r="G143" s="264" t="s">
        <v>170</v>
      </c>
      <c r="H143" s="265">
        <v>144.826</v>
      </c>
      <c r="I143" s="80"/>
      <c r="J143" s="266">
        <f>ROUND(I143*H143,2)</f>
        <v>0</v>
      </c>
      <c r="K143" s="267"/>
      <c r="L143" s="176"/>
      <c r="M143" s="268" t="s">
        <v>1</v>
      </c>
      <c r="N143" s="269" t="s">
        <v>39</v>
      </c>
      <c r="O143" s="270"/>
      <c r="P143" s="271">
        <f>O143*H143</f>
        <v>0</v>
      </c>
      <c r="Q143" s="271">
        <v>0</v>
      </c>
      <c r="R143" s="271">
        <f>Q143*H143</f>
        <v>0</v>
      </c>
      <c r="S143" s="271">
        <v>0</v>
      </c>
      <c r="T143" s="272">
        <f>S143*H143</f>
        <v>0</v>
      </c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R143" s="273" t="s">
        <v>159</v>
      </c>
      <c r="AT143" s="273" t="s">
        <v>155</v>
      </c>
      <c r="AU143" s="273" t="s">
        <v>84</v>
      </c>
      <c r="AY143" s="166" t="s">
        <v>153</v>
      </c>
      <c r="BE143" s="274">
        <f>IF(N143="základní",J143,0)</f>
        <v>0</v>
      </c>
      <c r="BF143" s="274">
        <f>IF(N143="snížená",J143,0)</f>
        <v>0</v>
      </c>
      <c r="BG143" s="274">
        <f>IF(N143="zákl. přenesená",J143,0)</f>
        <v>0</v>
      </c>
      <c r="BH143" s="274">
        <f>IF(N143="sníž. přenesená",J143,0)</f>
        <v>0</v>
      </c>
      <c r="BI143" s="274">
        <f>IF(N143="nulová",J143,0)</f>
        <v>0</v>
      </c>
      <c r="BJ143" s="166" t="s">
        <v>82</v>
      </c>
      <c r="BK143" s="274">
        <f>ROUND(I143*H143,2)</f>
        <v>0</v>
      </c>
      <c r="BL143" s="166" t="s">
        <v>159</v>
      </c>
      <c r="BM143" s="273" t="s">
        <v>186</v>
      </c>
    </row>
    <row r="144" spans="1:65" s="178" customFormat="1" ht="24.25" customHeight="1">
      <c r="A144" s="175"/>
      <c r="B144" s="176"/>
      <c r="C144" s="261">
        <v>6</v>
      </c>
      <c r="D144" s="261" t="s">
        <v>155</v>
      </c>
      <c r="E144" s="262" t="s">
        <v>188</v>
      </c>
      <c r="F144" s="263" t="s">
        <v>189</v>
      </c>
      <c r="G144" s="264" t="s">
        <v>170</v>
      </c>
      <c r="H144" s="265">
        <v>144.826</v>
      </c>
      <c r="I144" s="80"/>
      <c r="J144" s="266">
        <f>ROUND(I144*H144,2)</f>
        <v>0</v>
      </c>
      <c r="K144" s="267"/>
      <c r="L144" s="176"/>
      <c r="M144" s="268" t="s">
        <v>1</v>
      </c>
      <c r="N144" s="269" t="s">
        <v>39</v>
      </c>
      <c r="O144" s="270"/>
      <c r="P144" s="271">
        <f>O144*H144</f>
        <v>0</v>
      </c>
      <c r="Q144" s="271">
        <v>0</v>
      </c>
      <c r="R144" s="271">
        <f>Q144*H144</f>
        <v>0</v>
      </c>
      <c r="S144" s="271">
        <v>0</v>
      </c>
      <c r="T144" s="272">
        <f>S144*H144</f>
        <v>0</v>
      </c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R144" s="273" t="s">
        <v>159</v>
      </c>
      <c r="AT144" s="273" t="s">
        <v>155</v>
      </c>
      <c r="AU144" s="273" t="s">
        <v>84</v>
      </c>
      <c r="AY144" s="166" t="s">
        <v>153</v>
      </c>
      <c r="BE144" s="274">
        <f>IF(N144="základní",J144,0)</f>
        <v>0</v>
      </c>
      <c r="BF144" s="274">
        <f>IF(N144="snížená",J144,0)</f>
        <v>0</v>
      </c>
      <c r="BG144" s="274">
        <f>IF(N144="zákl. přenesená",J144,0)</f>
        <v>0</v>
      </c>
      <c r="BH144" s="274">
        <f>IF(N144="sníž. přenesená",J144,0)</f>
        <v>0</v>
      </c>
      <c r="BI144" s="274">
        <f>IF(N144="nulová",J144,0)</f>
        <v>0</v>
      </c>
      <c r="BJ144" s="166" t="s">
        <v>82</v>
      </c>
      <c r="BK144" s="274">
        <f>ROUND(I144*H144,2)</f>
        <v>0</v>
      </c>
      <c r="BL144" s="166" t="s">
        <v>159</v>
      </c>
      <c r="BM144" s="273" t="s">
        <v>190</v>
      </c>
    </row>
    <row r="145" spans="1:65" s="178" customFormat="1" ht="21.75" customHeight="1">
      <c r="A145" s="175"/>
      <c r="B145" s="176"/>
      <c r="C145" s="261">
        <v>7</v>
      </c>
      <c r="D145" s="261" t="s">
        <v>155</v>
      </c>
      <c r="E145" s="262" t="s">
        <v>191</v>
      </c>
      <c r="F145" s="263" t="s">
        <v>192</v>
      </c>
      <c r="G145" s="264" t="s">
        <v>170</v>
      </c>
      <c r="H145" s="265">
        <v>144.826</v>
      </c>
      <c r="I145" s="80"/>
      <c r="J145" s="266">
        <f>ROUND(I145*H145,2)</f>
        <v>0</v>
      </c>
      <c r="K145" s="267"/>
      <c r="L145" s="176"/>
      <c r="M145" s="268" t="s">
        <v>1</v>
      </c>
      <c r="N145" s="269" t="s">
        <v>39</v>
      </c>
      <c r="O145" s="270"/>
      <c r="P145" s="271">
        <f>O145*H145</f>
        <v>0</v>
      </c>
      <c r="Q145" s="271">
        <v>0</v>
      </c>
      <c r="R145" s="271">
        <f>Q145*H145</f>
        <v>0</v>
      </c>
      <c r="S145" s="271">
        <v>0</v>
      </c>
      <c r="T145" s="272">
        <f>S145*H145</f>
        <v>0</v>
      </c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R145" s="273" t="s">
        <v>159</v>
      </c>
      <c r="AT145" s="273" t="s">
        <v>155</v>
      </c>
      <c r="AU145" s="273" t="s">
        <v>84</v>
      </c>
      <c r="AY145" s="166" t="s">
        <v>153</v>
      </c>
      <c r="BE145" s="274">
        <f>IF(N145="základní",J145,0)</f>
        <v>0</v>
      </c>
      <c r="BF145" s="274">
        <f>IF(N145="snížená",J145,0)</f>
        <v>0</v>
      </c>
      <c r="BG145" s="274">
        <f>IF(N145="zákl. přenesená",J145,0)</f>
        <v>0</v>
      </c>
      <c r="BH145" s="274">
        <f>IF(N145="sníž. přenesená",J145,0)</f>
        <v>0</v>
      </c>
      <c r="BI145" s="274">
        <f>IF(N145="nulová",J145,0)</f>
        <v>0</v>
      </c>
      <c r="BJ145" s="166" t="s">
        <v>82</v>
      </c>
      <c r="BK145" s="274">
        <f>ROUND(I145*H145,2)</f>
        <v>0</v>
      </c>
      <c r="BL145" s="166" t="s">
        <v>159</v>
      </c>
      <c r="BM145" s="273" t="s">
        <v>193</v>
      </c>
    </row>
    <row r="146" spans="1:65" s="178" customFormat="1" ht="16.5" customHeight="1">
      <c r="A146" s="175"/>
      <c r="B146" s="176"/>
      <c r="C146" s="261">
        <v>8</v>
      </c>
      <c r="D146" s="261" t="s">
        <v>155</v>
      </c>
      <c r="E146" s="262" t="s">
        <v>194</v>
      </c>
      <c r="F146" s="263" t="s">
        <v>195</v>
      </c>
      <c r="G146" s="264" t="s">
        <v>170</v>
      </c>
      <c r="H146" s="265">
        <v>144.826</v>
      </c>
      <c r="I146" s="80"/>
      <c r="J146" s="266">
        <f>ROUND(I146*H146,2)</f>
        <v>0</v>
      </c>
      <c r="K146" s="267"/>
      <c r="L146" s="176"/>
      <c r="M146" s="268" t="s">
        <v>1</v>
      </c>
      <c r="N146" s="269" t="s">
        <v>39</v>
      </c>
      <c r="O146" s="270"/>
      <c r="P146" s="271">
        <f>O146*H146</f>
        <v>0</v>
      </c>
      <c r="Q146" s="271">
        <v>0</v>
      </c>
      <c r="R146" s="271">
        <f>Q146*H146</f>
        <v>0</v>
      </c>
      <c r="S146" s="271">
        <v>0</v>
      </c>
      <c r="T146" s="272">
        <f>S146*H146</f>
        <v>0</v>
      </c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R146" s="273" t="s">
        <v>159</v>
      </c>
      <c r="AT146" s="273" t="s">
        <v>155</v>
      </c>
      <c r="AU146" s="273" t="s">
        <v>84</v>
      </c>
      <c r="AY146" s="166" t="s">
        <v>153</v>
      </c>
      <c r="BE146" s="274">
        <f>IF(N146="základní",J146,0)</f>
        <v>0</v>
      </c>
      <c r="BF146" s="274">
        <f>IF(N146="snížená",J146,0)</f>
        <v>0</v>
      </c>
      <c r="BG146" s="274">
        <f>IF(N146="zákl. přenesená",J146,0)</f>
        <v>0</v>
      </c>
      <c r="BH146" s="274">
        <f>IF(N146="sníž. přenesená",J146,0)</f>
        <v>0</v>
      </c>
      <c r="BI146" s="274">
        <f>IF(N146="nulová",J146,0)</f>
        <v>0</v>
      </c>
      <c r="BJ146" s="166" t="s">
        <v>82</v>
      </c>
      <c r="BK146" s="274">
        <f>ROUND(I146*H146,2)</f>
        <v>0</v>
      </c>
      <c r="BL146" s="166" t="s">
        <v>159</v>
      </c>
      <c r="BM146" s="273" t="s">
        <v>196</v>
      </c>
    </row>
    <row r="147" spans="2:51" s="275" customFormat="1" ht="12">
      <c r="B147" s="276"/>
      <c r="D147" s="277" t="s">
        <v>165</v>
      </c>
      <c r="E147" s="278" t="s">
        <v>1</v>
      </c>
      <c r="F147" s="279" t="s">
        <v>197</v>
      </c>
      <c r="H147" s="280">
        <v>144.826</v>
      </c>
      <c r="I147" s="81"/>
      <c r="L147" s="276"/>
      <c r="M147" s="281"/>
      <c r="N147" s="282"/>
      <c r="O147" s="282"/>
      <c r="P147" s="282"/>
      <c r="Q147" s="282"/>
      <c r="R147" s="282"/>
      <c r="S147" s="282"/>
      <c r="T147" s="283"/>
      <c r="AT147" s="278" t="s">
        <v>165</v>
      </c>
      <c r="AU147" s="278" t="s">
        <v>84</v>
      </c>
      <c r="AV147" s="275" t="s">
        <v>84</v>
      </c>
      <c r="AW147" s="275" t="s">
        <v>30</v>
      </c>
      <c r="AX147" s="275" t="s">
        <v>82</v>
      </c>
      <c r="AY147" s="278" t="s">
        <v>153</v>
      </c>
    </row>
    <row r="148" spans="1:65" s="178" customFormat="1" ht="24.25" customHeight="1">
      <c r="A148" s="175"/>
      <c r="B148" s="176"/>
      <c r="C148" s="261">
        <v>9</v>
      </c>
      <c r="D148" s="261" t="s">
        <v>155</v>
      </c>
      <c r="E148" s="262" t="s">
        <v>198</v>
      </c>
      <c r="F148" s="263" t="s">
        <v>199</v>
      </c>
      <c r="G148" s="264" t="s">
        <v>200</v>
      </c>
      <c r="H148" s="265">
        <v>260.687</v>
      </c>
      <c r="I148" s="80"/>
      <c r="J148" s="266">
        <f>ROUND(I148*H148,2)</f>
        <v>0</v>
      </c>
      <c r="K148" s="267"/>
      <c r="L148" s="176"/>
      <c r="M148" s="268" t="s">
        <v>1</v>
      </c>
      <c r="N148" s="269" t="s">
        <v>39</v>
      </c>
      <c r="O148" s="270"/>
      <c r="P148" s="271">
        <f>O148*H148</f>
        <v>0</v>
      </c>
      <c r="Q148" s="271">
        <v>0</v>
      </c>
      <c r="R148" s="271">
        <f>Q148*H148</f>
        <v>0</v>
      </c>
      <c r="S148" s="271">
        <v>0</v>
      </c>
      <c r="T148" s="272">
        <f>S148*H148</f>
        <v>0</v>
      </c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R148" s="273" t="s">
        <v>159</v>
      </c>
      <c r="AT148" s="273" t="s">
        <v>155</v>
      </c>
      <c r="AU148" s="273" t="s">
        <v>84</v>
      </c>
      <c r="AY148" s="166" t="s">
        <v>153</v>
      </c>
      <c r="BE148" s="274">
        <f>IF(N148="základní",J148,0)</f>
        <v>0</v>
      </c>
      <c r="BF148" s="274">
        <f>IF(N148="snížená",J148,0)</f>
        <v>0</v>
      </c>
      <c r="BG148" s="274">
        <f>IF(N148="zákl. přenesená",J148,0)</f>
        <v>0</v>
      </c>
      <c r="BH148" s="274">
        <f>IF(N148="sníž. přenesená",J148,0)</f>
        <v>0</v>
      </c>
      <c r="BI148" s="274">
        <f>IF(N148="nulová",J148,0)</f>
        <v>0</v>
      </c>
      <c r="BJ148" s="166" t="s">
        <v>82</v>
      </c>
      <c r="BK148" s="274">
        <f>ROUND(I148*H148,2)</f>
        <v>0</v>
      </c>
      <c r="BL148" s="166" t="s">
        <v>159</v>
      </c>
      <c r="BM148" s="273" t="s">
        <v>201</v>
      </c>
    </row>
    <row r="149" spans="2:51" s="275" customFormat="1" ht="12">
      <c r="B149" s="276"/>
      <c r="D149" s="277" t="s">
        <v>165</v>
      </c>
      <c r="E149" s="278" t="s">
        <v>1</v>
      </c>
      <c r="F149" s="279" t="s">
        <v>202</v>
      </c>
      <c r="H149" s="280">
        <v>260.687</v>
      </c>
      <c r="I149" s="81"/>
      <c r="L149" s="276"/>
      <c r="M149" s="281"/>
      <c r="N149" s="282"/>
      <c r="O149" s="282"/>
      <c r="P149" s="282"/>
      <c r="Q149" s="282"/>
      <c r="R149" s="282"/>
      <c r="S149" s="282"/>
      <c r="T149" s="283"/>
      <c r="AT149" s="278" t="s">
        <v>165</v>
      </c>
      <c r="AU149" s="278" t="s">
        <v>84</v>
      </c>
      <c r="AV149" s="275" t="s">
        <v>84</v>
      </c>
      <c r="AW149" s="275" t="s">
        <v>30</v>
      </c>
      <c r="AX149" s="275" t="s">
        <v>74</v>
      </c>
      <c r="AY149" s="278" t="s">
        <v>153</v>
      </c>
    </row>
    <row r="150" spans="2:51" s="291" customFormat="1" ht="12">
      <c r="B150" s="292"/>
      <c r="D150" s="277" t="s">
        <v>165</v>
      </c>
      <c r="E150" s="293" t="s">
        <v>1</v>
      </c>
      <c r="F150" s="294" t="s">
        <v>176</v>
      </c>
      <c r="H150" s="295">
        <v>260.687</v>
      </c>
      <c r="I150" s="83"/>
      <c r="L150" s="292"/>
      <c r="M150" s="296"/>
      <c r="N150" s="297"/>
      <c r="O150" s="297"/>
      <c r="P150" s="297"/>
      <c r="Q150" s="297"/>
      <c r="R150" s="297"/>
      <c r="S150" s="297"/>
      <c r="T150" s="298"/>
      <c r="AT150" s="293" t="s">
        <v>165</v>
      </c>
      <c r="AU150" s="293" t="s">
        <v>84</v>
      </c>
      <c r="AV150" s="291" t="s">
        <v>159</v>
      </c>
      <c r="AW150" s="291" t="s">
        <v>30</v>
      </c>
      <c r="AX150" s="291" t="s">
        <v>82</v>
      </c>
      <c r="AY150" s="293" t="s">
        <v>153</v>
      </c>
    </row>
    <row r="151" spans="1:65" s="178" customFormat="1" ht="21.75" customHeight="1">
      <c r="A151" s="175"/>
      <c r="B151" s="176"/>
      <c r="C151" s="261">
        <v>10</v>
      </c>
      <c r="D151" s="261" t="s">
        <v>155</v>
      </c>
      <c r="E151" s="262" t="s">
        <v>204</v>
      </c>
      <c r="F151" s="263" t="s">
        <v>205</v>
      </c>
      <c r="G151" s="264" t="s">
        <v>163</v>
      </c>
      <c r="H151" s="265">
        <v>750</v>
      </c>
      <c r="I151" s="80"/>
      <c r="J151" s="266">
        <f>ROUND(I151*H151,2)</f>
        <v>0</v>
      </c>
      <c r="K151" s="267"/>
      <c r="L151" s="176"/>
      <c r="M151" s="268" t="s">
        <v>1</v>
      </c>
      <c r="N151" s="269" t="s">
        <v>39</v>
      </c>
      <c r="O151" s="270"/>
      <c r="P151" s="271">
        <f>O151*H151</f>
        <v>0</v>
      </c>
      <c r="Q151" s="271">
        <v>0</v>
      </c>
      <c r="R151" s="271">
        <f>Q151*H151</f>
        <v>0</v>
      </c>
      <c r="S151" s="271">
        <v>0</v>
      </c>
      <c r="T151" s="272">
        <f>S151*H151</f>
        <v>0</v>
      </c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R151" s="273" t="s">
        <v>159</v>
      </c>
      <c r="AT151" s="273" t="s">
        <v>155</v>
      </c>
      <c r="AU151" s="273" t="s">
        <v>84</v>
      </c>
      <c r="AY151" s="166" t="s">
        <v>153</v>
      </c>
      <c r="BE151" s="274">
        <f>IF(N151="základní",J151,0)</f>
        <v>0</v>
      </c>
      <c r="BF151" s="274">
        <f>IF(N151="snížená",J151,0)</f>
        <v>0</v>
      </c>
      <c r="BG151" s="274">
        <f>IF(N151="zákl. přenesená",J151,0)</f>
        <v>0</v>
      </c>
      <c r="BH151" s="274">
        <f>IF(N151="sníž. přenesená",J151,0)</f>
        <v>0</v>
      </c>
      <c r="BI151" s="274">
        <f>IF(N151="nulová",J151,0)</f>
        <v>0</v>
      </c>
      <c r="BJ151" s="166" t="s">
        <v>82</v>
      </c>
      <c r="BK151" s="274">
        <f>ROUND(I151*H151,2)</f>
        <v>0</v>
      </c>
      <c r="BL151" s="166" t="s">
        <v>159</v>
      </c>
      <c r="BM151" s="273" t="s">
        <v>206</v>
      </c>
    </row>
    <row r="152" spans="2:51" s="284" customFormat="1" ht="12">
      <c r="B152" s="285"/>
      <c r="D152" s="277" t="s">
        <v>165</v>
      </c>
      <c r="E152" s="286" t="s">
        <v>1</v>
      </c>
      <c r="F152" s="287" t="s">
        <v>207</v>
      </c>
      <c r="H152" s="286" t="s">
        <v>1</v>
      </c>
      <c r="I152" s="82"/>
      <c r="L152" s="285"/>
      <c r="M152" s="288"/>
      <c r="N152" s="289"/>
      <c r="O152" s="289"/>
      <c r="P152" s="289"/>
      <c r="Q152" s="289"/>
      <c r="R152" s="289"/>
      <c r="S152" s="289"/>
      <c r="T152" s="290"/>
      <c r="AT152" s="286" t="s">
        <v>165</v>
      </c>
      <c r="AU152" s="286" t="s">
        <v>84</v>
      </c>
      <c r="AV152" s="284" t="s">
        <v>82</v>
      </c>
      <c r="AW152" s="284" t="s">
        <v>30</v>
      </c>
      <c r="AX152" s="284" t="s">
        <v>74</v>
      </c>
      <c r="AY152" s="286" t="s">
        <v>153</v>
      </c>
    </row>
    <row r="153" spans="2:51" s="275" customFormat="1" ht="12">
      <c r="B153" s="276"/>
      <c r="D153" s="277" t="s">
        <v>165</v>
      </c>
      <c r="E153" s="278" t="s">
        <v>1</v>
      </c>
      <c r="F153" s="279" t="s">
        <v>208</v>
      </c>
      <c r="H153" s="280">
        <v>750</v>
      </c>
      <c r="I153" s="81"/>
      <c r="L153" s="276"/>
      <c r="M153" s="281"/>
      <c r="N153" s="282"/>
      <c r="O153" s="282"/>
      <c r="P153" s="282"/>
      <c r="Q153" s="282"/>
      <c r="R153" s="282"/>
      <c r="S153" s="282"/>
      <c r="T153" s="283"/>
      <c r="AT153" s="278" t="s">
        <v>165</v>
      </c>
      <c r="AU153" s="278" t="s">
        <v>84</v>
      </c>
      <c r="AV153" s="275" t="s">
        <v>84</v>
      </c>
      <c r="AW153" s="275" t="s">
        <v>30</v>
      </c>
      <c r="AX153" s="275" t="s">
        <v>74</v>
      </c>
      <c r="AY153" s="278" t="s">
        <v>153</v>
      </c>
    </row>
    <row r="154" spans="2:51" s="291" customFormat="1" ht="12">
      <c r="B154" s="292"/>
      <c r="D154" s="277" t="s">
        <v>165</v>
      </c>
      <c r="E154" s="293" t="s">
        <v>1</v>
      </c>
      <c r="F154" s="294" t="s">
        <v>176</v>
      </c>
      <c r="H154" s="295">
        <v>750</v>
      </c>
      <c r="I154" s="83"/>
      <c r="L154" s="292"/>
      <c r="M154" s="296"/>
      <c r="N154" s="297"/>
      <c r="O154" s="297"/>
      <c r="P154" s="297"/>
      <c r="Q154" s="297"/>
      <c r="R154" s="297"/>
      <c r="S154" s="297"/>
      <c r="T154" s="298"/>
      <c r="AT154" s="293" t="s">
        <v>165</v>
      </c>
      <c r="AU154" s="293" t="s">
        <v>84</v>
      </c>
      <c r="AV154" s="291" t="s">
        <v>159</v>
      </c>
      <c r="AW154" s="291" t="s">
        <v>30</v>
      </c>
      <c r="AX154" s="291" t="s">
        <v>82</v>
      </c>
      <c r="AY154" s="293" t="s">
        <v>153</v>
      </c>
    </row>
    <row r="155" spans="2:63" s="248" customFormat="1" ht="22.9" customHeight="1">
      <c r="B155" s="249"/>
      <c r="D155" s="250" t="s">
        <v>73</v>
      </c>
      <c r="E155" s="259" t="s">
        <v>84</v>
      </c>
      <c r="F155" s="259" t="s">
        <v>209</v>
      </c>
      <c r="I155" s="79"/>
      <c r="J155" s="260">
        <f>BK155</f>
        <v>0</v>
      </c>
      <c r="L155" s="249"/>
      <c r="M155" s="253"/>
      <c r="N155" s="254"/>
      <c r="O155" s="254"/>
      <c r="P155" s="255">
        <f>SUM(P156:P200)</f>
        <v>0</v>
      </c>
      <c r="Q155" s="254"/>
      <c r="R155" s="255">
        <f>SUM(R156:R200)</f>
        <v>0</v>
      </c>
      <c r="S155" s="254"/>
      <c r="T155" s="256">
        <f>SUM(T156:T200)</f>
        <v>0</v>
      </c>
      <c r="AR155" s="250" t="s">
        <v>82</v>
      </c>
      <c r="AT155" s="257" t="s">
        <v>73</v>
      </c>
      <c r="AU155" s="257" t="s">
        <v>82</v>
      </c>
      <c r="AY155" s="250" t="s">
        <v>153</v>
      </c>
      <c r="BK155" s="258">
        <f>SUM(BK156:BK200)</f>
        <v>0</v>
      </c>
    </row>
    <row r="156" spans="1:65" s="178" customFormat="1" ht="24.25" customHeight="1">
      <c r="A156" s="175"/>
      <c r="B156" s="176"/>
      <c r="C156" s="261">
        <v>11</v>
      </c>
      <c r="D156" s="261" t="s">
        <v>155</v>
      </c>
      <c r="E156" s="262" t="s">
        <v>211</v>
      </c>
      <c r="F156" s="263" t="s">
        <v>212</v>
      </c>
      <c r="G156" s="264" t="s">
        <v>170</v>
      </c>
      <c r="H156" s="265">
        <v>85.05</v>
      </c>
      <c r="I156" s="80"/>
      <c r="J156" s="266">
        <f>ROUND(I156*H156,2)</f>
        <v>0</v>
      </c>
      <c r="K156" s="267"/>
      <c r="L156" s="176"/>
      <c r="M156" s="268" t="s">
        <v>1</v>
      </c>
      <c r="N156" s="269" t="s">
        <v>39</v>
      </c>
      <c r="O156" s="270"/>
      <c r="P156" s="271">
        <f>O156*H156</f>
        <v>0</v>
      </c>
      <c r="Q156" s="271">
        <v>0</v>
      </c>
      <c r="R156" s="271">
        <f>Q156*H156</f>
        <v>0</v>
      </c>
      <c r="S156" s="271">
        <v>0</v>
      </c>
      <c r="T156" s="272">
        <f>S156*H156</f>
        <v>0</v>
      </c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R156" s="273" t="s">
        <v>159</v>
      </c>
      <c r="AT156" s="273" t="s">
        <v>155</v>
      </c>
      <c r="AU156" s="273" t="s">
        <v>84</v>
      </c>
      <c r="AY156" s="166" t="s">
        <v>153</v>
      </c>
      <c r="BE156" s="274">
        <f>IF(N156="základní",J156,0)</f>
        <v>0</v>
      </c>
      <c r="BF156" s="274">
        <f>IF(N156="snížená",J156,0)</f>
        <v>0</v>
      </c>
      <c r="BG156" s="274">
        <f>IF(N156="zákl. přenesená",J156,0)</f>
        <v>0</v>
      </c>
      <c r="BH156" s="274">
        <f>IF(N156="sníž. přenesená",J156,0)</f>
        <v>0</v>
      </c>
      <c r="BI156" s="274">
        <f>IF(N156="nulová",J156,0)</f>
        <v>0</v>
      </c>
      <c r="BJ156" s="166" t="s">
        <v>82</v>
      </c>
      <c r="BK156" s="274">
        <f>ROUND(I156*H156,2)</f>
        <v>0</v>
      </c>
      <c r="BL156" s="166" t="s">
        <v>159</v>
      </c>
      <c r="BM156" s="273" t="s">
        <v>213</v>
      </c>
    </row>
    <row r="157" spans="2:51" s="284" customFormat="1" ht="12">
      <c r="B157" s="285"/>
      <c r="D157" s="277" t="s">
        <v>165</v>
      </c>
      <c r="E157" s="286" t="s">
        <v>1</v>
      </c>
      <c r="F157" s="287" t="s">
        <v>214</v>
      </c>
      <c r="H157" s="286" t="s">
        <v>1</v>
      </c>
      <c r="I157" s="82"/>
      <c r="L157" s="285"/>
      <c r="M157" s="288"/>
      <c r="N157" s="289"/>
      <c r="O157" s="289"/>
      <c r="P157" s="289"/>
      <c r="Q157" s="289"/>
      <c r="R157" s="289"/>
      <c r="S157" s="289"/>
      <c r="T157" s="290"/>
      <c r="AT157" s="286" t="s">
        <v>165</v>
      </c>
      <c r="AU157" s="286" t="s">
        <v>84</v>
      </c>
      <c r="AV157" s="284" t="s">
        <v>82</v>
      </c>
      <c r="AW157" s="284" t="s">
        <v>30</v>
      </c>
      <c r="AX157" s="284" t="s">
        <v>74</v>
      </c>
      <c r="AY157" s="286" t="s">
        <v>153</v>
      </c>
    </row>
    <row r="158" spans="2:51" s="275" customFormat="1" ht="12">
      <c r="B158" s="276"/>
      <c r="D158" s="277" t="s">
        <v>165</v>
      </c>
      <c r="E158" s="278" t="s">
        <v>1</v>
      </c>
      <c r="F158" s="279" t="s">
        <v>215</v>
      </c>
      <c r="H158" s="280">
        <v>85.05</v>
      </c>
      <c r="I158" s="81"/>
      <c r="L158" s="276"/>
      <c r="M158" s="281"/>
      <c r="N158" s="282"/>
      <c r="O158" s="282"/>
      <c r="P158" s="282"/>
      <c r="Q158" s="282"/>
      <c r="R158" s="282"/>
      <c r="S158" s="282"/>
      <c r="T158" s="283"/>
      <c r="AT158" s="278" t="s">
        <v>165</v>
      </c>
      <c r="AU158" s="278" t="s">
        <v>84</v>
      </c>
      <c r="AV158" s="275" t="s">
        <v>84</v>
      </c>
      <c r="AW158" s="275" t="s">
        <v>30</v>
      </c>
      <c r="AX158" s="275" t="s">
        <v>74</v>
      </c>
      <c r="AY158" s="278" t="s">
        <v>153</v>
      </c>
    </row>
    <row r="159" spans="2:51" s="291" customFormat="1" ht="12">
      <c r="B159" s="292"/>
      <c r="D159" s="277" t="s">
        <v>165</v>
      </c>
      <c r="E159" s="293" t="s">
        <v>1</v>
      </c>
      <c r="F159" s="294" t="s">
        <v>176</v>
      </c>
      <c r="H159" s="295">
        <v>85.05</v>
      </c>
      <c r="I159" s="83"/>
      <c r="L159" s="292"/>
      <c r="M159" s="296"/>
      <c r="N159" s="297"/>
      <c r="O159" s="297"/>
      <c r="P159" s="297"/>
      <c r="Q159" s="297"/>
      <c r="R159" s="297"/>
      <c r="S159" s="297"/>
      <c r="T159" s="298"/>
      <c r="AT159" s="293" t="s">
        <v>165</v>
      </c>
      <c r="AU159" s="293" t="s">
        <v>84</v>
      </c>
      <c r="AV159" s="291" t="s">
        <v>159</v>
      </c>
      <c r="AW159" s="291" t="s">
        <v>30</v>
      </c>
      <c r="AX159" s="291" t="s">
        <v>82</v>
      </c>
      <c r="AY159" s="293" t="s">
        <v>153</v>
      </c>
    </row>
    <row r="160" spans="1:65" s="178" customFormat="1" ht="16.5" customHeight="1">
      <c r="A160" s="175"/>
      <c r="B160" s="176"/>
      <c r="C160" s="261">
        <v>12</v>
      </c>
      <c r="D160" s="261" t="s">
        <v>155</v>
      </c>
      <c r="E160" s="262" t="s">
        <v>216</v>
      </c>
      <c r="F160" s="263" t="s">
        <v>217</v>
      </c>
      <c r="G160" s="264" t="s">
        <v>170</v>
      </c>
      <c r="H160" s="265">
        <v>1.304</v>
      </c>
      <c r="I160" s="80"/>
      <c r="J160" s="266">
        <f>ROUND(I160*H160,2)</f>
        <v>0</v>
      </c>
      <c r="K160" s="267"/>
      <c r="L160" s="176"/>
      <c r="M160" s="268" t="s">
        <v>1</v>
      </c>
      <c r="N160" s="269" t="s">
        <v>39</v>
      </c>
      <c r="O160" s="270"/>
      <c r="P160" s="271">
        <f>O160*H160</f>
        <v>0</v>
      </c>
      <c r="Q160" s="271">
        <v>0</v>
      </c>
      <c r="R160" s="271">
        <f>Q160*H160</f>
        <v>0</v>
      </c>
      <c r="S160" s="271">
        <v>0</v>
      </c>
      <c r="T160" s="272">
        <f>S160*H160</f>
        <v>0</v>
      </c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R160" s="273" t="s">
        <v>159</v>
      </c>
      <c r="AT160" s="273" t="s">
        <v>155</v>
      </c>
      <c r="AU160" s="273" t="s">
        <v>84</v>
      </c>
      <c r="AY160" s="166" t="s">
        <v>153</v>
      </c>
      <c r="BE160" s="274">
        <f>IF(N160="základní",J160,0)</f>
        <v>0</v>
      </c>
      <c r="BF160" s="274">
        <f>IF(N160="snížená",J160,0)</f>
        <v>0</v>
      </c>
      <c r="BG160" s="274">
        <f>IF(N160="zákl. přenesená",J160,0)</f>
        <v>0</v>
      </c>
      <c r="BH160" s="274">
        <f>IF(N160="sníž. přenesená",J160,0)</f>
        <v>0</v>
      </c>
      <c r="BI160" s="274">
        <f>IF(N160="nulová",J160,0)</f>
        <v>0</v>
      </c>
      <c r="BJ160" s="166" t="s">
        <v>82</v>
      </c>
      <c r="BK160" s="274">
        <f>ROUND(I160*H160,2)</f>
        <v>0</v>
      </c>
      <c r="BL160" s="166" t="s">
        <v>159</v>
      </c>
      <c r="BM160" s="273" t="s">
        <v>218</v>
      </c>
    </row>
    <row r="161" spans="2:51" s="275" customFormat="1" ht="12">
      <c r="B161" s="276"/>
      <c r="D161" s="277" t="s">
        <v>165</v>
      </c>
      <c r="E161" s="278" t="s">
        <v>1</v>
      </c>
      <c r="F161" s="279" t="s">
        <v>219</v>
      </c>
      <c r="H161" s="280">
        <v>1.304</v>
      </c>
      <c r="I161" s="81"/>
      <c r="L161" s="276"/>
      <c r="M161" s="281"/>
      <c r="N161" s="282"/>
      <c r="O161" s="282"/>
      <c r="P161" s="282"/>
      <c r="Q161" s="282"/>
      <c r="R161" s="282"/>
      <c r="S161" s="282"/>
      <c r="T161" s="283"/>
      <c r="AT161" s="278" t="s">
        <v>165</v>
      </c>
      <c r="AU161" s="278" t="s">
        <v>84</v>
      </c>
      <c r="AV161" s="275" t="s">
        <v>84</v>
      </c>
      <c r="AW161" s="275" t="s">
        <v>30</v>
      </c>
      <c r="AX161" s="275" t="s">
        <v>82</v>
      </c>
      <c r="AY161" s="278" t="s">
        <v>153</v>
      </c>
    </row>
    <row r="162" spans="1:65" s="178" customFormat="1" ht="16.5" customHeight="1">
      <c r="A162" s="175"/>
      <c r="B162" s="176"/>
      <c r="C162" s="261">
        <v>13</v>
      </c>
      <c r="D162" s="261" t="s">
        <v>155</v>
      </c>
      <c r="E162" s="262" t="s">
        <v>220</v>
      </c>
      <c r="F162" s="263" t="s">
        <v>221</v>
      </c>
      <c r="G162" s="264" t="s">
        <v>222</v>
      </c>
      <c r="H162" s="265">
        <v>77</v>
      </c>
      <c r="I162" s="80"/>
      <c r="J162" s="266">
        <f>ROUND(I162*H162,2)</f>
        <v>0</v>
      </c>
      <c r="K162" s="267"/>
      <c r="L162" s="176"/>
      <c r="M162" s="268" t="s">
        <v>1</v>
      </c>
      <c r="N162" s="269" t="s">
        <v>39</v>
      </c>
      <c r="O162" s="270"/>
      <c r="P162" s="271">
        <f>O162*H162</f>
        <v>0</v>
      </c>
      <c r="Q162" s="271">
        <v>0</v>
      </c>
      <c r="R162" s="271">
        <f>Q162*H162</f>
        <v>0</v>
      </c>
      <c r="S162" s="271">
        <v>0</v>
      </c>
      <c r="T162" s="272">
        <f>S162*H162</f>
        <v>0</v>
      </c>
      <c r="U162" s="175"/>
      <c r="V162" s="175"/>
      <c r="W162" s="175"/>
      <c r="X162" s="175"/>
      <c r="Y162" s="175"/>
      <c r="Z162" s="175"/>
      <c r="AA162" s="175"/>
      <c r="AB162" s="175"/>
      <c r="AC162" s="175"/>
      <c r="AD162" s="175"/>
      <c r="AE162" s="175"/>
      <c r="AR162" s="273" t="s">
        <v>159</v>
      </c>
      <c r="AT162" s="273" t="s">
        <v>155</v>
      </c>
      <c r="AU162" s="273" t="s">
        <v>84</v>
      </c>
      <c r="AY162" s="166" t="s">
        <v>153</v>
      </c>
      <c r="BE162" s="274">
        <f>IF(N162="základní",J162,0)</f>
        <v>0</v>
      </c>
      <c r="BF162" s="274">
        <f>IF(N162="snížená",J162,0)</f>
        <v>0</v>
      </c>
      <c r="BG162" s="274">
        <f>IF(N162="zákl. přenesená",J162,0)</f>
        <v>0</v>
      </c>
      <c r="BH162" s="274">
        <f>IF(N162="sníž. přenesená",J162,0)</f>
        <v>0</v>
      </c>
      <c r="BI162" s="274">
        <f>IF(N162="nulová",J162,0)</f>
        <v>0</v>
      </c>
      <c r="BJ162" s="166" t="s">
        <v>82</v>
      </c>
      <c r="BK162" s="274">
        <f>ROUND(I162*H162,2)</f>
        <v>0</v>
      </c>
      <c r="BL162" s="166" t="s">
        <v>159</v>
      </c>
      <c r="BM162" s="273" t="s">
        <v>223</v>
      </c>
    </row>
    <row r="163" spans="2:51" s="275" customFormat="1" ht="12">
      <c r="B163" s="276"/>
      <c r="D163" s="277" t="s">
        <v>165</v>
      </c>
      <c r="E163" s="278" t="s">
        <v>1</v>
      </c>
      <c r="F163" s="279" t="s">
        <v>224</v>
      </c>
      <c r="H163" s="280">
        <v>45</v>
      </c>
      <c r="I163" s="81"/>
      <c r="L163" s="276"/>
      <c r="M163" s="281"/>
      <c r="N163" s="282"/>
      <c r="O163" s="282"/>
      <c r="P163" s="282"/>
      <c r="Q163" s="282"/>
      <c r="R163" s="282"/>
      <c r="S163" s="282"/>
      <c r="T163" s="283"/>
      <c r="AT163" s="278" t="s">
        <v>165</v>
      </c>
      <c r="AU163" s="278" t="s">
        <v>84</v>
      </c>
      <c r="AV163" s="275" t="s">
        <v>84</v>
      </c>
      <c r="AW163" s="275" t="s">
        <v>30</v>
      </c>
      <c r="AX163" s="275" t="s">
        <v>74</v>
      </c>
      <c r="AY163" s="278" t="s">
        <v>153</v>
      </c>
    </row>
    <row r="164" spans="2:51" s="275" customFormat="1" ht="12">
      <c r="B164" s="276"/>
      <c r="D164" s="277" t="s">
        <v>165</v>
      </c>
      <c r="E164" s="278" t="s">
        <v>1</v>
      </c>
      <c r="F164" s="279" t="s">
        <v>225</v>
      </c>
      <c r="H164" s="280">
        <v>28</v>
      </c>
      <c r="I164" s="81"/>
      <c r="L164" s="276"/>
      <c r="M164" s="281"/>
      <c r="N164" s="282"/>
      <c r="O164" s="282"/>
      <c r="P164" s="282"/>
      <c r="Q164" s="282"/>
      <c r="R164" s="282"/>
      <c r="S164" s="282"/>
      <c r="T164" s="283"/>
      <c r="AT164" s="278" t="s">
        <v>165</v>
      </c>
      <c r="AU164" s="278" t="s">
        <v>84</v>
      </c>
      <c r="AV164" s="275" t="s">
        <v>84</v>
      </c>
      <c r="AW164" s="275" t="s">
        <v>30</v>
      </c>
      <c r="AX164" s="275" t="s">
        <v>74</v>
      </c>
      <c r="AY164" s="278" t="s">
        <v>153</v>
      </c>
    </row>
    <row r="165" spans="2:51" s="275" customFormat="1" ht="12">
      <c r="B165" s="276"/>
      <c r="D165" s="277" t="s">
        <v>165</v>
      </c>
      <c r="E165" s="278" t="s">
        <v>1</v>
      </c>
      <c r="F165" s="279" t="s">
        <v>226</v>
      </c>
      <c r="H165" s="280">
        <v>4</v>
      </c>
      <c r="I165" s="81"/>
      <c r="L165" s="276"/>
      <c r="M165" s="281"/>
      <c r="N165" s="282"/>
      <c r="O165" s="282"/>
      <c r="P165" s="282"/>
      <c r="Q165" s="282"/>
      <c r="R165" s="282"/>
      <c r="S165" s="282"/>
      <c r="T165" s="283"/>
      <c r="AT165" s="278" t="s">
        <v>165</v>
      </c>
      <c r="AU165" s="278" t="s">
        <v>84</v>
      </c>
      <c r="AV165" s="275" t="s">
        <v>84</v>
      </c>
      <c r="AW165" s="275" t="s">
        <v>30</v>
      </c>
      <c r="AX165" s="275" t="s">
        <v>74</v>
      </c>
      <c r="AY165" s="278" t="s">
        <v>153</v>
      </c>
    </row>
    <row r="166" spans="2:51" s="291" customFormat="1" ht="12">
      <c r="B166" s="292"/>
      <c r="D166" s="277" t="s">
        <v>165</v>
      </c>
      <c r="E166" s="293" t="s">
        <v>1</v>
      </c>
      <c r="F166" s="294" t="s">
        <v>176</v>
      </c>
      <c r="H166" s="295">
        <v>77</v>
      </c>
      <c r="I166" s="83"/>
      <c r="L166" s="292"/>
      <c r="M166" s="296"/>
      <c r="N166" s="297"/>
      <c r="O166" s="297"/>
      <c r="P166" s="297"/>
      <c r="Q166" s="297"/>
      <c r="R166" s="297"/>
      <c r="S166" s="297"/>
      <c r="T166" s="298"/>
      <c r="AT166" s="293" t="s">
        <v>165</v>
      </c>
      <c r="AU166" s="293" t="s">
        <v>84</v>
      </c>
      <c r="AV166" s="291" t="s">
        <v>159</v>
      </c>
      <c r="AW166" s="291" t="s">
        <v>30</v>
      </c>
      <c r="AX166" s="291" t="s">
        <v>82</v>
      </c>
      <c r="AY166" s="293" t="s">
        <v>153</v>
      </c>
    </row>
    <row r="167" spans="1:65" s="178" customFormat="1" ht="16.5" customHeight="1">
      <c r="A167" s="175"/>
      <c r="B167" s="176"/>
      <c r="C167" s="299">
        <v>14</v>
      </c>
      <c r="D167" s="299" t="s">
        <v>228</v>
      </c>
      <c r="E167" s="300" t="s">
        <v>229</v>
      </c>
      <c r="F167" s="301" t="s">
        <v>230</v>
      </c>
      <c r="G167" s="302" t="s">
        <v>222</v>
      </c>
      <c r="H167" s="303">
        <v>45</v>
      </c>
      <c r="I167" s="84"/>
      <c r="J167" s="304">
        <f>ROUND(I167*H167,2)</f>
        <v>0</v>
      </c>
      <c r="K167" s="305"/>
      <c r="L167" s="306"/>
      <c r="M167" s="307" t="s">
        <v>1</v>
      </c>
      <c r="N167" s="308" t="s">
        <v>39</v>
      </c>
      <c r="O167" s="270"/>
      <c r="P167" s="271">
        <f>O167*H167</f>
        <v>0</v>
      </c>
      <c r="Q167" s="271">
        <v>0</v>
      </c>
      <c r="R167" s="271">
        <f>Q167*H167</f>
        <v>0</v>
      </c>
      <c r="S167" s="271">
        <v>0</v>
      </c>
      <c r="T167" s="272">
        <f>S167*H167</f>
        <v>0</v>
      </c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  <c r="AR167" s="273" t="s">
        <v>183</v>
      </c>
      <c r="AT167" s="273" t="s">
        <v>228</v>
      </c>
      <c r="AU167" s="273" t="s">
        <v>84</v>
      </c>
      <c r="AY167" s="166" t="s">
        <v>153</v>
      </c>
      <c r="BE167" s="274">
        <f>IF(N167="základní",J167,0)</f>
        <v>0</v>
      </c>
      <c r="BF167" s="274">
        <f>IF(N167="snížená",J167,0)</f>
        <v>0</v>
      </c>
      <c r="BG167" s="274">
        <f>IF(N167="zákl. přenesená",J167,0)</f>
        <v>0</v>
      </c>
      <c r="BH167" s="274">
        <f>IF(N167="sníž. přenesená",J167,0)</f>
        <v>0</v>
      </c>
      <c r="BI167" s="274">
        <f>IF(N167="nulová",J167,0)</f>
        <v>0</v>
      </c>
      <c r="BJ167" s="166" t="s">
        <v>82</v>
      </c>
      <c r="BK167" s="274">
        <f>ROUND(I167*H167,2)</f>
        <v>0</v>
      </c>
      <c r="BL167" s="166" t="s">
        <v>159</v>
      </c>
      <c r="BM167" s="273" t="s">
        <v>231</v>
      </c>
    </row>
    <row r="168" spans="2:51" s="275" customFormat="1" ht="12">
      <c r="B168" s="276"/>
      <c r="D168" s="277" t="s">
        <v>165</v>
      </c>
      <c r="E168" s="278" t="s">
        <v>1</v>
      </c>
      <c r="F168" s="279" t="s">
        <v>232</v>
      </c>
      <c r="H168" s="280">
        <v>45</v>
      </c>
      <c r="I168" s="81"/>
      <c r="L168" s="276"/>
      <c r="M168" s="281"/>
      <c r="N168" s="282"/>
      <c r="O168" s="282"/>
      <c r="P168" s="282"/>
      <c r="Q168" s="282"/>
      <c r="R168" s="282"/>
      <c r="S168" s="282"/>
      <c r="T168" s="283"/>
      <c r="AT168" s="278" t="s">
        <v>165</v>
      </c>
      <c r="AU168" s="278" t="s">
        <v>84</v>
      </c>
      <c r="AV168" s="275" t="s">
        <v>84</v>
      </c>
      <c r="AW168" s="275" t="s">
        <v>30</v>
      </c>
      <c r="AX168" s="275" t="s">
        <v>82</v>
      </c>
      <c r="AY168" s="278" t="s">
        <v>153</v>
      </c>
    </row>
    <row r="169" spans="1:65" s="178" customFormat="1" ht="16.5" customHeight="1">
      <c r="A169" s="175"/>
      <c r="B169" s="176"/>
      <c r="C169" s="299">
        <v>15</v>
      </c>
      <c r="D169" s="299" t="s">
        <v>228</v>
      </c>
      <c r="E169" s="300" t="s">
        <v>233</v>
      </c>
      <c r="F169" s="301" t="s">
        <v>234</v>
      </c>
      <c r="G169" s="302" t="s">
        <v>222</v>
      </c>
      <c r="H169" s="303">
        <v>28</v>
      </c>
      <c r="I169" s="84"/>
      <c r="J169" s="304">
        <f>ROUND(I169*H169,2)</f>
        <v>0</v>
      </c>
      <c r="K169" s="305"/>
      <c r="L169" s="306"/>
      <c r="M169" s="307" t="s">
        <v>1</v>
      </c>
      <c r="N169" s="308" t="s">
        <v>39</v>
      </c>
      <c r="O169" s="270"/>
      <c r="P169" s="271">
        <f>O169*H169</f>
        <v>0</v>
      </c>
      <c r="Q169" s="271">
        <v>0</v>
      </c>
      <c r="R169" s="271">
        <f>Q169*H169</f>
        <v>0</v>
      </c>
      <c r="S169" s="271">
        <v>0</v>
      </c>
      <c r="T169" s="272">
        <f>S169*H169</f>
        <v>0</v>
      </c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R169" s="273" t="s">
        <v>183</v>
      </c>
      <c r="AT169" s="273" t="s">
        <v>228</v>
      </c>
      <c r="AU169" s="273" t="s">
        <v>84</v>
      </c>
      <c r="AY169" s="166" t="s">
        <v>153</v>
      </c>
      <c r="BE169" s="274">
        <f>IF(N169="základní",J169,0)</f>
        <v>0</v>
      </c>
      <c r="BF169" s="274">
        <f>IF(N169="snížená",J169,0)</f>
        <v>0</v>
      </c>
      <c r="BG169" s="274">
        <f>IF(N169="zákl. přenesená",J169,0)</f>
        <v>0</v>
      </c>
      <c r="BH169" s="274">
        <f>IF(N169="sníž. přenesená",J169,0)</f>
        <v>0</v>
      </c>
      <c r="BI169" s="274">
        <f>IF(N169="nulová",J169,0)</f>
        <v>0</v>
      </c>
      <c r="BJ169" s="166" t="s">
        <v>82</v>
      </c>
      <c r="BK169" s="274">
        <f>ROUND(I169*H169,2)</f>
        <v>0</v>
      </c>
      <c r="BL169" s="166" t="s">
        <v>159</v>
      </c>
      <c r="BM169" s="273" t="s">
        <v>235</v>
      </c>
    </row>
    <row r="170" spans="1:65" s="178" customFormat="1" ht="16.5" customHeight="1">
      <c r="A170" s="175"/>
      <c r="B170" s="176"/>
      <c r="C170" s="299">
        <v>16</v>
      </c>
      <c r="D170" s="299" t="s">
        <v>228</v>
      </c>
      <c r="E170" s="300" t="s">
        <v>237</v>
      </c>
      <c r="F170" s="301" t="s">
        <v>238</v>
      </c>
      <c r="G170" s="302" t="s">
        <v>222</v>
      </c>
      <c r="H170" s="303">
        <v>4</v>
      </c>
      <c r="I170" s="84"/>
      <c r="J170" s="304">
        <f>ROUND(I170*H170,2)</f>
        <v>0</v>
      </c>
      <c r="K170" s="305"/>
      <c r="L170" s="306"/>
      <c r="M170" s="307" t="s">
        <v>1</v>
      </c>
      <c r="N170" s="308" t="s">
        <v>39</v>
      </c>
      <c r="O170" s="270"/>
      <c r="P170" s="271">
        <f>O170*H170</f>
        <v>0</v>
      </c>
      <c r="Q170" s="271">
        <v>0</v>
      </c>
      <c r="R170" s="271">
        <f>Q170*H170</f>
        <v>0</v>
      </c>
      <c r="S170" s="271">
        <v>0</v>
      </c>
      <c r="T170" s="272">
        <f>S170*H170</f>
        <v>0</v>
      </c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R170" s="273" t="s">
        <v>183</v>
      </c>
      <c r="AT170" s="273" t="s">
        <v>228</v>
      </c>
      <c r="AU170" s="273" t="s">
        <v>84</v>
      </c>
      <c r="AY170" s="166" t="s">
        <v>153</v>
      </c>
      <c r="BE170" s="274">
        <f>IF(N170="základní",J170,0)</f>
        <v>0</v>
      </c>
      <c r="BF170" s="274">
        <f>IF(N170="snížená",J170,0)</f>
        <v>0</v>
      </c>
      <c r="BG170" s="274">
        <f>IF(N170="zákl. přenesená",J170,0)</f>
        <v>0</v>
      </c>
      <c r="BH170" s="274">
        <f>IF(N170="sníž. přenesená",J170,0)</f>
        <v>0</v>
      </c>
      <c r="BI170" s="274">
        <f>IF(N170="nulová",J170,0)</f>
        <v>0</v>
      </c>
      <c r="BJ170" s="166" t="s">
        <v>82</v>
      </c>
      <c r="BK170" s="274">
        <f>ROUND(I170*H170,2)</f>
        <v>0</v>
      </c>
      <c r="BL170" s="166" t="s">
        <v>159</v>
      </c>
      <c r="BM170" s="273" t="s">
        <v>239</v>
      </c>
    </row>
    <row r="171" spans="1:65" s="178" customFormat="1" ht="16.5" customHeight="1">
      <c r="A171" s="175"/>
      <c r="B171" s="176"/>
      <c r="C171" s="261">
        <v>17</v>
      </c>
      <c r="D171" s="261" t="s">
        <v>155</v>
      </c>
      <c r="E171" s="262" t="s">
        <v>216</v>
      </c>
      <c r="F171" s="263" t="s">
        <v>217</v>
      </c>
      <c r="G171" s="264" t="s">
        <v>170</v>
      </c>
      <c r="H171" s="265">
        <v>1.348</v>
      </c>
      <c r="I171" s="80"/>
      <c r="J171" s="266">
        <f>ROUND(I171*H171,2)</f>
        <v>0</v>
      </c>
      <c r="K171" s="267"/>
      <c r="L171" s="176"/>
      <c r="M171" s="268" t="s">
        <v>1</v>
      </c>
      <c r="N171" s="269" t="s">
        <v>39</v>
      </c>
      <c r="O171" s="270"/>
      <c r="P171" s="271">
        <f>O171*H171</f>
        <v>0</v>
      </c>
      <c r="Q171" s="271">
        <v>0</v>
      </c>
      <c r="R171" s="271">
        <f>Q171*H171</f>
        <v>0</v>
      </c>
      <c r="S171" s="271">
        <v>0</v>
      </c>
      <c r="T171" s="272">
        <f>S171*H171</f>
        <v>0</v>
      </c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R171" s="273" t="s">
        <v>159</v>
      </c>
      <c r="AT171" s="273" t="s">
        <v>155</v>
      </c>
      <c r="AU171" s="273" t="s">
        <v>84</v>
      </c>
      <c r="AY171" s="166" t="s">
        <v>153</v>
      </c>
      <c r="BE171" s="274">
        <f>IF(N171="základní",J171,0)</f>
        <v>0</v>
      </c>
      <c r="BF171" s="274">
        <f>IF(N171="snížená",J171,0)</f>
        <v>0</v>
      </c>
      <c r="BG171" s="274">
        <f>IF(N171="zákl. přenesená",J171,0)</f>
        <v>0</v>
      </c>
      <c r="BH171" s="274">
        <f>IF(N171="sníž. přenesená",J171,0)</f>
        <v>0</v>
      </c>
      <c r="BI171" s="274">
        <f>IF(N171="nulová",J171,0)</f>
        <v>0</v>
      </c>
      <c r="BJ171" s="166" t="s">
        <v>82</v>
      </c>
      <c r="BK171" s="274">
        <f>ROUND(I171*H171,2)</f>
        <v>0</v>
      </c>
      <c r="BL171" s="166" t="s">
        <v>159</v>
      </c>
      <c r="BM171" s="273" t="s">
        <v>240</v>
      </c>
    </row>
    <row r="172" spans="2:51" s="284" customFormat="1" ht="12">
      <c r="B172" s="285"/>
      <c r="D172" s="277" t="s">
        <v>165</v>
      </c>
      <c r="E172" s="286" t="s">
        <v>1</v>
      </c>
      <c r="F172" s="287" t="s">
        <v>241</v>
      </c>
      <c r="H172" s="286" t="s">
        <v>1</v>
      </c>
      <c r="I172" s="82"/>
      <c r="L172" s="285"/>
      <c r="M172" s="288"/>
      <c r="N172" s="289"/>
      <c r="O172" s="289"/>
      <c r="P172" s="289"/>
      <c r="Q172" s="289"/>
      <c r="R172" s="289"/>
      <c r="S172" s="289"/>
      <c r="T172" s="290"/>
      <c r="AT172" s="286" t="s">
        <v>165</v>
      </c>
      <c r="AU172" s="286" t="s">
        <v>84</v>
      </c>
      <c r="AV172" s="284" t="s">
        <v>82</v>
      </c>
      <c r="AW172" s="284" t="s">
        <v>30</v>
      </c>
      <c r="AX172" s="284" t="s">
        <v>74</v>
      </c>
      <c r="AY172" s="286" t="s">
        <v>153</v>
      </c>
    </row>
    <row r="173" spans="2:51" s="275" customFormat="1" ht="12">
      <c r="B173" s="276"/>
      <c r="D173" s="277" t="s">
        <v>165</v>
      </c>
      <c r="E173" s="278" t="s">
        <v>1</v>
      </c>
      <c r="F173" s="279" t="s">
        <v>242</v>
      </c>
      <c r="H173" s="280">
        <v>1.348</v>
      </c>
      <c r="I173" s="81"/>
      <c r="L173" s="276"/>
      <c r="M173" s="281"/>
      <c r="N173" s="282"/>
      <c r="O173" s="282"/>
      <c r="P173" s="282"/>
      <c r="Q173" s="282"/>
      <c r="R173" s="282"/>
      <c r="S173" s="282"/>
      <c r="T173" s="283"/>
      <c r="AT173" s="278" t="s">
        <v>165</v>
      </c>
      <c r="AU173" s="278" t="s">
        <v>84</v>
      </c>
      <c r="AV173" s="275" t="s">
        <v>84</v>
      </c>
      <c r="AW173" s="275" t="s">
        <v>30</v>
      </c>
      <c r="AX173" s="275" t="s">
        <v>74</v>
      </c>
      <c r="AY173" s="278" t="s">
        <v>153</v>
      </c>
    </row>
    <row r="174" spans="2:51" s="291" customFormat="1" ht="12">
      <c r="B174" s="292"/>
      <c r="D174" s="277" t="s">
        <v>165</v>
      </c>
      <c r="E174" s="293" t="s">
        <v>1</v>
      </c>
      <c r="F174" s="294" t="s">
        <v>176</v>
      </c>
      <c r="H174" s="295">
        <v>1.348</v>
      </c>
      <c r="I174" s="83"/>
      <c r="L174" s="292"/>
      <c r="M174" s="296"/>
      <c r="N174" s="297"/>
      <c r="O174" s="297"/>
      <c r="P174" s="297"/>
      <c r="Q174" s="297"/>
      <c r="R174" s="297"/>
      <c r="S174" s="297"/>
      <c r="T174" s="298"/>
      <c r="AT174" s="293" t="s">
        <v>165</v>
      </c>
      <c r="AU174" s="293" t="s">
        <v>84</v>
      </c>
      <c r="AV174" s="291" t="s">
        <v>159</v>
      </c>
      <c r="AW174" s="291" t="s">
        <v>30</v>
      </c>
      <c r="AX174" s="291" t="s">
        <v>82</v>
      </c>
      <c r="AY174" s="293" t="s">
        <v>153</v>
      </c>
    </row>
    <row r="175" spans="1:65" s="178" customFormat="1" ht="16.5" customHeight="1">
      <c r="A175" s="175"/>
      <c r="B175" s="176"/>
      <c r="C175" s="261">
        <v>18</v>
      </c>
      <c r="D175" s="261" t="s">
        <v>155</v>
      </c>
      <c r="E175" s="262" t="s">
        <v>243</v>
      </c>
      <c r="F175" s="263" t="s">
        <v>244</v>
      </c>
      <c r="G175" s="264" t="s">
        <v>163</v>
      </c>
      <c r="H175" s="265">
        <v>1.07</v>
      </c>
      <c r="I175" s="80"/>
      <c r="J175" s="266">
        <f>ROUND(I175*H175,2)</f>
        <v>0</v>
      </c>
      <c r="K175" s="267"/>
      <c r="L175" s="176"/>
      <c r="M175" s="268" t="s">
        <v>1</v>
      </c>
      <c r="N175" s="269" t="s">
        <v>39</v>
      </c>
      <c r="O175" s="270"/>
      <c r="P175" s="271">
        <f>O175*H175</f>
        <v>0</v>
      </c>
      <c r="Q175" s="271">
        <v>0</v>
      </c>
      <c r="R175" s="271">
        <f>Q175*H175</f>
        <v>0</v>
      </c>
      <c r="S175" s="271">
        <v>0</v>
      </c>
      <c r="T175" s="272">
        <f>S175*H175</f>
        <v>0</v>
      </c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R175" s="273" t="s">
        <v>159</v>
      </c>
      <c r="AT175" s="273" t="s">
        <v>155</v>
      </c>
      <c r="AU175" s="273" t="s">
        <v>84</v>
      </c>
      <c r="AY175" s="166" t="s">
        <v>153</v>
      </c>
      <c r="BE175" s="274">
        <f>IF(N175="základní",J175,0)</f>
        <v>0</v>
      </c>
      <c r="BF175" s="274">
        <f>IF(N175="snížená",J175,0)</f>
        <v>0</v>
      </c>
      <c r="BG175" s="274">
        <f>IF(N175="zákl. přenesená",J175,0)</f>
        <v>0</v>
      </c>
      <c r="BH175" s="274">
        <f>IF(N175="sníž. přenesená",J175,0)</f>
        <v>0</v>
      </c>
      <c r="BI175" s="274">
        <f>IF(N175="nulová",J175,0)</f>
        <v>0</v>
      </c>
      <c r="BJ175" s="166" t="s">
        <v>82</v>
      </c>
      <c r="BK175" s="274">
        <f>ROUND(I175*H175,2)</f>
        <v>0</v>
      </c>
      <c r="BL175" s="166" t="s">
        <v>159</v>
      </c>
      <c r="BM175" s="273" t="s">
        <v>245</v>
      </c>
    </row>
    <row r="176" spans="2:51" s="284" customFormat="1" ht="12">
      <c r="B176" s="285"/>
      <c r="D176" s="277" t="s">
        <v>165</v>
      </c>
      <c r="E176" s="286" t="s">
        <v>1</v>
      </c>
      <c r="F176" s="287" t="s">
        <v>246</v>
      </c>
      <c r="H176" s="286" t="s">
        <v>1</v>
      </c>
      <c r="I176" s="82"/>
      <c r="L176" s="285"/>
      <c r="M176" s="288"/>
      <c r="N176" s="289"/>
      <c r="O176" s="289"/>
      <c r="P176" s="289"/>
      <c r="Q176" s="289"/>
      <c r="R176" s="289"/>
      <c r="S176" s="289"/>
      <c r="T176" s="290"/>
      <c r="AT176" s="286" t="s">
        <v>165</v>
      </c>
      <c r="AU176" s="286" t="s">
        <v>84</v>
      </c>
      <c r="AV176" s="284" t="s">
        <v>82</v>
      </c>
      <c r="AW176" s="284" t="s">
        <v>30</v>
      </c>
      <c r="AX176" s="284" t="s">
        <v>74</v>
      </c>
      <c r="AY176" s="286" t="s">
        <v>153</v>
      </c>
    </row>
    <row r="177" spans="2:51" s="275" customFormat="1" ht="12">
      <c r="B177" s="276"/>
      <c r="D177" s="277" t="s">
        <v>165</v>
      </c>
      <c r="E177" s="278" t="s">
        <v>1</v>
      </c>
      <c r="F177" s="279" t="s">
        <v>247</v>
      </c>
      <c r="H177" s="280">
        <v>1.07</v>
      </c>
      <c r="I177" s="81"/>
      <c r="L177" s="276"/>
      <c r="M177" s="281"/>
      <c r="N177" s="282"/>
      <c r="O177" s="282"/>
      <c r="P177" s="282"/>
      <c r="Q177" s="282"/>
      <c r="R177" s="282"/>
      <c r="S177" s="282"/>
      <c r="T177" s="283"/>
      <c r="AT177" s="278" t="s">
        <v>165</v>
      </c>
      <c r="AU177" s="278" t="s">
        <v>84</v>
      </c>
      <c r="AV177" s="275" t="s">
        <v>84</v>
      </c>
      <c r="AW177" s="275" t="s">
        <v>30</v>
      </c>
      <c r="AX177" s="275" t="s">
        <v>74</v>
      </c>
      <c r="AY177" s="278" t="s">
        <v>153</v>
      </c>
    </row>
    <row r="178" spans="2:51" s="291" customFormat="1" ht="12">
      <c r="B178" s="292"/>
      <c r="D178" s="277" t="s">
        <v>165</v>
      </c>
      <c r="E178" s="293" t="s">
        <v>1</v>
      </c>
      <c r="F178" s="294" t="s">
        <v>176</v>
      </c>
      <c r="H178" s="295">
        <v>1.07</v>
      </c>
      <c r="I178" s="83"/>
      <c r="L178" s="292"/>
      <c r="M178" s="296"/>
      <c r="N178" s="297"/>
      <c r="O178" s="297"/>
      <c r="P178" s="297"/>
      <c r="Q178" s="297"/>
      <c r="R178" s="297"/>
      <c r="S178" s="297"/>
      <c r="T178" s="298"/>
      <c r="AT178" s="293" t="s">
        <v>165</v>
      </c>
      <c r="AU178" s="293" t="s">
        <v>84</v>
      </c>
      <c r="AV178" s="291" t="s">
        <v>159</v>
      </c>
      <c r="AW178" s="291" t="s">
        <v>30</v>
      </c>
      <c r="AX178" s="291" t="s">
        <v>82</v>
      </c>
      <c r="AY178" s="293" t="s">
        <v>153</v>
      </c>
    </row>
    <row r="179" spans="1:65" s="178" customFormat="1" ht="16.5" customHeight="1">
      <c r="A179" s="175"/>
      <c r="B179" s="176"/>
      <c r="C179" s="261">
        <v>19</v>
      </c>
      <c r="D179" s="261" t="s">
        <v>155</v>
      </c>
      <c r="E179" s="262" t="s">
        <v>248</v>
      </c>
      <c r="F179" s="263" t="s">
        <v>249</v>
      </c>
      <c r="G179" s="264" t="s">
        <v>163</v>
      </c>
      <c r="H179" s="265">
        <v>1.07</v>
      </c>
      <c r="I179" s="80"/>
      <c r="J179" s="266">
        <f>ROUND(I179*H179,2)</f>
        <v>0</v>
      </c>
      <c r="K179" s="267"/>
      <c r="L179" s="176"/>
      <c r="M179" s="268" t="s">
        <v>1</v>
      </c>
      <c r="N179" s="269" t="s">
        <v>39</v>
      </c>
      <c r="O179" s="270"/>
      <c r="P179" s="271">
        <f>O179*H179</f>
        <v>0</v>
      </c>
      <c r="Q179" s="271">
        <v>0</v>
      </c>
      <c r="R179" s="271">
        <f>Q179*H179</f>
        <v>0</v>
      </c>
      <c r="S179" s="271">
        <v>0</v>
      </c>
      <c r="T179" s="272">
        <f>S179*H179</f>
        <v>0</v>
      </c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R179" s="273" t="s">
        <v>159</v>
      </c>
      <c r="AT179" s="273" t="s">
        <v>155</v>
      </c>
      <c r="AU179" s="273" t="s">
        <v>84</v>
      </c>
      <c r="AY179" s="166" t="s">
        <v>153</v>
      </c>
      <c r="BE179" s="274">
        <f>IF(N179="základní",J179,0)</f>
        <v>0</v>
      </c>
      <c r="BF179" s="274">
        <f>IF(N179="snížená",J179,0)</f>
        <v>0</v>
      </c>
      <c r="BG179" s="274">
        <f>IF(N179="zákl. přenesená",J179,0)</f>
        <v>0</v>
      </c>
      <c r="BH179" s="274">
        <f>IF(N179="sníž. přenesená",J179,0)</f>
        <v>0</v>
      </c>
      <c r="BI179" s="274">
        <f>IF(N179="nulová",J179,0)</f>
        <v>0</v>
      </c>
      <c r="BJ179" s="166" t="s">
        <v>82</v>
      </c>
      <c r="BK179" s="274">
        <f>ROUND(I179*H179,2)</f>
        <v>0</v>
      </c>
      <c r="BL179" s="166" t="s">
        <v>159</v>
      </c>
      <c r="BM179" s="273" t="s">
        <v>250</v>
      </c>
    </row>
    <row r="180" spans="1:65" s="178" customFormat="1" ht="16.5" customHeight="1">
      <c r="A180" s="175"/>
      <c r="B180" s="176"/>
      <c r="C180" s="261">
        <v>20</v>
      </c>
      <c r="D180" s="261" t="s">
        <v>155</v>
      </c>
      <c r="E180" s="262" t="s">
        <v>252</v>
      </c>
      <c r="F180" s="263" t="s">
        <v>253</v>
      </c>
      <c r="G180" s="264" t="s">
        <v>170</v>
      </c>
      <c r="H180" s="265">
        <v>1.728</v>
      </c>
      <c r="I180" s="80"/>
      <c r="J180" s="266">
        <f>ROUND(I180*H180,2)</f>
        <v>0</v>
      </c>
      <c r="K180" s="267"/>
      <c r="L180" s="176"/>
      <c r="M180" s="268" t="s">
        <v>1</v>
      </c>
      <c r="N180" s="269" t="s">
        <v>39</v>
      </c>
      <c r="O180" s="270"/>
      <c r="P180" s="271">
        <f>O180*H180</f>
        <v>0</v>
      </c>
      <c r="Q180" s="271">
        <v>0</v>
      </c>
      <c r="R180" s="271">
        <f>Q180*H180</f>
        <v>0</v>
      </c>
      <c r="S180" s="271">
        <v>0</v>
      </c>
      <c r="T180" s="272">
        <f>S180*H180</f>
        <v>0</v>
      </c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R180" s="273" t="s">
        <v>159</v>
      </c>
      <c r="AT180" s="273" t="s">
        <v>155</v>
      </c>
      <c r="AU180" s="273" t="s">
        <v>84</v>
      </c>
      <c r="AY180" s="166" t="s">
        <v>153</v>
      </c>
      <c r="BE180" s="274">
        <f>IF(N180="základní",J180,0)</f>
        <v>0</v>
      </c>
      <c r="BF180" s="274">
        <f>IF(N180="snížená",J180,0)</f>
        <v>0</v>
      </c>
      <c r="BG180" s="274">
        <f>IF(N180="zákl. přenesená",J180,0)</f>
        <v>0</v>
      </c>
      <c r="BH180" s="274">
        <f>IF(N180="sníž. přenesená",J180,0)</f>
        <v>0</v>
      </c>
      <c r="BI180" s="274">
        <f>IF(N180="nulová",J180,0)</f>
        <v>0</v>
      </c>
      <c r="BJ180" s="166" t="s">
        <v>82</v>
      </c>
      <c r="BK180" s="274">
        <f>ROUND(I180*H180,2)</f>
        <v>0</v>
      </c>
      <c r="BL180" s="166" t="s">
        <v>159</v>
      </c>
      <c r="BM180" s="273" t="s">
        <v>254</v>
      </c>
    </row>
    <row r="181" spans="2:51" s="284" customFormat="1" ht="12">
      <c r="B181" s="285"/>
      <c r="D181" s="277" t="s">
        <v>165</v>
      </c>
      <c r="E181" s="286" t="s">
        <v>1</v>
      </c>
      <c r="F181" s="287" t="s">
        <v>246</v>
      </c>
      <c r="H181" s="286" t="s">
        <v>1</v>
      </c>
      <c r="I181" s="82"/>
      <c r="L181" s="285"/>
      <c r="M181" s="288"/>
      <c r="N181" s="289"/>
      <c r="O181" s="289"/>
      <c r="P181" s="289"/>
      <c r="Q181" s="289"/>
      <c r="R181" s="289"/>
      <c r="S181" s="289"/>
      <c r="T181" s="290"/>
      <c r="AT181" s="286" t="s">
        <v>165</v>
      </c>
      <c r="AU181" s="286" t="s">
        <v>84</v>
      </c>
      <c r="AV181" s="284" t="s">
        <v>82</v>
      </c>
      <c r="AW181" s="284" t="s">
        <v>30</v>
      </c>
      <c r="AX181" s="284" t="s">
        <v>74</v>
      </c>
      <c r="AY181" s="286" t="s">
        <v>153</v>
      </c>
    </row>
    <row r="182" spans="2:51" s="275" customFormat="1" ht="12">
      <c r="B182" s="276"/>
      <c r="D182" s="277" t="s">
        <v>165</v>
      </c>
      <c r="E182" s="278" t="s">
        <v>1</v>
      </c>
      <c r="F182" s="279" t="s">
        <v>174</v>
      </c>
      <c r="H182" s="280">
        <v>1.296</v>
      </c>
      <c r="I182" s="81"/>
      <c r="L182" s="276"/>
      <c r="M182" s="281"/>
      <c r="N182" s="282"/>
      <c r="O182" s="282"/>
      <c r="P182" s="282"/>
      <c r="Q182" s="282"/>
      <c r="R182" s="282"/>
      <c r="S182" s="282"/>
      <c r="T182" s="283"/>
      <c r="AT182" s="278" t="s">
        <v>165</v>
      </c>
      <c r="AU182" s="278" t="s">
        <v>84</v>
      </c>
      <c r="AV182" s="275" t="s">
        <v>84</v>
      </c>
      <c r="AW182" s="275" t="s">
        <v>30</v>
      </c>
      <c r="AX182" s="275" t="s">
        <v>74</v>
      </c>
      <c r="AY182" s="278" t="s">
        <v>153</v>
      </c>
    </row>
    <row r="183" spans="2:51" s="275" customFormat="1" ht="12">
      <c r="B183" s="276"/>
      <c r="D183" s="277" t="s">
        <v>165</v>
      </c>
      <c r="E183" s="278" t="s">
        <v>1</v>
      </c>
      <c r="F183" s="279" t="s">
        <v>175</v>
      </c>
      <c r="H183" s="280">
        <v>0.432</v>
      </c>
      <c r="I183" s="81"/>
      <c r="L183" s="276"/>
      <c r="M183" s="281"/>
      <c r="N183" s="282"/>
      <c r="O183" s="282"/>
      <c r="P183" s="282"/>
      <c r="Q183" s="282"/>
      <c r="R183" s="282"/>
      <c r="S183" s="282"/>
      <c r="T183" s="283"/>
      <c r="AT183" s="278" t="s">
        <v>165</v>
      </c>
      <c r="AU183" s="278" t="s">
        <v>84</v>
      </c>
      <c r="AV183" s="275" t="s">
        <v>84</v>
      </c>
      <c r="AW183" s="275" t="s">
        <v>30</v>
      </c>
      <c r="AX183" s="275" t="s">
        <v>74</v>
      </c>
      <c r="AY183" s="278" t="s">
        <v>153</v>
      </c>
    </row>
    <row r="184" spans="2:51" s="291" customFormat="1" ht="12">
      <c r="B184" s="292"/>
      <c r="D184" s="277" t="s">
        <v>165</v>
      </c>
      <c r="E184" s="293" t="s">
        <v>1</v>
      </c>
      <c r="F184" s="294" t="s">
        <v>176</v>
      </c>
      <c r="H184" s="295">
        <v>1.728</v>
      </c>
      <c r="I184" s="83"/>
      <c r="L184" s="292"/>
      <c r="M184" s="296"/>
      <c r="N184" s="297"/>
      <c r="O184" s="297"/>
      <c r="P184" s="297"/>
      <c r="Q184" s="297"/>
      <c r="R184" s="297"/>
      <c r="S184" s="297"/>
      <c r="T184" s="298"/>
      <c r="AT184" s="293" t="s">
        <v>165</v>
      </c>
      <c r="AU184" s="293" t="s">
        <v>84</v>
      </c>
      <c r="AV184" s="291" t="s">
        <v>159</v>
      </c>
      <c r="AW184" s="291" t="s">
        <v>30</v>
      </c>
      <c r="AX184" s="291" t="s">
        <v>82</v>
      </c>
      <c r="AY184" s="293" t="s">
        <v>153</v>
      </c>
    </row>
    <row r="185" spans="1:65" s="178" customFormat="1" ht="16.5" customHeight="1">
      <c r="A185" s="175"/>
      <c r="B185" s="176"/>
      <c r="C185" s="261">
        <v>21</v>
      </c>
      <c r="D185" s="261" t="s">
        <v>155</v>
      </c>
      <c r="E185" s="262" t="s">
        <v>252</v>
      </c>
      <c r="F185" s="263" t="s">
        <v>253</v>
      </c>
      <c r="G185" s="264" t="s">
        <v>170</v>
      </c>
      <c r="H185" s="265">
        <v>1.944</v>
      </c>
      <c r="I185" s="80"/>
      <c r="J185" s="266">
        <f>ROUND(I185*H185,2)</f>
        <v>0</v>
      </c>
      <c r="K185" s="267"/>
      <c r="L185" s="176"/>
      <c r="M185" s="268" t="s">
        <v>1</v>
      </c>
      <c r="N185" s="269" t="s">
        <v>39</v>
      </c>
      <c r="O185" s="270"/>
      <c r="P185" s="271">
        <f>O185*H185</f>
        <v>0</v>
      </c>
      <c r="Q185" s="271">
        <v>0</v>
      </c>
      <c r="R185" s="271">
        <f>Q185*H185</f>
        <v>0</v>
      </c>
      <c r="S185" s="271">
        <v>0</v>
      </c>
      <c r="T185" s="272">
        <f>S185*H185</f>
        <v>0</v>
      </c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R185" s="273" t="s">
        <v>159</v>
      </c>
      <c r="AT185" s="273" t="s">
        <v>155</v>
      </c>
      <c r="AU185" s="273" t="s">
        <v>84</v>
      </c>
      <c r="AY185" s="166" t="s">
        <v>153</v>
      </c>
      <c r="BE185" s="274">
        <f>IF(N185="základní",J185,0)</f>
        <v>0</v>
      </c>
      <c r="BF185" s="274">
        <f>IF(N185="snížená",J185,0)</f>
        <v>0</v>
      </c>
      <c r="BG185" s="274">
        <f>IF(N185="zákl. přenesená",J185,0)</f>
        <v>0</v>
      </c>
      <c r="BH185" s="274">
        <f>IF(N185="sníž. přenesená",J185,0)</f>
        <v>0</v>
      </c>
      <c r="BI185" s="274">
        <f>IF(N185="nulová",J185,0)</f>
        <v>0</v>
      </c>
      <c r="BJ185" s="166" t="s">
        <v>82</v>
      </c>
      <c r="BK185" s="274">
        <f>ROUND(I185*H185,2)</f>
        <v>0</v>
      </c>
      <c r="BL185" s="166" t="s">
        <v>159</v>
      </c>
      <c r="BM185" s="273" t="s">
        <v>255</v>
      </c>
    </row>
    <row r="186" spans="2:51" s="275" customFormat="1" ht="12">
      <c r="B186" s="276"/>
      <c r="D186" s="277" t="s">
        <v>165</v>
      </c>
      <c r="E186" s="278" t="s">
        <v>1</v>
      </c>
      <c r="F186" s="279" t="s">
        <v>256</v>
      </c>
      <c r="H186" s="280">
        <v>1.944</v>
      </c>
      <c r="I186" s="81"/>
      <c r="L186" s="276"/>
      <c r="M186" s="281"/>
      <c r="N186" s="282"/>
      <c r="O186" s="282"/>
      <c r="P186" s="282"/>
      <c r="Q186" s="282"/>
      <c r="R186" s="282"/>
      <c r="S186" s="282"/>
      <c r="T186" s="283"/>
      <c r="AT186" s="278" t="s">
        <v>165</v>
      </c>
      <c r="AU186" s="278" t="s">
        <v>84</v>
      </c>
      <c r="AV186" s="275" t="s">
        <v>84</v>
      </c>
      <c r="AW186" s="275" t="s">
        <v>30</v>
      </c>
      <c r="AX186" s="275" t="s">
        <v>82</v>
      </c>
      <c r="AY186" s="278" t="s">
        <v>153</v>
      </c>
    </row>
    <row r="187" spans="1:65" s="178" customFormat="1" ht="16.5" customHeight="1">
      <c r="A187" s="175"/>
      <c r="B187" s="176"/>
      <c r="C187" s="261">
        <v>22</v>
      </c>
      <c r="D187" s="261" t="s">
        <v>155</v>
      </c>
      <c r="E187" s="262" t="s">
        <v>258</v>
      </c>
      <c r="F187" s="263" t="s">
        <v>259</v>
      </c>
      <c r="G187" s="264" t="s">
        <v>163</v>
      </c>
      <c r="H187" s="265">
        <v>2.55</v>
      </c>
      <c r="I187" s="80"/>
      <c r="J187" s="266">
        <f>ROUND(I187*H187,2)</f>
        <v>0</v>
      </c>
      <c r="K187" s="267"/>
      <c r="L187" s="176"/>
      <c r="M187" s="268" t="s">
        <v>1</v>
      </c>
      <c r="N187" s="269" t="s">
        <v>39</v>
      </c>
      <c r="O187" s="270"/>
      <c r="P187" s="271">
        <f>O187*H187</f>
        <v>0</v>
      </c>
      <c r="Q187" s="271">
        <v>0</v>
      </c>
      <c r="R187" s="271">
        <f>Q187*H187</f>
        <v>0</v>
      </c>
      <c r="S187" s="271">
        <v>0</v>
      </c>
      <c r="T187" s="272">
        <f>S187*H187</f>
        <v>0</v>
      </c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R187" s="273" t="s">
        <v>159</v>
      </c>
      <c r="AT187" s="273" t="s">
        <v>155</v>
      </c>
      <c r="AU187" s="273" t="s">
        <v>84</v>
      </c>
      <c r="AY187" s="166" t="s">
        <v>153</v>
      </c>
      <c r="BE187" s="274">
        <f>IF(N187="základní",J187,0)</f>
        <v>0</v>
      </c>
      <c r="BF187" s="274">
        <f>IF(N187="snížená",J187,0)</f>
        <v>0</v>
      </c>
      <c r="BG187" s="274">
        <f>IF(N187="zákl. přenesená",J187,0)</f>
        <v>0</v>
      </c>
      <c r="BH187" s="274">
        <f>IF(N187="sníž. přenesená",J187,0)</f>
        <v>0</v>
      </c>
      <c r="BI187" s="274">
        <f>IF(N187="nulová",J187,0)</f>
        <v>0</v>
      </c>
      <c r="BJ187" s="166" t="s">
        <v>82</v>
      </c>
      <c r="BK187" s="274">
        <f>ROUND(I187*H187,2)</f>
        <v>0</v>
      </c>
      <c r="BL187" s="166" t="s">
        <v>159</v>
      </c>
      <c r="BM187" s="273" t="s">
        <v>260</v>
      </c>
    </row>
    <row r="188" spans="2:51" s="284" customFormat="1" ht="12">
      <c r="B188" s="285"/>
      <c r="D188" s="277" t="s">
        <v>165</v>
      </c>
      <c r="E188" s="286" t="s">
        <v>1</v>
      </c>
      <c r="F188" s="287" t="s">
        <v>246</v>
      </c>
      <c r="H188" s="286" t="s">
        <v>1</v>
      </c>
      <c r="I188" s="82"/>
      <c r="L188" s="285"/>
      <c r="M188" s="288"/>
      <c r="N188" s="289"/>
      <c r="O188" s="289"/>
      <c r="P188" s="289"/>
      <c r="Q188" s="289"/>
      <c r="R188" s="289"/>
      <c r="S188" s="289"/>
      <c r="T188" s="290"/>
      <c r="AT188" s="286" t="s">
        <v>165</v>
      </c>
      <c r="AU188" s="286" t="s">
        <v>84</v>
      </c>
      <c r="AV188" s="284" t="s">
        <v>82</v>
      </c>
      <c r="AW188" s="284" t="s">
        <v>30</v>
      </c>
      <c r="AX188" s="284" t="s">
        <v>74</v>
      </c>
      <c r="AY188" s="286" t="s">
        <v>153</v>
      </c>
    </row>
    <row r="189" spans="2:51" s="275" customFormat="1" ht="20">
      <c r="B189" s="276"/>
      <c r="D189" s="277" t="s">
        <v>165</v>
      </c>
      <c r="E189" s="278" t="s">
        <v>1</v>
      </c>
      <c r="F189" s="279" t="s">
        <v>261</v>
      </c>
      <c r="H189" s="280">
        <v>2.55</v>
      </c>
      <c r="I189" s="81"/>
      <c r="L189" s="276"/>
      <c r="M189" s="281"/>
      <c r="N189" s="282"/>
      <c r="O189" s="282"/>
      <c r="P189" s="282"/>
      <c r="Q189" s="282"/>
      <c r="R189" s="282"/>
      <c r="S189" s="282"/>
      <c r="T189" s="283"/>
      <c r="AT189" s="278" t="s">
        <v>165</v>
      </c>
      <c r="AU189" s="278" t="s">
        <v>84</v>
      </c>
      <c r="AV189" s="275" t="s">
        <v>84</v>
      </c>
      <c r="AW189" s="275" t="s">
        <v>30</v>
      </c>
      <c r="AX189" s="275" t="s">
        <v>74</v>
      </c>
      <c r="AY189" s="278" t="s">
        <v>153</v>
      </c>
    </row>
    <row r="190" spans="2:51" s="291" customFormat="1" ht="12">
      <c r="B190" s="292"/>
      <c r="D190" s="277" t="s">
        <v>165</v>
      </c>
      <c r="E190" s="293" t="s">
        <v>1</v>
      </c>
      <c r="F190" s="294" t="s">
        <v>176</v>
      </c>
      <c r="H190" s="295">
        <v>2.55</v>
      </c>
      <c r="I190" s="83"/>
      <c r="L190" s="292"/>
      <c r="M190" s="296"/>
      <c r="N190" s="297"/>
      <c r="O190" s="297"/>
      <c r="P190" s="297"/>
      <c r="Q190" s="297"/>
      <c r="R190" s="297"/>
      <c r="S190" s="297"/>
      <c r="T190" s="298"/>
      <c r="AT190" s="293" t="s">
        <v>165</v>
      </c>
      <c r="AU190" s="293" t="s">
        <v>84</v>
      </c>
      <c r="AV190" s="291" t="s">
        <v>159</v>
      </c>
      <c r="AW190" s="291" t="s">
        <v>30</v>
      </c>
      <c r="AX190" s="291" t="s">
        <v>82</v>
      </c>
      <c r="AY190" s="293" t="s">
        <v>153</v>
      </c>
    </row>
    <row r="191" spans="1:65" s="178" customFormat="1" ht="16.5" customHeight="1">
      <c r="A191" s="175"/>
      <c r="B191" s="176"/>
      <c r="C191" s="261">
        <v>23</v>
      </c>
      <c r="D191" s="261" t="s">
        <v>155</v>
      </c>
      <c r="E191" s="262" t="s">
        <v>262</v>
      </c>
      <c r="F191" s="263" t="s">
        <v>263</v>
      </c>
      <c r="G191" s="264" t="s">
        <v>163</v>
      </c>
      <c r="H191" s="265">
        <v>2.55</v>
      </c>
      <c r="I191" s="80"/>
      <c r="J191" s="266">
        <f>ROUND(I191*H191,2)</f>
        <v>0</v>
      </c>
      <c r="K191" s="267"/>
      <c r="L191" s="176"/>
      <c r="M191" s="268" t="s">
        <v>1</v>
      </c>
      <c r="N191" s="269" t="s">
        <v>39</v>
      </c>
      <c r="O191" s="270"/>
      <c r="P191" s="271">
        <f>O191*H191</f>
        <v>0</v>
      </c>
      <c r="Q191" s="271">
        <v>0</v>
      </c>
      <c r="R191" s="271">
        <f>Q191*H191</f>
        <v>0</v>
      </c>
      <c r="S191" s="271">
        <v>0</v>
      </c>
      <c r="T191" s="272">
        <f>S191*H191</f>
        <v>0</v>
      </c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R191" s="273" t="s">
        <v>159</v>
      </c>
      <c r="AT191" s="273" t="s">
        <v>155</v>
      </c>
      <c r="AU191" s="273" t="s">
        <v>84</v>
      </c>
      <c r="AY191" s="166" t="s">
        <v>153</v>
      </c>
      <c r="BE191" s="274">
        <f>IF(N191="základní",J191,0)</f>
        <v>0</v>
      </c>
      <c r="BF191" s="274">
        <f>IF(N191="snížená",J191,0)</f>
        <v>0</v>
      </c>
      <c r="BG191" s="274">
        <f>IF(N191="zákl. přenesená",J191,0)</f>
        <v>0</v>
      </c>
      <c r="BH191" s="274">
        <f>IF(N191="sníž. přenesená",J191,0)</f>
        <v>0</v>
      </c>
      <c r="BI191" s="274">
        <f>IF(N191="nulová",J191,0)</f>
        <v>0</v>
      </c>
      <c r="BJ191" s="166" t="s">
        <v>82</v>
      </c>
      <c r="BK191" s="274">
        <f>ROUND(I191*H191,2)</f>
        <v>0</v>
      </c>
      <c r="BL191" s="166" t="s">
        <v>159</v>
      </c>
      <c r="BM191" s="273" t="s">
        <v>264</v>
      </c>
    </row>
    <row r="192" spans="1:65" s="178" customFormat="1" ht="24.25" customHeight="1">
      <c r="A192" s="175"/>
      <c r="B192" s="176"/>
      <c r="C192" s="261">
        <v>24</v>
      </c>
      <c r="D192" s="261" t="s">
        <v>155</v>
      </c>
      <c r="E192" s="262" t="s">
        <v>266</v>
      </c>
      <c r="F192" s="263" t="s">
        <v>267</v>
      </c>
      <c r="G192" s="264" t="s">
        <v>163</v>
      </c>
      <c r="H192" s="265">
        <v>4.278</v>
      </c>
      <c r="I192" s="80"/>
      <c r="J192" s="266">
        <f>ROUND(I192*H192,2)</f>
        <v>0</v>
      </c>
      <c r="K192" s="267"/>
      <c r="L192" s="176"/>
      <c r="M192" s="268" t="s">
        <v>1</v>
      </c>
      <c r="N192" s="269" t="s">
        <v>39</v>
      </c>
      <c r="O192" s="270"/>
      <c r="P192" s="271">
        <f>O192*H192</f>
        <v>0</v>
      </c>
      <c r="Q192" s="271">
        <v>0</v>
      </c>
      <c r="R192" s="271">
        <f>Q192*H192</f>
        <v>0</v>
      </c>
      <c r="S192" s="271">
        <v>0</v>
      </c>
      <c r="T192" s="272">
        <f>S192*H192</f>
        <v>0</v>
      </c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R192" s="273" t="s">
        <v>159</v>
      </c>
      <c r="AT192" s="273" t="s">
        <v>155</v>
      </c>
      <c r="AU192" s="273" t="s">
        <v>84</v>
      </c>
      <c r="AY192" s="166" t="s">
        <v>153</v>
      </c>
      <c r="BE192" s="274">
        <f>IF(N192="základní",J192,0)</f>
        <v>0</v>
      </c>
      <c r="BF192" s="274">
        <f>IF(N192="snížená",J192,0)</f>
        <v>0</v>
      </c>
      <c r="BG192" s="274">
        <f>IF(N192="zákl. přenesená",J192,0)</f>
        <v>0</v>
      </c>
      <c r="BH192" s="274">
        <f>IF(N192="sníž. přenesená",J192,0)</f>
        <v>0</v>
      </c>
      <c r="BI192" s="274">
        <f>IF(N192="nulová",J192,0)</f>
        <v>0</v>
      </c>
      <c r="BJ192" s="166" t="s">
        <v>82</v>
      </c>
      <c r="BK192" s="274">
        <f>ROUND(I192*H192,2)</f>
        <v>0</v>
      </c>
      <c r="BL192" s="166" t="s">
        <v>159</v>
      </c>
      <c r="BM192" s="273" t="s">
        <v>268</v>
      </c>
    </row>
    <row r="193" spans="2:51" s="284" customFormat="1" ht="12">
      <c r="B193" s="285"/>
      <c r="D193" s="277" t="s">
        <v>165</v>
      </c>
      <c r="E193" s="286" t="s">
        <v>1</v>
      </c>
      <c r="F193" s="287" t="s">
        <v>269</v>
      </c>
      <c r="H193" s="286" t="s">
        <v>1</v>
      </c>
      <c r="I193" s="82"/>
      <c r="L193" s="285"/>
      <c r="M193" s="288"/>
      <c r="N193" s="289"/>
      <c r="O193" s="289"/>
      <c r="P193" s="289"/>
      <c r="Q193" s="289"/>
      <c r="R193" s="289"/>
      <c r="S193" s="289"/>
      <c r="T193" s="290"/>
      <c r="AT193" s="286" t="s">
        <v>165</v>
      </c>
      <c r="AU193" s="286" t="s">
        <v>84</v>
      </c>
      <c r="AV193" s="284" t="s">
        <v>82</v>
      </c>
      <c r="AW193" s="284" t="s">
        <v>30</v>
      </c>
      <c r="AX193" s="284" t="s">
        <v>74</v>
      </c>
      <c r="AY193" s="286" t="s">
        <v>153</v>
      </c>
    </row>
    <row r="194" spans="2:51" s="275" customFormat="1" ht="12">
      <c r="B194" s="276"/>
      <c r="D194" s="277" t="s">
        <v>165</v>
      </c>
      <c r="E194" s="278" t="s">
        <v>1</v>
      </c>
      <c r="F194" s="279" t="s">
        <v>270</v>
      </c>
      <c r="H194" s="280">
        <v>4.278</v>
      </c>
      <c r="I194" s="81"/>
      <c r="L194" s="276"/>
      <c r="M194" s="281"/>
      <c r="N194" s="282"/>
      <c r="O194" s="282"/>
      <c r="P194" s="282"/>
      <c r="Q194" s="282"/>
      <c r="R194" s="282"/>
      <c r="S194" s="282"/>
      <c r="T194" s="283"/>
      <c r="AT194" s="278" t="s">
        <v>165</v>
      </c>
      <c r="AU194" s="278" t="s">
        <v>84</v>
      </c>
      <c r="AV194" s="275" t="s">
        <v>84</v>
      </c>
      <c r="AW194" s="275" t="s">
        <v>30</v>
      </c>
      <c r="AX194" s="275" t="s">
        <v>74</v>
      </c>
      <c r="AY194" s="278" t="s">
        <v>153</v>
      </c>
    </row>
    <row r="195" spans="2:51" s="291" customFormat="1" ht="12">
      <c r="B195" s="292"/>
      <c r="D195" s="277" t="s">
        <v>165</v>
      </c>
      <c r="E195" s="293" t="s">
        <v>1</v>
      </c>
      <c r="F195" s="294" t="s">
        <v>176</v>
      </c>
      <c r="H195" s="295">
        <v>4.278</v>
      </c>
      <c r="I195" s="83"/>
      <c r="L195" s="292"/>
      <c r="M195" s="296"/>
      <c r="N195" s="297"/>
      <c r="O195" s="297"/>
      <c r="P195" s="297"/>
      <c r="Q195" s="297"/>
      <c r="R195" s="297"/>
      <c r="S195" s="297"/>
      <c r="T195" s="298"/>
      <c r="AT195" s="293" t="s">
        <v>165</v>
      </c>
      <c r="AU195" s="293" t="s">
        <v>84</v>
      </c>
      <c r="AV195" s="291" t="s">
        <v>159</v>
      </c>
      <c r="AW195" s="291" t="s">
        <v>30</v>
      </c>
      <c r="AX195" s="291" t="s">
        <v>82</v>
      </c>
      <c r="AY195" s="293" t="s">
        <v>153</v>
      </c>
    </row>
    <row r="196" spans="1:65" s="178" customFormat="1" ht="24.25" customHeight="1">
      <c r="A196" s="175"/>
      <c r="B196" s="176"/>
      <c r="C196" s="261">
        <v>25</v>
      </c>
      <c r="D196" s="261" t="s">
        <v>155</v>
      </c>
      <c r="E196" s="262" t="s">
        <v>271</v>
      </c>
      <c r="F196" s="263" t="s">
        <v>272</v>
      </c>
      <c r="G196" s="264" t="s">
        <v>200</v>
      </c>
      <c r="H196" s="265">
        <v>0.044</v>
      </c>
      <c r="I196" s="80"/>
      <c r="J196" s="266">
        <f>ROUND(I196*H196,2)</f>
        <v>0</v>
      </c>
      <c r="K196" s="267"/>
      <c r="L196" s="176"/>
      <c r="M196" s="268" t="s">
        <v>1</v>
      </c>
      <c r="N196" s="269" t="s">
        <v>39</v>
      </c>
      <c r="O196" s="270"/>
      <c r="P196" s="271">
        <f>O196*H196</f>
        <v>0</v>
      </c>
      <c r="Q196" s="271">
        <v>0</v>
      </c>
      <c r="R196" s="271">
        <f>Q196*H196</f>
        <v>0</v>
      </c>
      <c r="S196" s="271">
        <v>0</v>
      </c>
      <c r="T196" s="272">
        <f>S196*H196</f>
        <v>0</v>
      </c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R196" s="273" t="s">
        <v>159</v>
      </c>
      <c r="AT196" s="273" t="s">
        <v>155</v>
      </c>
      <c r="AU196" s="273" t="s">
        <v>84</v>
      </c>
      <c r="AY196" s="166" t="s">
        <v>153</v>
      </c>
      <c r="BE196" s="274">
        <f>IF(N196="základní",J196,0)</f>
        <v>0</v>
      </c>
      <c r="BF196" s="274">
        <f>IF(N196="snížená",J196,0)</f>
        <v>0</v>
      </c>
      <c r="BG196" s="274">
        <f>IF(N196="zákl. přenesená",J196,0)</f>
        <v>0</v>
      </c>
      <c r="BH196" s="274">
        <f>IF(N196="sníž. přenesená",J196,0)</f>
        <v>0</v>
      </c>
      <c r="BI196" s="274">
        <f>IF(N196="nulová",J196,0)</f>
        <v>0</v>
      </c>
      <c r="BJ196" s="166" t="s">
        <v>82</v>
      </c>
      <c r="BK196" s="274">
        <f>ROUND(I196*H196,2)</f>
        <v>0</v>
      </c>
      <c r="BL196" s="166" t="s">
        <v>159</v>
      </c>
      <c r="BM196" s="273" t="s">
        <v>273</v>
      </c>
    </row>
    <row r="197" spans="2:51" s="284" customFormat="1" ht="12">
      <c r="B197" s="285"/>
      <c r="D197" s="277" t="s">
        <v>165</v>
      </c>
      <c r="E197" s="286" t="s">
        <v>1</v>
      </c>
      <c r="F197" s="287" t="s">
        <v>269</v>
      </c>
      <c r="H197" s="286" t="s">
        <v>1</v>
      </c>
      <c r="I197" s="82"/>
      <c r="L197" s="285"/>
      <c r="M197" s="288"/>
      <c r="N197" s="289"/>
      <c r="O197" s="289"/>
      <c r="P197" s="289"/>
      <c r="Q197" s="289"/>
      <c r="R197" s="289"/>
      <c r="S197" s="289"/>
      <c r="T197" s="290"/>
      <c r="AT197" s="286" t="s">
        <v>165</v>
      </c>
      <c r="AU197" s="286" t="s">
        <v>84</v>
      </c>
      <c r="AV197" s="284" t="s">
        <v>82</v>
      </c>
      <c r="AW197" s="284" t="s">
        <v>30</v>
      </c>
      <c r="AX197" s="284" t="s">
        <v>74</v>
      </c>
      <c r="AY197" s="286" t="s">
        <v>153</v>
      </c>
    </row>
    <row r="198" spans="2:51" s="275" customFormat="1" ht="12">
      <c r="B198" s="276"/>
      <c r="D198" s="277" t="s">
        <v>165</v>
      </c>
      <c r="E198" s="278" t="s">
        <v>1</v>
      </c>
      <c r="F198" s="279" t="s">
        <v>274</v>
      </c>
      <c r="H198" s="280">
        <v>0.018</v>
      </c>
      <c r="I198" s="81"/>
      <c r="L198" s="276"/>
      <c r="M198" s="281"/>
      <c r="N198" s="282"/>
      <c r="O198" s="282"/>
      <c r="P198" s="282"/>
      <c r="Q198" s="282"/>
      <c r="R198" s="282"/>
      <c r="S198" s="282"/>
      <c r="T198" s="283"/>
      <c r="AT198" s="278" t="s">
        <v>165</v>
      </c>
      <c r="AU198" s="278" t="s">
        <v>84</v>
      </c>
      <c r="AV198" s="275" t="s">
        <v>84</v>
      </c>
      <c r="AW198" s="275" t="s">
        <v>30</v>
      </c>
      <c r="AX198" s="275" t="s">
        <v>74</v>
      </c>
      <c r="AY198" s="278" t="s">
        <v>153</v>
      </c>
    </row>
    <row r="199" spans="2:51" s="275" customFormat="1" ht="12">
      <c r="B199" s="276"/>
      <c r="D199" s="277" t="s">
        <v>165</v>
      </c>
      <c r="E199" s="278" t="s">
        <v>1</v>
      </c>
      <c r="F199" s="279" t="s">
        <v>275</v>
      </c>
      <c r="H199" s="280">
        <v>0.026</v>
      </c>
      <c r="I199" s="81"/>
      <c r="L199" s="276"/>
      <c r="M199" s="281"/>
      <c r="N199" s="282"/>
      <c r="O199" s="282"/>
      <c r="P199" s="282"/>
      <c r="Q199" s="282"/>
      <c r="R199" s="282"/>
      <c r="S199" s="282"/>
      <c r="T199" s="283"/>
      <c r="AT199" s="278" t="s">
        <v>165</v>
      </c>
      <c r="AU199" s="278" t="s">
        <v>84</v>
      </c>
      <c r="AV199" s="275" t="s">
        <v>84</v>
      </c>
      <c r="AW199" s="275" t="s">
        <v>30</v>
      </c>
      <c r="AX199" s="275" t="s">
        <v>74</v>
      </c>
      <c r="AY199" s="278" t="s">
        <v>153</v>
      </c>
    </row>
    <row r="200" spans="2:51" s="291" customFormat="1" ht="12">
      <c r="B200" s="292"/>
      <c r="D200" s="277" t="s">
        <v>165</v>
      </c>
      <c r="E200" s="293" t="s">
        <v>1</v>
      </c>
      <c r="F200" s="294" t="s">
        <v>176</v>
      </c>
      <c r="H200" s="295">
        <v>0.044</v>
      </c>
      <c r="I200" s="83"/>
      <c r="L200" s="292"/>
      <c r="M200" s="296"/>
      <c r="N200" s="297"/>
      <c r="O200" s="297"/>
      <c r="P200" s="297"/>
      <c r="Q200" s="297"/>
      <c r="R200" s="297"/>
      <c r="S200" s="297"/>
      <c r="T200" s="298"/>
      <c r="AT200" s="293" t="s">
        <v>165</v>
      </c>
      <c r="AU200" s="293" t="s">
        <v>84</v>
      </c>
      <c r="AV200" s="291" t="s">
        <v>159</v>
      </c>
      <c r="AW200" s="291" t="s">
        <v>30</v>
      </c>
      <c r="AX200" s="291" t="s">
        <v>82</v>
      </c>
      <c r="AY200" s="293" t="s">
        <v>153</v>
      </c>
    </row>
    <row r="201" spans="2:63" s="248" customFormat="1" ht="22.9" customHeight="1">
      <c r="B201" s="249"/>
      <c r="D201" s="250" t="s">
        <v>73</v>
      </c>
      <c r="E201" s="259" t="s">
        <v>276</v>
      </c>
      <c r="F201" s="259" t="s">
        <v>277</v>
      </c>
      <c r="I201" s="79"/>
      <c r="J201" s="260">
        <f>BK201</f>
        <v>0</v>
      </c>
      <c r="L201" s="249"/>
      <c r="M201" s="253"/>
      <c r="N201" s="254"/>
      <c r="O201" s="254"/>
      <c r="P201" s="255">
        <f>SUM(P202:P221)</f>
        <v>0</v>
      </c>
      <c r="Q201" s="254"/>
      <c r="R201" s="255">
        <f>SUM(R202:R221)</f>
        <v>1.84950954</v>
      </c>
      <c r="S201" s="254"/>
      <c r="T201" s="256">
        <f>SUM(T202:T221)</f>
        <v>0</v>
      </c>
      <c r="AR201" s="250" t="s">
        <v>82</v>
      </c>
      <c r="AT201" s="257" t="s">
        <v>73</v>
      </c>
      <c r="AU201" s="257" t="s">
        <v>82</v>
      </c>
      <c r="AY201" s="250" t="s">
        <v>153</v>
      </c>
      <c r="BK201" s="258">
        <f>SUM(BK202:BK221)</f>
        <v>0</v>
      </c>
    </row>
    <row r="202" spans="1:65" s="178" customFormat="1" ht="33" customHeight="1">
      <c r="A202" s="175"/>
      <c r="B202" s="176"/>
      <c r="C202" s="261">
        <v>26</v>
      </c>
      <c r="D202" s="261" t="s">
        <v>155</v>
      </c>
      <c r="E202" s="262" t="s">
        <v>279</v>
      </c>
      <c r="F202" s="263" t="s">
        <v>280</v>
      </c>
      <c r="G202" s="264" t="s">
        <v>163</v>
      </c>
      <c r="H202" s="265">
        <v>5</v>
      </c>
      <c r="I202" s="80"/>
      <c r="J202" s="266">
        <f>ROUND(I202*H202,2)</f>
        <v>0</v>
      </c>
      <c r="K202" s="267"/>
      <c r="L202" s="176"/>
      <c r="M202" s="268" t="s">
        <v>1</v>
      </c>
      <c r="N202" s="269" t="s">
        <v>39</v>
      </c>
      <c r="O202" s="270"/>
      <c r="P202" s="271">
        <f>O202*H202</f>
        <v>0</v>
      </c>
      <c r="Q202" s="271">
        <v>0.36277</v>
      </c>
      <c r="R202" s="271">
        <f>Q202*H202</f>
        <v>1.81385</v>
      </c>
      <c r="S202" s="271">
        <v>0</v>
      </c>
      <c r="T202" s="272">
        <f>S202*H202</f>
        <v>0</v>
      </c>
      <c r="U202" s="175"/>
      <c r="V202" s="175"/>
      <c r="W202" s="175"/>
      <c r="X202" s="175"/>
      <c r="Y202" s="175"/>
      <c r="Z202" s="175"/>
      <c r="AA202" s="175"/>
      <c r="AB202" s="175"/>
      <c r="AC202" s="175"/>
      <c r="AD202" s="175"/>
      <c r="AE202" s="175"/>
      <c r="AR202" s="273" t="s">
        <v>159</v>
      </c>
      <c r="AT202" s="273" t="s">
        <v>155</v>
      </c>
      <c r="AU202" s="273" t="s">
        <v>84</v>
      </c>
      <c r="AY202" s="166" t="s">
        <v>153</v>
      </c>
      <c r="BE202" s="274">
        <f>IF(N202="základní",J202,0)</f>
        <v>0</v>
      </c>
      <c r="BF202" s="274">
        <f>IF(N202="snížená",J202,0)</f>
        <v>0</v>
      </c>
      <c r="BG202" s="274">
        <f>IF(N202="zákl. přenesená",J202,0)</f>
        <v>0</v>
      </c>
      <c r="BH202" s="274">
        <f>IF(N202="sníž. přenesená",J202,0)</f>
        <v>0</v>
      </c>
      <c r="BI202" s="274">
        <f>IF(N202="nulová",J202,0)</f>
        <v>0</v>
      </c>
      <c r="BJ202" s="166" t="s">
        <v>82</v>
      </c>
      <c r="BK202" s="274">
        <f>ROUND(I202*H202,2)</f>
        <v>0</v>
      </c>
      <c r="BL202" s="166" t="s">
        <v>159</v>
      </c>
      <c r="BM202" s="273" t="s">
        <v>281</v>
      </c>
    </row>
    <row r="203" spans="2:51" s="275" customFormat="1" ht="12">
      <c r="B203" s="276"/>
      <c r="D203" s="277" t="s">
        <v>165</v>
      </c>
      <c r="E203" s="278" t="s">
        <v>1</v>
      </c>
      <c r="F203" s="279" t="s">
        <v>282</v>
      </c>
      <c r="H203" s="280">
        <v>5</v>
      </c>
      <c r="I203" s="81"/>
      <c r="L203" s="276"/>
      <c r="M203" s="281"/>
      <c r="N203" s="282"/>
      <c r="O203" s="282"/>
      <c r="P203" s="282"/>
      <c r="Q203" s="282"/>
      <c r="R203" s="282"/>
      <c r="S203" s="282"/>
      <c r="T203" s="283"/>
      <c r="AT203" s="278" t="s">
        <v>165</v>
      </c>
      <c r="AU203" s="278" t="s">
        <v>84</v>
      </c>
      <c r="AV203" s="275" t="s">
        <v>84</v>
      </c>
      <c r="AW203" s="275" t="s">
        <v>30</v>
      </c>
      <c r="AX203" s="275" t="s">
        <v>82</v>
      </c>
      <c r="AY203" s="278" t="s">
        <v>153</v>
      </c>
    </row>
    <row r="204" spans="1:65" s="178" customFormat="1" ht="16.5" customHeight="1">
      <c r="A204" s="175"/>
      <c r="B204" s="176"/>
      <c r="C204" s="261">
        <v>27</v>
      </c>
      <c r="D204" s="261" t="s">
        <v>155</v>
      </c>
      <c r="E204" s="262" t="s">
        <v>283</v>
      </c>
      <c r="F204" s="263" t="s">
        <v>284</v>
      </c>
      <c r="G204" s="264" t="s">
        <v>200</v>
      </c>
      <c r="H204" s="265">
        <v>0.034</v>
      </c>
      <c r="I204" s="80"/>
      <c r="J204" s="266">
        <f>ROUND(I204*H204,2)</f>
        <v>0</v>
      </c>
      <c r="K204" s="267"/>
      <c r="L204" s="176"/>
      <c r="M204" s="268" t="s">
        <v>1</v>
      </c>
      <c r="N204" s="269" t="s">
        <v>39</v>
      </c>
      <c r="O204" s="270"/>
      <c r="P204" s="271">
        <f>O204*H204</f>
        <v>0</v>
      </c>
      <c r="Q204" s="271">
        <v>1.04881</v>
      </c>
      <c r="R204" s="271">
        <f>Q204*H204</f>
        <v>0.03565954</v>
      </c>
      <c r="S204" s="271">
        <v>0</v>
      </c>
      <c r="T204" s="272">
        <f>S204*H204</f>
        <v>0</v>
      </c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R204" s="273" t="s">
        <v>159</v>
      </c>
      <c r="AT204" s="273" t="s">
        <v>155</v>
      </c>
      <c r="AU204" s="273" t="s">
        <v>84</v>
      </c>
      <c r="AY204" s="166" t="s">
        <v>153</v>
      </c>
      <c r="BE204" s="274">
        <f>IF(N204="základní",J204,0)</f>
        <v>0</v>
      </c>
      <c r="BF204" s="274">
        <f>IF(N204="snížená",J204,0)</f>
        <v>0</v>
      </c>
      <c r="BG204" s="274">
        <f>IF(N204="zákl. přenesená",J204,0)</f>
        <v>0</v>
      </c>
      <c r="BH204" s="274">
        <f>IF(N204="sníž. přenesená",J204,0)</f>
        <v>0</v>
      </c>
      <c r="BI204" s="274">
        <f>IF(N204="nulová",J204,0)</f>
        <v>0</v>
      </c>
      <c r="BJ204" s="166" t="s">
        <v>82</v>
      </c>
      <c r="BK204" s="274">
        <f>ROUND(I204*H204,2)</f>
        <v>0</v>
      </c>
      <c r="BL204" s="166" t="s">
        <v>159</v>
      </c>
      <c r="BM204" s="273" t="s">
        <v>285</v>
      </c>
    </row>
    <row r="205" spans="2:51" s="275" customFormat="1" ht="12">
      <c r="B205" s="276"/>
      <c r="D205" s="277" t="s">
        <v>165</v>
      </c>
      <c r="E205" s="278" t="s">
        <v>1</v>
      </c>
      <c r="F205" s="279" t="s">
        <v>286</v>
      </c>
      <c r="H205" s="280">
        <v>0.034</v>
      </c>
      <c r="I205" s="81"/>
      <c r="L205" s="276"/>
      <c r="M205" s="281"/>
      <c r="N205" s="282"/>
      <c r="O205" s="282"/>
      <c r="P205" s="282"/>
      <c r="Q205" s="282"/>
      <c r="R205" s="282"/>
      <c r="S205" s="282"/>
      <c r="T205" s="283"/>
      <c r="AT205" s="278" t="s">
        <v>165</v>
      </c>
      <c r="AU205" s="278" t="s">
        <v>84</v>
      </c>
      <c r="AV205" s="275" t="s">
        <v>84</v>
      </c>
      <c r="AW205" s="275" t="s">
        <v>30</v>
      </c>
      <c r="AX205" s="275" t="s">
        <v>82</v>
      </c>
      <c r="AY205" s="278" t="s">
        <v>153</v>
      </c>
    </row>
    <row r="206" spans="1:65" s="178" customFormat="1" ht="44.25" customHeight="1">
      <c r="A206" s="175"/>
      <c r="B206" s="176"/>
      <c r="C206" s="261">
        <v>28</v>
      </c>
      <c r="D206" s="261" t="s">
        <v>155</v>
      </c>
      <c r="E206" s="262" t="s">
        <v>288</v>
      </c>
      <c r="F206" s="263" t="s">
        <v>289</v>
      </c>
      <c r="G206" s="264" t="s">
        <v>290</v>
      </c>
      <c r="H206" s="265">
        <v>85</v>
      </c>
      <c r="I206" s="80"/>
      <c r="J206" s="266">
        <f>ROUND(I206*H206,2)</f>
        <v>0</v>
      </c>
      <c r="K206" s="267"/>
      <c r="L206" s="176"/>
      <c r="M206" s="268" t="s">
        <v>1</v>
      </c>
      <c r="N206" s="269" t="s">
        <v>39</v>
      </c>
      <c r="O206" s="270"/>
      <c r="P206" s="271">
        <f>O206*H206</f>
        <v>0</v>
      </c>
      <c r="Q206" s="271">
        <v>0</v>
      </c>
      <c r="R206" s="271">
        <f>Q206*H206</f>
        <v>0</v>
      </c>
      <c r="S206" s="271">
        <v>0</v>
      </c>
      <c r="T206" s="272">
        <f>S206*H206</f>
        <v>0</v>
      </c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R206" s="273" t="s">
        <v>159</v>
      </c>
      <c r="AT206" s="273" t="s">
        <v>155</v>
      </c>
      <c r="AU206" s="273" t="s">
        <v>84</v>
      </c>
      <c r="AY206" s="166" t="s">
        <v>153</v>
      </c>
      <c r="BE206" s="274">
        <f>IF(N206="základní",J206,0)</f>
        <v>0</v>
      </c>
      <c r="BF206" s="274">
        <f>IF(N206="snížená",J206,0)</f>
        <v>0</v>
      </c>
      <c r="BG206" s="274">
        <f>IF(N206="zákl. přenesená",J206,0)</f>
        <v>0</v>
      </c>
      <c r="BH206" s="274">
        <f>IF(N206="sníž. přenesená",J206,0)</f>
        <v>0</v>
      </c>
      <c r="BI206" s="274">
        <f>IF(N206="nulová",J206,0)</f>
        <v>0</v>
      </c>
      <c r="BJ206" s="166" t="s">
        <v>82</v>
      </c>
      <c r="BK206" s="274">
        <f>ROUND(I206*H206,2)</f>
        <v>0</v>
      </c>
      <c r="BL206" s="166" t="s">
        <v>159</v>
      </c>
      <c r="BM206" s="273" t="s">
        <v>291</v>
      </c>
    </row>
    <row r="207" spans="2:51" s="284" customFormat="1" ht="12">
      <c r="B207" s="285"/>
      <c r="D207" s="277" t="s">
        <v>165</v>
      </c>
      <c r="E207" s="286" t="s">
        <v>1</v>
      </c>
      <c r="F207" s="287" t="s">
        <v>292</v>
      </c>
      <c r="H207" s="286" t="s">
        <v>1</v>
      </c>
      <c r="I207" s="82"/>
      <c r="L207" s="285"/>
      <c r="M207" s="288"/>
      <c r="N207" s="289"/>
      <c r="O207" s="289"/>
      <c r="P207" s="289"/>
      <c r="Q207" s="289"/>
      <c r="R207" s="289"/>
      <c r="S207" s="289"/>
      <c r="T207" s="290"/>
      <c r="AT207" s="286" t="s">
        <v>165</v>
      </c>
      <c r="AU207" s="286" t="s">
        <v>84</v>
      </c>
      <c r="AV207" s="284" t="s">
        <v>82</v>
      </c>
      <c r="AW207" s="284" t="s">
        <v>30</v>
      </c>
      <c r="AX207" s="284" t="s">
        <v>74</v>
      </c>
      <c r="AY207" s="286" t="s">
        <v>153</v>
      </c>
    </row>
    <row r="208" spans="2:51" s="275" customFormat="1" ht="12">
      <c r="B208" s="276"/>
      <c r="D208" s="277" t="s">
        <v>165</v>
      </c>
      <c r="E208" s="278" t="s">
        <v>1</v>
      </c>
      <c r="F208" s="279" t="s">
        <v>167</v>
      </c>
      <c r="H208" s="280">
        <v>85</v>
      </c>
      <c r="I208" s="81"/>
      <c r="L208" s="276"/>
      <c r="M208" s="281"/>
      <c r="N208" s="282"/>
      <c r="O208" s="282"/>
      <c r="P208" s="282"/>
      <c r="Q208" s="282"/>
      <c r="R208" s="282"/>
      <c r="S208" s="282"/>
      <c r="T208" s="283"/>
      <c r="AT208" s="278" t="s">
        <v>165</v>
      </c>
      <c r="AU208" s="278" t="s">
        <v>84</v>
      </c>
      <c r="AV208" s="275" t="s">
        <v>84</v>
      </c>
      <c r="AW208" s="275" t="s">
        <v>30</v>
      </c>
      <c r="AX208" s="275" t="s">
        <v>74</v>
      </c>
      <c r="AY208" s="278" t="s">
        <v>153</v>
      </c>
    </row>
    <row r="209" spans="2:51" s="291" customFormat="1" ht="12">
      <c r="B209" s="292"/>
      <c r="D209" s="277" t="s">
        <v>165</v>
      </c>
      <c r="E209" s="293" t="s">
        <v>1</v>
      </c>
      <c r="F209" s="294" t="s">
        <v>176</v>
      </c>
      <c r="H209" s="295">
        <v>85</v>
      </c>
      <c r="I209" s="83"/>
      <c r="L209" s="292"/>
      <c r="M209" s="296"/>
      <c r="N209" s="297"/>
      <c r="O209" s="297"/>
      <c r="P209" s="297"/>
      <c r="Q209" s="297"/>
      <c r="R209" s="297"/>
      <c r="S209" s="297"/>
      <c r="T209" s="298"/>
      <c r="AT209" s="293" t="s">
        <v>165</v>
      </c>
      <c r="AU209" s="293" t="s">
        <v>84</v>
      </c>
      <c r="AV209" s="291" t="s">
        <v>159</v>
      </c>
      <c r="AW209" s="291" t="s">
        <v>30</v>
      </c>
      <c r="AX209" s="291" t="s">
        <v>82</v>
      </c>
      <c r="AY209" s="293" t="s">
        <v>153</v>
      </c>
    </row>
    <row r="210" spans="1:65" s="178" customFormat="1" ht="24.25" customHeight="1">
      <c r="A210" s="175"/>
      <c r="B210" s="176"/>
      <c r="C210" s="261">
        <v>29</v>
      </c>
      <c r="D210" s="261" t="s">
        <v>155</v>
      </c>
      <c r="E210" s="262" t="s">
        <v>293</v>
      </c>
      <c r="F210" s="263" t="s">
        <v>294</v>
      </c>
      <c r="G210" s="264" t="s">
        <v>222</v>
      </c>
      <c r="H210" s="265">
        <v>30</v>
      </c>
      <c r="I210" s="80"/>
      <c r="J210" s="266">
        <f>ROUND(I210*H210,2)</f>
        <v>0</v>
      </c>
      <c r="K210" s="267"/>
      <c r="L210" s="176"/>
      <c r="M210" s="268" t="s">
        <v>1</v>
      </c>
      <c r="N210" s="269" t="s">
        <v>39</v>
      </c>
      <c r="O210" s="270"/>
      <c r="P210" s="271">
        <f>O210*H210</f>
        <v>0</v>
      </c>
      <c r="Q210" s="271">
        <v>0</v>
      </c>
      <c r="R210" s="271">
        <f>Q210*H210</f>
        <v>0</v>
      </c>
      <c r="S210" s="271">
        <v>0</v>
      </c>
      <c r="T210" s="272">
        <f>S210*H210</f>
        <v>0</v>
      </c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R210" s="273" t="s">
        <v>159</v>
      </c>
      <c r="AT210" s="273" t="s">
        <v>155</v>
      </c>
      <c r="AU210" s="273" t="s">
        <v>84</v>
      </c>
      <c r="AY210" s="166" t="s">
        <v>153</v>
      </c>
      <c r="BE210" s="274">
        <f>IF(N210="základní",J210,0)</f>
        <v>0</v>
      </c>
      <c r="BF210" s="274">
        <f>IF(N210="snížená",J210,0)</f>
        <v>0</v>
      </c>
      <c r="BG210" s="274">
        <f>IF(N210="zákl. přenesená",J210,0)</f>
        <v>0</v>
      </c>
      <c r="BH210" s="274">
        <f>IF(N210="sníž. přenesená",J210,0)</f>
        <v>0</v>
      </c>
      <c r="BI210" s="274">
        <f>IF(N210="nulová",J210,0)</f>
        <v>0</v>
      </c>
      <c r="BJ210" s="166" t="s">
        <v>82</v>
      </c>
      <c r="BK210" s="274">
        <f>ROUND(I210*H210,2)</f>
        <v>0</v>
      </c>
      <c r="BL210" s="166" t="s">
        <v>159</v>
      </c>
      <c r="BM210" s="273" t="s">
        <v>295</v>
      </c>
    </row>
    <row r="211" spans="2:51" s="284" customFormat="1" ht="12">
      <c r="B211" s="285"/>
      <c r="D211" s="277" t="s">
        <v>165</v>
      </c>
      <c r="E211" s="286" t="s">
        <v>1</v>
      </c>
      <c r="F211" s="287" t="s">
        <v>296</v>
      </c>
      <c r="H211" s="286" t="s">
        <v>1</v>
      </c>
      <c r="I211" s="82"/>
      <c r="L211" s="285"/>
      <c r="M211" s="288"/>
      <c r="N211" s="289"/>
      <c r="O211" s="289"/>
      <c r="P211" s="289"/>
      <c r="Q211" s="289"/>
      <c r="R211" s="289"/>
      <c r="S211" s="289"/>
      <c r="T211" s="290"/>
      <c r="AT211" s="286" t="s">
        <v>165</v>
      </c>
      <c r="AU211" s="286" t="s">
        <v>84</v>
      </c>
      <c r="AV211" s="284" t="s">
        <v>82</v>
      </c>
      <c r="AW211" s="284" t="s">
        <v>30</v>
      </c>
      <c r="AX211" s="284" t="s">
        <v>74</v>
      </c>
      <c r="AY211" s="286" t="s">
        <v>153</v>
      </c>
    </row>
    <row r="212" spans="2:51" s="275" customFormat="1" ht="12">
      <c r="B212" s="276"/>
      <c r="D212" s="277" t="s">
        <v>165</v>
      </c>
      <c r="E212" s="278" t="s">
        <v>1</v>
      </c>
      <c r="F212" s="279" t="s">
        <v>223</v>
      </c>
      <c r="H212" s="280">
        <v>30</v>
      </c>
      <c r="I212" s="81"/>
      <c r="L212" s="276"/>
      <c r="M212" s="281"/>
      <c r="N212" s="282"/>
      <c r="O212" s="282"/>
      <c r="P212" s="282"/>
      <c r="Q212" s="282"/>
      <c r="R212" s="282"/>
      <c r="S212" s="282"/>
      <c r="T212" s="283"/>
      <c r="AT212" s="278" t="s">
        <v>165</v>
      </c>
      <c r="AU212" s="278" t="s">
        <v>84</v>
      </c>
      <c r="AV212" s="275" t="s">
        <v>84</v>
      </c>
      <c r="AW212" s="275" t="s">
        <v>30</v>
      </c>
      <c r="AX212" s="275" t="s">
        <v>74</v>
      </c>
      <c r="AY212" s="278" t="s">
        <v>153</v>
      </c>
    </row>
    <row r="213" spans="2:51" s="291" customFormat="1" ht="12">
      <c r="B213" s="292"/>
      <c r="D213" s="277" t="s">
        <v>165</v>
      </c>
      <c r="E213" s="293" t="s">
        <v>1</v>
      </c>
      <c r="F213" s="294" t="s">
        <v>176</v>
      </c>
      <c r="H213" s="295">
        <v>30</v>
      </c>
      <c r="I213" s="83"/>
      <c r="L213" s="292"/>
      <c r="M213" s="296"/>
      <c r="N213" s="297"/>
      <c r="O213" s="297"/>
      <c r="P213" s="297"/>
      <c r="Q213" s="297"/>
      <c r="R213" s="297"/>
      <c r="S213" s="297"/>
      <c r="T213" s="298"/>
      <c r="AT213" s="293" t="s">
        <v>165</v>
      </c>
      <c r="AU213" s="293" t="s">
        <v>84</v>
      </c>
      <c r="AV213" s="291" t="s">
        <v>159</v>
      </c>
      <c r="AW213" s="291" t="s">
        <v>30</v>
      </c>
      <c r="AX213" s="291" t="s">
        <v>82</v>
      </c>
      <c r="AY213" s="293" t="s">
        <v>153</v>
      </c>
    </row>
    <row r="214" spans="1:65" s="178" customFormat="1" ht="24.25" customHeight="1">
      <c r="A214" s="175"/>
      <c r="B214" s="176"/>
      <c r="C214" s="299">
        <v>30</v>
      </c>
      <c r="D214" s="299" t="s">
        <v>228</v>
      </c>
      <c r="E214" s="300" t="s">
        <v>298</v>
      </c>
      <c r="F214" s="301" t="s">
        <v>299</v>
      </c>
      <c r="G214" s="302" t="s">
        <v>222</v>
      </c>
      <c r="H214" s="303">
        <v>26</v>
      </c>
      <c r="I214" s="84"/>
      <c r="J214" s="304">
        <f>ROUND(I214*H214,2)</f>
        <v>0</v>
      </c>
      <c r="K214" s="305"/>
      <c r="L214" s="306"/>
      <c r="M214" s="307" t="s">
        <v>1</v>
      </c>
      <c r="N214" s="308" t="s">
        <v>39</v>
      </c>
      <c r="O214" s="270"/>
      <c r="P214" s="271">
        <f>O214*H214</f>
        <v>0</v>
      </c>
      <c r="Q214" s="271">
        <v>0</v>
      </c>
      <c r="R214" s="271">
        <f>Q214*H214</f>
        <v>0</v>
      </c>
      <c r="S214" s="271">
        <v>0</v>
      </c>
      <c r="T214" s="272">
        <f>S214*H214</f>
        <v>0</v>
      </c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R214" s="273" t="s">
        <v>183</v>
      </c>
      <c r="AT214" s="273" t="s">
        <v>228</v>
      </c>
      <c r="AU214" s="273" t="s">
        <v>84</v>
      </c>
      <c r="AY214" s="166" t="s">
        <v>153</v>
      </c>
      <c r="BE214" s="274">
        <f>IF(N214="základní",J214,0)</f>
        <v>0</v>
      </c>
      <c r="BF214" s="274">
        <f>IF(N214="snížená",J214,0)</f>
        <v>0</v>
      </c>
      <c r="BG214" s="274">
        <f>IF(N214="zákl. přenesená",J214,0)</f>
        <v>0</v>
      </c>
      <c r="BH214" s="274">
        <f>IF(N214="sníž. přenesená",J214,0)</f>
        <v>0</v>
      </c>
      <c r="BI214" s="274">
        <f>IF(N214="nulová",J214,0)</f>
        <v>0</v>
      </c>
      <c r="BJ214" s="166" t="s">
        <v>82</v>
      </c>
      <c r="BK214" s="274">
        <f>ROUND(I214*H214,2)</f>
        <v>0</v>
      </c>
      <c r="BL214" s="166" t="s">
        <v>159</v>
      </c>
      <c r="BM214" s="273" t="s">
        <v>300</v>
      </c>
    </row>
    <row r="215" spans="2:51" s="275" customFormat="1" ht="12">
      <c r="B215" s="276"/>
      <c r="D215" s="277" t="s">
        <v>165</v>
      </c>
      <c r="E215" s="278" t="s">
        <v>1</v>
      </c>
      <c r="F215" s="279" t="s">
        <v>301</v>
      </c>
      <c r="H215" s="280">
        <v>26</v>
      </c>
      <c r="I215" s="81"/>
      <c r="L215" s="276"/>
      <c r="M215" s="281"/>
      <c r="N215" s="282"/>
      <c r="O215" s="282"/>
      <c r="P215" s="282"/>
      <c r="Q215" s="282"/>
      <c r="R215" s="282"/>
      <c r="S215" s="282"/>
      <c r="T215" s="283"/>
      <c r="AT215" s="278" t="s">
        <v>165</v>
      </c>
      <c r="AU215" s="278" t="s">
        <v>84</v>
      </c>
      <c r="AV215" s="275" t="s">
        <v>84</v>
      </c>
      <c r="AW215" s="275" t="s">
        <v>30</v>
      </c>
      <c r="AX215" s="275" t="s">
        <v>82</v>
      </c>
      <c r="AY215" s="278" t="s">
        <v>153</v>
      </c>
    </row>
    <row r="216" spans="2:51" s="284" customFormat="1" ht="20">
      <c r="B216" s="285"/>
      <c r="D216" s="277" t="s">
        <v>165</v>
      </c>
      <c r="E216" s="286" t="s">
        <v>1</v>
      </c>
      <c r="F216" s="287" t="s">
        <v>302</v>
      </c>
      <c r="H216" s="286" t="s">
        <v>1</v>
      </c>
      <c r="I216" s="82"/>
      <c r="L216" s="285"/>
      <c r="M216" s="288"/>
      <c r="N216" s="289"/>
      <c r="O216" s="289"/>
      <c r="P216" s="289"/>
      <c r="Q216" s="289"/>
      <c r="R216" s="289"/>
      <c r="S216" s="289"/>
      <c r="T216" s="290"/>
      <c r="AT216" s="286" t="s">
        <v>165</v>
      </c>
      <c r="AU216" s="286" t="s">
        <v>84</v>
      </c>
      <c r="AV216" s="284" t="s">
        <v>82</v>
      </c>
      <c r="AW216" s="284" t="s">
        <v>30</v>
      </c>
      <c r="AX216" s="284" t="s">
        <v>74</v>
      </c>
      <c r="AY216" s="286" t="s">
        <v>153</v>
      </c>
    </row>
    <row r="217" spans="1:65" s="178" customFormat="1" ht="24.25" customHeight="1">
      <c r="A217" s="175"/>
      <c r="B217" s="176"/>
      <c r="C217" s="299">
        <v>31</v>
      </c>
      <c r="D217" s="299" t="s">
        <v>228</v>
      </c>
      <c r="E217" s="300" t="s">
        <v>303</v>
      </c>
      <c r="F217" s="301" t="s">
        <v>304</v>
      </c>
      <c r="G217" s="302" t="s">
        <v>222</v>
      </c>
      <c r="H217" s="303">
        <v>4</v>
      </c>
      <c r="I217" s="84"/>
      <c r="J217" s="304">
        <f>ROUND(I217*H217,2)</f>
        <v>0</v>
      </c>
      <c r="K217" s="305"/>
      <c r="L217" s="306"/>
      <c r="M217" s="307" t="s">
        <v>1</v>
      </c>
      <c r="N217" s="308" t="s">
        <v>39</v>
      </c>
      <c r="O217" s="270"/>
      <c r="P217" s="271">
        <f>O217*H217</f>
        <v>0</v>
      </c>
      <c r="Q217" s="271">
        <v>0</v>
      </c>
      <c r="R217" s="271">
        <f>Q217*H217</f>
        <v>0</v>
      </c>
      <c r="S217" s="271">
        <v>0</v>
      </c>
      <c r="T217" s="272">
        <f>S217*H217</f>
        <v>0</v>
      </c>
      <c r="U217" s="175"/>
      <c r="V217" s="175"/>
      <c r="W217" s="175"/>
      <c r="X217" s="175"/>
      <c r="Y217" s="175"/>
      <c r="Z217" s="175"/>
      <c r="AA217" s="175"/>
      <c r="AB217" s="175"/>
      <c r="AC217" s="175"/>
      <c r="AD217" s="175"/>
      <c r="AE217" s="175"/>
      <c r="AR217" s="273" t="s">
        <v>183</v>
      </c>
      <c r="AT217" s="273" t="s">
        <v>228</v>
      </c>
      <c r="AU217" s="273" t="s">
        <v>84</v>
      </c>
      <c r="AY217" s="166" t="s">
        <v>153</v>
      </c>
      <c r="BE217" s="274">
        <f>IF(N217="základní",J217,0)</f>
        <v>0</v>
      </c>
      <c r="BF217" s="274">
        <f>IF(N217="snížená",J217,0)</f>
        <v>0</v>
      </c>
      <c r="BG217" s="274">
        <f>IF(N217="zákl. přenesená",J217,0)</f>
        <v>0</v>
      </c>
      <c r="BH217" s="274">
        <f>IF(N217="sníž. přenesená",J217,0)</f>
        <v>0</v>
      </c>
      <c r="BI217" s="274">
        <f>IF(N217="nulová",J217,0)</f>
        <v>0</v>
      </c>
      <c r="BJ217" s="166" t="s">
        <v>82</v>
      </c>
      <c r="BK217" s="274">
        <f>ROUND(I217*H217,2)</f>
        <v>0</v>
      </c>
      <c r="BL217" s="166" t="s">
        <v>159</v>
      </c>
      <c r="BM217" s="273" t="s">
        <v>305</v>
      </c>
    </row>
    <row r="218" spans="1:65" s="178" customFormat="1" ht="16.5" customHeight="1">
      <c r="A218" s="175"/>
      <c r="B218" s="176"/>
      <c r="C218" s="261">
        <v>32</v>
      </c>
      <c r="D218" s="261" t="s">
        <v>155</v>
      </c>
      <c r="E218" s="262" t="s">
        <v>307</v>
      </c>
      <c r="F218" s="263" t="s">
        <v>308</v>
      </c>
      <c r="G218" s="264" t="s">
        <v>158</v>
      </c>
      <c r="H218" s="265">
        <v>1</v>
      </c>
      <c r="I218" s="80"/>
      <c r="J218" s="266">
        <f>ROUND(I218*H218,2)</f>
        <v>0</v>
      </c>
      <c r="K218" s="267"/>
      <c r="L218" s="176"/>
      <c r="M218" s="268" t="s">
        <v>1</v>
      </c>
      <c r="N218" s="269" t="s">
        <v>39</v>
      </c>
      <c r="O218" s="270"/>
      <c r="P218" s="271">
        <f>O218*H218</f>
        <v>0</v>
      </c>
      <c r="Q218" s="271">
        <v>0</v>
      </c>
      <c r="R218" s="271">
        <f>Q218*H218</f>
        <v>0</v>
      </c>
      <c r="S218" s="271">
        <v>0</v>
      </c>
      <c r="T218" s="272">
        <f>S218*H218</f>
        <v>0</v>
      </c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R218" s="273" t="s">
        <v>159</v>
      </c>
      <c r="AT218" s="273" t="s">
        <v>155</v>
      </c>
      <c r="AU218" s="273" t="s">
        <v>84</v>
      </c>
      <c r="AY218" s="166" t="s">
        <v>153</v>
      </c>
      <c r="BE218" s="274">
        <f>IF(N218="základní",J218,0)</f>
        <v>0</v>
      </c>
      <c r="BF218" s="274">
        <f>IF(N218="snížená",J218,0)</f>
        <v>0</v>
      </c>
      <c r="BG218" s="274">
        <f>IF(N218="zákl. přenesená",J218,0)</f>
        <v>0</v>
      </c>
      <c r="BH218" s="274">
        <f>IF(N218="sníž. přenesená",J218,0)</f>
        <v>0</v>
      </c>
      <c r="BI218" s="274">
        <f>IF(N218="nulová",J218,0)</f>
        <v>0</v>
      </c>
      <c r="BJ218" s="166" t="s">
        <v>82</v>
      </c>
      <c r="BK218" s="274">
        <f>ROUND(I218*H218,2)</f>
        <v>0</v>
      </c>
      <c r="BL218" s="166" t="s">
        <v>159</v>
      </c>
      <c r="BM218" s="273" t="s">
        <v>309</v>
      </c>
    </row>
    <row r="219" spans="2:51" s="275" customFormat="1" ht="12">
      <c r="B219" s="276"/>
      <c r="D219" s="277" t="s">
        <v>165</v>
      </c>
      <c r="E219" s="278" t="s">
        <v>1</v>
      </c>
      <c r="F219" s="279" t="s">
        <v>310</v>
      </c>
      <c r="H219" s="280">
        <v>1</v>
      </c>
      <c r="I219" s="81"/>
      <c r="L219" s="276"/>
      <c r="M219" s="281"/>
      <c r="N219" s="282"/>
      <c r="O219" s="282"/>
      <c r="P219" s="282"/>
      <c r="Q219" s="282"/>
      <c r="R219" s="282"/>
      <c r="S219" s="282"/>
      <c r="T219" s="283"/>
      <c r="AT219" s="278" t="s">
        <v>165</v>
      </c>
      <c r="AU219" s="278" t="s">
        <v>84</v>
      </c>
      <c r="AV219" s="275" t="s">
        <v>84</v>
      </c>
      <c r="AW219" s="275" t="s">
        <v>30</v>
      </c>
      <c r="AX219" s="275" t="s">
        <v>82</v>
      </c>
      <c r="AY219" s="278" t="s">
        <v>153</v>
      </c>
    </row>
    <row r="220" spans="1:65" s="178" customFormat="1" ht="24.25" customHeight="1">
      <c r="A220" s="175"/>
      <c r="B220" s="176"/>
      <c r="C220" s="261">
        <v>33</v>
      </c>
      <c r="D220" s="261" t="s">
        <v>155</v>
      </c>
      <c r="E220" s="262" t="s">
        <v>311</v>
      </c>
      <c r="F220" s="263" t="s">
        <v>312</v>
      </c>
      <c r="G220" s="264" t="s">
        <v>158</v>
      </c>
      <c r="H220" s="265">
        <v>1</v>
      </c>
      <c r="I220" s="80"/>
      <c r="J220" s="266">
        <f>ROUND(I220*H220,2)</f>
        <v>0</v>
      </c>
      <c r="K220" s="267"/>
      <c r="L220" s="176"/>
      <c r="M220" s="268" t="s">
        <v>1</v>
      </c>
      <c r="N220" s="269" t="s">
        <v>39</v>
      </c>
      <c r="O220" s="270"/>
      <c r="P220" s="271">
        <f>O220*H220</f>
        <v>0</v>
      </c>
      <c r="Q220" s="271">
        <v>0</v>
      </c>
      <c r="R220" s="271">
        <f>Q220*H220</f>
        <v>0</v>
      </c>
      <c r="S220" s="271">
        <v>0</v>
      </c>
      <c r="T220" s="272">
        <f>S220*H220</f>
        <v>0</v>
      </c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R220" s="273" t="s">
        <v>159</v>
      </c>
      <c r="AT220" s="273" t="s">
        <v>155</v>
      </c>
      <c r="AU220" s="273" t="s">
        <v>84</v>
      </c>
      <c r="AY220" s="166" t="s">
        <v>153</v>
      </c>
      <c r="BE220" s="274">
        <f>IF(N220="základní",J220,0)</f>
        <v>0</v>
      </c>
      <c r="BF220" s="274">
        <f>IF(N220="snížená",J220,0)</f>
        <v>0</v>
      </c>
      <c r="BG220" s="274">
        <f>IF(N220="zákl. přenesená",J220,0)</f>
        <v>0</v>
      </c>
      <c r="BH220" s="274">
        <f>IF(N220="sníž. přenesená",J220,0)</f>
        <v>0</v>
      </c>
      <c r="BI220" s="274">
        <f>IF(N220="nulová",J220,0)</f>
        <v>0</v>
      </c>
      <c r="BJ220" s="166" t="s">
        <v>82</v>
      </c>
      <c r="BK220" s="274">
        <f>ROUND(I220*H220,2)</f>
        <v>0</v>
      </c>
      <c r="BL220" s="166" t="s">
        <v>159</v>
      </c>
      <c r="BM220" s="273" t="s">
        <v>313</v>
      </c>
    </row>
    <row r="221" spans="1:65" s="178" customFormat="1" ht="24.25" customHeight="1">
      <c r="A221" s="175"/>
      <c r="B221" s="176"/>
      <c r="C221" s="261">
        <v>34</v>
      </c>
      <c r="D221" s="261" t="s">
        <v>155</v>
      </c>
      <c r="E221" s="262" t="s">
        <v>315</v>
      </c>
      <c r="F221" s="263" t="s">
        <v>316</v>
      </c>
      <c r="G221" s="264" t="s">
        <v>158</v>
      </c>
      <c r="H221" s="265">
        <v>1</v>
      </c>
      <c r="I221" s="80"/>
      <c r="J221" s="266">
        <f>ROUND(I221*H221,2)</f>
        <v>0</v>
      </c>
      <c r="K221" s="267"/>
      <c r="L221" s="176"/>
      <c r="M221" s="268" t="s">
        <v>1</v>
      </c>
      <c r="N221" s="269" t="s">
        <v>39</v>
      </c>
      <c r="O221" s="270"/>
      <c r="P221" s="271">
        <f>O221*H221</f>
        <v>0</v>
      </c>
      <c r="Q221" s="271">
        <v>0</v>
      </c>
      <c r="R221" s="271">
        <f>Q221*H221</f>
        <v>0</v>
      </c>
      <c r="S221" s="271">
        <v>0</v>
      </c>
      <c r="T221" s="272">
        <f>S221*H221</f>
        <v>0</v>
      </c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R221" s="273" t="s">
        <v>159</v>
      </c>
      <c r="AT221" s="273" t="s">
        <v>155</v>
      </c>
      <c r="AU221" s="273" t="s">
        <v>84</v>
      </c>
      <c r="AY221" s="166" t="s">
        <v>153</v>
      </c>
      <c r="BE221" s="274">
        <f>IF(N221="základní",J221,0)</f>
        <v>0</v>
      </c>
      <c r="BF221" s="274">
        <f>IF(N221="snížená",J221,0)</f>
        <v>0</v>
      </c>
      <c r="BG221" s="274">
        <f>IF(N221="zákl. přenesená",J221,0)</f>
        <v>0</v>
      </c>
      <c r="BH221" s="274">
        <f>IF(N221="sníž. přenesená",J221,0)</f>
        <v>0</v>
      </c>
      <c r="BI221" s="274">
        <f>IF(N221="nulová",J221,0)</f>
        <v>0</v>
      </c>
      <c r="BJ221" s="166" t="s">
        <v>82</v>
      </c>
      <c r="BK221" s="274">
        <f>ROUND(I221*H221,2)</f>
        <v>0</v>
      </c>
      <c r="BL221" s="166" t="s">
        <v>159</v>
      </c>
      <c r="BM221" s="273" t="s">
        <v>317</v>
      </c>
    </row>
    <row r="222" spans="2:63" s="248" customFormat="1" ht="22.9" customHeight="1">
      <c r="B222" s="249"/>
      <c r="D222" s="250" t="s">
        <v>73</v>
      </c>
      <c r="E222" s="259" t="s">
        <v>159</v>
      </c>
      <c r="F222" s="259" t="s">
        <v>318</v>
      </c>
      <c r="I222" s="79"/>
      <c r="J222" s="260">
        <f>BK222</f>
        <v>0</v>
      </c>
      <c r="L222" s="249"/>
      <c r="M222" s="253"/>
      <c r="N222" s="254"/>
      <c r="O222" s="254"/>
      <c r="P222" s="255">
        <f>SUM(P223:P240)</f>
        <v>0</v>
      </c>
      <c r="Q222" s="254"/>
      <c r="R222" s="255">
        <f>SUM(R223:R240)</f>
        <v>2.5104800000000003</v>
      </c>
      <c r="S222" s="254"/>
      <c r="T222" s="256">
        <f>SUM(T223:T240)</f>
        <v>0</v>
      </c>
      <c r="AR222" s="250" t="s">
        <v>82</v>
      </c>
      <c r="AT222" s="257" t="s">
        <v>73</v>
      </c>
      <c r="AU222" s="257" t="s">
        <v>82</v>
      </c>
      <c r="AY222" s="250" t="s">
        <v>153</v>
      </c>
      <c r="BK222" s="258">
        <f>SUM(BK223:BK240)</f>
        <v>0</v>
      </c>
    </row>
    <row r="223" spans="1:65" s="178" customFormat="1" ht="16.5" customHeight="1">
      <c r="A223" s="175"/>
      <c r="B223" s="176"/>
      <c r="C223" s="261">
        <v>35</v>
      </c>
      <c r="D223" s="261" t="s">
        <v>155</v>
      </c>
      <c r="E223" s="262" t="s">
        <v>320</v>
      </c>
      <c r="F223" s="263" t="s">
        <v>321</v>
      </c>
      <c r="G223" s="264" t="s">
        <v>170</v>
      </c>
      <c r="H223" s="265">
        <v>0.128</v>
      </c>
      <c r="I223" s="80"/>
      <c r="J223" s="266">
        <f>ROUND(I223*H223,2)</f>
        <v>0</v>
      </c>
      <c r="K223" s="267"/>
      <c r="L223" s="176"/>
      <c r="M223" s="268" t="s">
        <v>1</v>
      </c>
      <c r="N223" s="269" t="s">
        <v>39</v>
      </c>
      <c r="O223" s="270"/>
      <c r="P223" s="271">
        <f>O223*H223</f>
        <v>0</v>
      </c>
      <c r="Q223" s="271">
        <v>0</v>
      </c>
      <c r="R223" s="271">
        <f>Q223*H223</f>
        <v>0</v>
      </c>
      <c r="S223" s="271">
        <v>0</v>
      </c>
      <c r="T223" s="272">
        <f>S223*H223</f>
        <v>0</v>
      </c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R223" s="273" t="s">
        <v>159</v>
      </c>
      <c r="AT223" s="273" t="s">
        <v>155</v>
      </c>
      <c r="AU223" s="273" t="s">
        <v>84</v>
      </c>
      <c r="AY223" s="166" t="s">
        <v>153</v>
      </c>
      <c r="BE223" s="274">
        <f>IF(N223="základní",J223,0)</f>
        <v>0</v>
      </c>
      <c r="BF223" s="274">
        <f>IF(N223="snížená",J223,0)</f>
        <v>0</v>
      </c>
      <c r="BG223" s="274">
        <f>IF(N223="zákl. přenesená",J223,0)</f>
        <v>0</v>
      </c>
      <c r="BH223" s="274">
        <f>IF(N223="sníž. přenesená",J223,0)</f>
        <v>0</v>
      </c>
      <c r="BI223" s="274">
        <f>IF(N223="nulová",J223,0)</f>
        <v>0</v>
      </c>
      <c r="BJ223" s="166" t="s">
        <v>82</v>
      </c>
      <c r="BK223" s="274">
        <f>ROUND(I223*H223,2)</f>
        <v>0</v>
      </c>
      <c r="BL223" s="166" t="s">
        <v>159</v>
      </c>
      <c r="BM223" s="273" t="s">
        <v>322</v>
      </c>
    </row>
    <row r="224" spans="2:51" s="284" customFormat="1" ht="12">
      <c r="B224" s="285"/>
      <c r="D224" s="277" t="s">
        <v>165</v>
      </c>
      <c r="E224" s="286" t="s">
        <v>1</v>
      </c>
      <c r="F224" s="287" t="s">
        <v>323</v>
      </c>
      <c r="H224" s="286" t="s">
        <v>1</v>
      </c>
      <c r="I224" s="82"/>
      <c r="L224" s="285"/>
      <c r="M224" s="288"/>
      <c r="N224" s="289"/>
      <c r="O224" s="289"/>
      <c r="P224" s="289"/>
      <c r="Q224" s="289"/>
      <c r="R224" s="289"/>
      <c r="S224" s="289"/>
      <c r="T224" s="290"/>
      <c r="AT224" s="286" t="s">
        <v>165</v>
      </c>
      <c r="AU224" s="286" t="s">
        <v>84</v>
      </c>
      <c r="AV224" s="284" t="s">
        <v>82</v>
      </c>
      <c r="AW224" s="284" t="s">
        <v>30</v>
      </c>
      <c r="AX224" s="284" t="s">
        <v>74</v>
      </c>
      <c r="AY224" s="286" t="s">
        <v>153</v>
      </c>
    </row>
    <row r="225" spans="2:51" s="275" customFormat="1" ht="12">
      <c r="B225" s="276"/>
      <c r="D225" s="277" t="s">
        <v>165</v>
      </c>
      <c r="E225" s="278" t="s">
        <v>1</v>
      </c>
      <c r="F225" s="279" t="s">
        <v>324</v>
      </c>
      <c r="H225" s="280">
        <v>0.128</v>
      </c>
      <c r="I225" s="81"/>
      <c r="L225" s="276"/>
      <c r="M225" s="281"/>
      <c r="N225" s="282"/>
      <c r="O225" s="282"/>
      <c r="P225" s="282"/>
      <c r="Q225" s="282"/>
      <c r="R225" s="282"/>
      <c r="S225" s="282"/>
      <c r="T225" s="283"/>
      <c r="AT225" s="278" t="s">
        <v>165</v>
      </c>
      <c r="AU225" s="278" t="s">
        <v>84</v>
      </c>
      <c r="AV225" s="275" t="s">
        <v>84</v>
      </c>
      <c r="AW225" s="275" t="s">
        <v>30</v>
      </c>
      <c r="AX225" s="275" t="s">
        <v>74</v>
      </c>
      <c r="AY225" s="278" t="s">
        <v>153</v>
      </c>
    </row>
    <row r="226" spans="2:51" s="291" customFormat="1" ht="12">
      <c r="B226" s="292"/>
      <c r="D226" s="277" t="s">
        <v>165</v>
      </c>
      <c r="E226" s="293" t="s">
        <v>1</v>
      </c>
      <c r="F226" s="294" t="s">
        <v>176</v>
      </c>
      <c r="H226" s="295">
        <v>0.128</v>
      </c>
      <c r="I226" s="83"/>
      <c r="L226" s="292"/>
      <c r="M226" s="296"/>
      <c r="N226" s="297"/>
      <c r="O226" s="297"/>
      <c r="P226" s="297"/>
      <c r="Q226" s="297"/>
      <c r="R226" s="297"/>
      <c r="S226" s="297"/>
      <c r="T226" s="298"/>
      <c r="AT226" s="293" t="s">
        <v>165</v>
      </c>
      <c r="AU226" s="293" t="s">
        <v>84</v>
      </c>
      <c r="AV226" s="291" t="s">
        <v>159</v>
      </c>
      <c r="AW226" s="291" t="s">
        <v>30</v>
      </c>
      <c r="AX226" s="291" t="s">
        <v>82</v>
      </c>
      <c r="AY226" s="293" t="s">
        <v>153</v>
      </c>
    </row>
    <row r="227" spans="1:65" s="178" customFormat="1" ht="16.5" customHeight="1">
      <c r="A227" s="175"/>
      <c r="B227" s="176"/>
      <c r="C227" s="261">
        <v>36</v>
      </c>
      <c r="D227" s="261" t="s">
        <v>155</v>
      </c>
      <c r="E227" s="262" t="s">
        <v>325</v>
      </c>
      <c r="F227" s="263" t="s">
        <v>326</v>
      </c>
      <c r="G227" s="264" t="s">
        <v>163</v>
      </c>
      <c r="H227" s="265">
        <v>1.761</v>
      </c>
      <c r="I227" s="80"/>
      <c r="J227" s="266">
        <f>ROUND(I227*H227,2)</f>
        <v>0</v>
      </c>
      <c r="K227" s="267"/>
      <c r="L227" s="176"/>
      <c r="M227" s="268" t="s">
        <v>1</v>
      </c>
      <c r="N227" s="269" t="s">
        <v>39</v>
      </c>
      <c r="O227" s="270"/>
      <c r="P227" s="271">
        <f>O227*H227</f>
        <v>0</v>
      </c>
      <c r="Q227" s="271">
        <v>0</v>
      </c>
      <c r="R227" s="271">
        <f>Q227*H227</f>
        <v>0</v>
      </c>
      <c r="S227" s="271">
        <v>0</v>
      </c>
      <c r="T227" s="272">
        <f>S227*H227</f>
        <v>0</v>
      </c>
      <c r="U227" s="175"/>
      <c r="V227" s="175"/>
      <c r="W227" s="175"/>
      <c r="X227" s="175"/>
      <c r="Y227" s="175"/>
      <c r="Z227" s="175"/>
      <c r="AA227" s="175"/>
      <c r="AB227" s="175"/>
      <c r="AC227" s="175"/>
      <c r="AD227" s="175"/>
      <c r="AE227" s="175"/>
      <c r="AR227" s="273" t="s">
        <v>159</v>
      </c>
      <c r="AT227" s="273" t="s">
        <v>155</v>
      </c>
      <c r="AU227" s="273" t="s">
        <v>84</v>
      </c>
      <c r="AY227" s="166" t="s">
        <v>153</v>
      </c>
      <c r="BE227" s="274">
        <f>IF(N227="základní",J227,0)</f>
        <v>0</v>
      </c>
      <c r="BF227" s="274">
        <f>IF(N227="snížená",J227,0)</f>
        <v>0</v>
      </c>
      <c r="BG227" s="274">
        <f>IF(N227="zákl. přenesená",J227,0)</f>
        <v>0</v>
      </c>
      <c r="BH227" s="274">
        <f>IF(N227="sníž. přenesená",J227,0)</f>
        <v>0</v>
      </c>
      <c r="BI227" s="274">
        <f>IF(N227="nulová",J227,0)</f>
        <v>0</v>
      </c>
      <c r="BJ227" s="166" t="s">
        <v>82</v>
      </c>
      <c r="BK227" s="274">
        <f>ROUND(I227*H227,2)</f>
        <v>0</v>
      </c>
      <c r="BL227" s="166" t="s">
        <v>159</v>
      </c>
      <c r="BM227" s="273" t="s">
        <v>327</v>
      </c>
    </row>
    <row r="228" spans="2:51" s="284" customFormat="1" ht="12">
      <c r="B228" s="285"/>
      <c r="D228" s="277" t="s">
        <v>165</v>
      </c>
      <c r="E228" s="286" t="s">
        <v>1</v>
      </c>
      <c r="F228" s="287" t="s">
        <v>328</v>
      </c>
      <c r="H228" s="286" t="s">
        <v>1</v>
      </c>
      <c r="I228" s="82"/>
      <c r="L228" s="285"/>
      <c r="M228" s="288"/>
      <c r="N228" s="289"/>
      <c r="O228" s="289"/>
      <c r="P228" s="289"/>
      <c r="Q228" s="289"/>
      <c r="R228" s="289"/>
      <c r="S228" s="289"/>
      <c r="T228" s="290"/>
      <c r="AT228" s="286" t="s">
        <v>165</v>
      </c>
      <c r="AU228" s="286" t="s">
        <v>84</v>
      </c>
      <c r="AV228" s="284" t="s">
        <v>82</v>
      </c>
      <c r="AW228" s="284" t="s">
        <v>30</v>
      </c>
      <c r="AX228" s="284" t="s">
        <v>74</v>
      </c>
      <c r="AY228" s="286" t="s">
        <v>153</v>
      </c>
    </row>
    <row r="229" spans="2:51" s="275" customFormat="1" ht="12">
      <c r="B229" s="276"/>
      <c r="D229" s="277" t="s">
        <v>165</v>
      </c>
      <c r="E229" s="278" t="s">
        <v>1</v>
      </c>
      <c r="F229" s="279" t="s">
        <v>329</v>
      </c>
      <c r="H229" s="280">
        <v>1.761</v>
      </c>
      <c r="I229" s="81"/>
      <c r="L229" s="276"/>
      <c r="M229" s="281"/>
      <c r="N229" s="282"/>
      <c r="O229" s="282"/>
      <c r="P229" s="282"/>
      <c r="Q229" s="282"/>
      <c r="R229" s="282"/>
      <c r="S229" s="282"/>
      <c r="T229" s="283"/>
      <c r="AT229" s="278" t="s">
        <v>165</v>
      </c>
      <c r="AU229" s="278" t="s">
        <v>84</v>
      </c>
      <c r="AV229" s="275" t="s">
        <v>84</v>
      </c>
      <c r="AW229" s="275" t="s">
        <v>30</v>
      </c>
      <c r="AX229" s="275" t="s">
        <v>74</v>
      </c>
      <c r="AY229" s="278" t="s">
        <v>153</v>
      </c>
    </row>
    <row r="230" spans="2:51" s="291" customFormat="1" ht="12">
      <c r="B230" s="292"/>
      <c r="D230" s="277" t="s">
        <v>165</v>
      </c>
      <c r="E230" s="293" t="s">
        <v>1</v>
      </c>
      <c r="F230" s="294" t="s">
        <v>176</v>
      </c>
      <c r="H230" s="295">
        <v>1.761</v>
      </c>
      <c r="I230" s="83"/>
      <c r="L230" s="292"/>
      <c r="M230" s="296"/>
      <c r="N230" s="297"/>
      <c r="O230" s="297"/>
      <c r="P230" s="297"/>
      <c r="Q230" s="297"/>
      <c r="R230" s="297"/>
      <c r="S230" s="297"/>
      <c r="T230" s="298"/>
      <c r="AT230" s="293" t="s">
        <v>165</v>
      </c>
      <c r="AU230" s="293" t="s">
        <v>84</v>
      </c>
      <c r="AV230" s="291" t="s">
        <v>159</v>
      </c>
      <c r="AW230" s="291" t="s">
        <v>30</v>
      </c>
      <c r="AX230" s="291" t="s">
        <v>82</v>
      </c>
      <c r="AY230" s="293" t="s">
        <v>153</v>
      </c>
    </row>
    <row r="231" spans="1:65" s="178" customFormat="1" ht="16.5" customHeight="1">
      <c r="A231" s="175"/>
      <c r="B231" s="176"/>
      <c r="C231" s="261">
        <v>37</v>
      </c>
      <c r="D231" s="261" t="s">
        <v>155</v>
      </c>
      <c r="E231" s="262" t="s">
        <v>331</v>
      </c>
      <c r="F231" s="263" t="s">
        <v>332</v>
      </c>
      <c r="G231" s="264" t="s">
        <v>163</v>
      </c>
      <c r="H231" s="265">
        <v>1.761</v>
      </c>
      <c r="I231" s="80"/>
      <c r="J231" s="266">
        <f>ROUND(I231*H231,2)</f>
        <v>0</v>
      </c>
      <c r="K231" s="267"/>
      <c r="L231" s="176"/>
      <c r="M231" s="268" t="s">
        <v>1</v>
      </c>
      <c r="N231" s="269" t="s">
        <v>39</v>
      </c>
      <c r="O231" s="270"/>
      <c r="P231" s="271">
        <f>O231*H231</f>
        <v>0</v>
      </c>
      <c r="Q231" s="271">
        <v>0</v>
      </c>
      <c r="R231" s="271">
        <f>Q231*H231</f>
        <v>0</v>
      </c>
      <c r="S231" s="271">
        <v>0</v>
      </c>
      <c r="T231" s="272">
        <f>S231*H231</f>
        <v>0</v>
      </c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R231" s="273" t="s">
        <v>159</v>
      </c>
      <c r="AT231" s="273" t="s">
        <v>155</v>
      </c>
      <c r="AU231" s="273" t="s">
        <v>84</v>
      </c>
      <c r="AY231" s="166" t="s">
        <v>153</v>
      </c>
      <c r="BE231" s="274">
        <f>IF(N231="základní",J231,0)</f>
        <v>0</v>
      </c>
      <c r="BF231" s="274">
        <f>IF(N231="snížená",J231,0)</f>
        <v>0</v>
      </c>
      <c r="BG231" s="274">
        <f>IF(N231="zákl. přenesená",J231,0)</f>
        <v>0</v>
      </c>
      <c r="BH231" s="274">
        <f>IF(N231="sníž. přenesená",J231,0)</f>
        <v>0</v>
      </c>
      <c r="BI231" s="274">
        <f>IF(N231="nulová",J231,0)</f>
        <v>0</v>
      </c>
      <c r="BJ231" s="166" t="s">
        <v>82</v>
      </c>
      <c r="BK231" s="274">
        <f>ROUND(I231*H231,2)</f>
        <v>0</v>
      </c>
      <c r="BL231" s="166" t="s">
        <v>159</v>
      </c>
      <c r="BM231" s="273" t="s">
        <v>333</v>
      </c>
    </row>
    <row r="232" spans="1:65" s="178" customFormat="1" ht="24.25" customHeight="1">
      <c r="A232" s="175"/>
      <c r="B232" s="176"/>
      <c r="C232" s="261">
        <v>38</v>
      </c>
      <c r="D232" s="261" t="s">
        <v>155</v>
      </c>
      <c r="E232" s="262" t="s">
        <v>334</v>
      </c>
      <c r="F232" s="263" t="s">
        <v>335</v>
      </c>
      <c r="G232" s="264" t="s">
        <v>200</v>
      </c>
      <c r="H232" s="265">
        <v>0.021</v>
      </c>
      <c r="I232" s="80"/>
      <c r="J232" s="266">
        <f>ROUND(I232*H232,2)</f>
        <v>0</v>
      </c>
      <c r="K232" s="267"/>
      <c r="L232" s="176"/>
      <c r="M232" s="268" t="s">
        <v>1</v>
      </c>
      <c r="N232" s="269" t="s">
        <v>39</v>
      </c>
      <c r="O232" s="270"/>
      <c r="P232" s="271">
        <f>O232*H232</f>
        <v>0</v>
      </c>
      <c r="Q232" s="271">
        <v>0</v>
      </c>
      <c r="R232" s="271">
        <f>Q232*H232</f>
        <v>0</v>
      </c>
      <c r="S232" s="271">
        <v>0</v>
      </c>
      <c r="T232" s="272">
        <f>S232*H232</f>
        <v>0</v>
      </c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R232" s="273" t="s">
        <v>159</v>
      </c>
      <c r="AT232" s="273" t="s">
        <v>155</v>
      </c>
      <c r="AU232" s="273" t="s">
        <v>84</v>
      </c>
      <c r="AY232" s="166" t="s">
        <v>153</v>
      </c>
      <c r="BE232" s="274">
        <f>IF(N232="základní",J232,0)</f>
        <v>0</v>
      </c>
      <c r="BF232" s="274">
        <f>IF(N232="snížená",J232,0)</f>
        <v>0</v>
      </c>
      <c r="BG232" s="274">
        <f>IF(N232="zákl. přenesená",J232,0)</f>
        <v>0</v>
      </c>
      <c r="BH232" s="274">
        <f>IF(N232="sníž. přenesená",J232,0)</f>
        <v>0</v>
      </c>
      <c r="BI232" s="274">
        <f>IF(N232="nulová",J232,0)</f>
        <v>0</v>
      </c>
      <c r="BJ232" s="166" t="s">
        <v>82</v>
      </c>
      <c r="BK232" s="274">
        <f>ROUND(I232*H232,2)</f>
        <v>0</v>
      </c>
      <c r="BL232" s="166" t="s">
        <v>159</v>
      </c>
      <c r="BM232" s="273" t="s">
        <v>160</v>
      </c>
    </row>
    <row r="233" spans="2:51" s="284" customFormat="1" ht="12">
      <c r="B233" s="285"/>
      <c r="D233" s="277" t="s">
        <v>165</v>
      </c>
      <c r="E233" s="286" t="s">
        <v>1</v>
      </c>
      <c r="F233" s="287" t="s">
        <v>336</v>
      </c>
      <c r="H233" s="286" t="s">
        <v>1</v>
      </c>
      <c r="I233" s="82"/>
      <c r="L233" s="285"/>
      <c r="M233" s="288"/>
      <c r="N233" s="289"/>
      <c r="O233" s="289"/>
      <c r="P233" s="289"/>
      <c r="Q233" s="289"/>
      <c r="R233" s="289"/>
      <c r="S233" s="289"/>
      <c r="T233" s="290"/>
      <c r="AT233" s="286" t="s">
        <v>165</v>
      </c>
      <c r="AU233" s="286" t="s">
        <v>84</v>
      </c>
      <c r="AV233" s="284" t="s">
        <v>82</v>
      </c>
      <c r="AW233" s="284" t="s">
        <v>30</v>
      </c>
      <c r="AX233" s="284" t="s">
        <v>74</v>
      </c>
      <c r="AY233" s="286" t="s">
        <v>153</v>
      </c>
    </row>
    <row r="234" spans="2:51" s="275" customFormat="1" ht="12">
      <c r="B234" s="276"/>
      <c r="D234" s="277" t="s">
        <v>165</v>
      </c>
      <c r="E234" s="278" t="s">
        <v>1</v>
      </c>
      <c r="F234" s="279" t="s">
        <v>337</v>
      </c>
      <c r="H234" s="280">
        <v>0.018</v>
      </c>
      <c r="I234" s="81"/>
      <c r="L234" s="276"/>
      <c r="M234" s="281"/>
      <c r="N234" s="282"/>
      <c r="O234" s="282"/>
      <c r="P234" s="282"/>
      <c r="Q234" s="282"/>
      <c r="R234" s="282"/>
      <c r="S234" s="282"/>
      <c r="T234" s="283"/>
      <c r="AT234" s="278" t="s">
        <v>165</v>
      </c>
      <c r="AU234" s="278" t="s">
        <v>84</v>
      </c>
      <c r="AV234" s="275" t="s">
        <v>84</v>
      </c>
      <c r="AW234" s="275" t="s">
        <v>30</v>
      </c>
      <c r="AX234" s="275" t="s">
        <v>74</v>
      </c>
      <c r="AY234" s="278" t="s">
        <v>153</v>
      </c>
    </row>
    <row r="235" spans="2:51" s="275" customFormat="1" ht="12">
      <c r="B235" s="276"/>
      <c r="D235" s="277" t="s">
        <v>165</v>
      </c>
      <c r="E235" s="278" t="s">
        <v>1</v>
      </c>
      <c r="F235" s="279" t="s">
        <v>338</v>
      </c>
      <c r="H235" s="280">
        <v>0.003</v>
      </c>
      <c r="I235" s="81"/>
      <c r="L235" s="276"/>
      <c r="M235" s="281"/>
      <c r="N235" s="282"/>
      <c r="O235" s="282"/>
      <c r="P235" s="282"/>
      <c r="Q235" s="282"/>
      <c r="R235" s="282"/>
      <c r="S235" s="282"/>
      <c r="T235" s="283"/>
      <c r="AT235" s="278" t="s">
        <v>165</v>
      </c>
      <c r="AU235" s="278" t="s">
        <v>84</v>
      </c>
      <c r="AV235" s="275" t="s">
        <v>84</v>
      </c>
      <c r="AW235" s="275" t="s">
        <v>30</v>
      </c>
      <c r="AX235" s="275" t="s">
        <v>74</v>
      </c>
      <c r="AY235" s="278" t="s">
        <v>153</v>
      </c>
    </row>
    <row r="236" spans="2:51" s="291" customFormat="1" ht="12">
      <c r="B236" s="292"/>
      <c r="D236" s="277" t="s">
        <v>165</v>
      </c>
      <c r="E236" s="293" t="s">
        <v>1</v>
      </c>
      <c r="F236" s="294" t="s">
        <v>176</v>
      </c>
      <c r="H236" s="295">
        <v>0.020999999999999998</v>
      </c>
      <c r="I236" s="83"/>
      <c r="L236" s="292"/>
      <c r="M236" s="296"/>
      <c r="N236" s="297"/>
      <c r="O236" s="297"/>
      <c r="P236" s="297"/>
      <c r="Q236" s="297"/>
      <c r="R236" s="297"/>
      <c r="S236" s="297"/>
      <c r="T236" s="298"/>
      <c r="AT236" s="293" t="s">
        <v>165</v>
      </c>
      <c r="AU236" s="293" t="s">
        <v>84</v>
      </c>
      <c r="AV236" s="291" t="s">
        <v>159</v>
      </c>
      <c r="AW236" s="291" t="s">
        <v>30</v>
      </c>
      <c r="AX236" s="291" t="s">
        <v>82</v>
      </c>
      <c r="AY236" s="293" t="s">
        <v>153</v>
      </c>
    </row>
    <row r="237" spans="1:65" s="178" customFormat="1" ht="24.25" customHeight="1">
      <c r="A237" s="175"/>
      <c r="B237" s="176"/>
      <c r="C237" s="261">
        <v>39</v>
      </c>
      <c r="D237" s="261" t="s">
        <v>155</v>
      </c>
      <c r="E237" s="262" t="s">
        <v>339</v>
      </c>
      <c r="F237" s="263" t="s">
        <v>340</v>
      </c>
      <c r="G237" s="264" t="s">
        <v>290</v>
      </c>
      <c r="H237" s="265">
        <v>27.2</v>
      </c>
      <c r="I237" s="80"/>
      <c r="J237" s="266">
        <f>ROUND(I237*H237,2)</f>
        <v>0</v>
      </c>
      <c r="K237" s="267"/>
      <c r="L237" s="176"/>
      <c r="M237" s="268" t="s">
        <v>1</v>
      </c>
      <c r="N237" s="269" t="s">
        <v>39</v>
      </c>
      <c r="O237" s="270"/>
      <c r="P237" s="271">
        <f>O237*H237</f>
        <v>0</v>
      </c>
      <c r="Q237" s="271">
        <v>0.03465</v>
      </c>
      <c r="R237" s="271">
        <f>Q237*H237</f>
        <v>0.94248</v>
      </c>
      <c r="S237" s="271">
        <v>0</v>
      </c>
      <c r="T237" s="272">
        <f>S237*H237</f>
        <v>0</v>
      </c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R237" s="273" t="s">
        <v>159</v>
      </c>
      <c r="AT237" s="273" t="s">
        <v>155</v>
      </c>
      <c r="AU237" s="273" t="s">
        <v>84</v>
      </c>
      <c r="AY237" s="166" t="s">
        <v>153</v>
      </c>
      <c r="BE237" s="274">
        <f>IF(N237="základní",J237,0)</f>
        <v>0</v>
      </c>
      <c r="BF237" s="274">
        <f>IF(N237="snížená",J237,0)</f>
        <v>0</v>
      </c>
      <c r="BG237" s="274">
        <f>IF(N237="zákl. přenesená",J237,0)</f>
        <v>0</v>
      </c>
      <c r="BH237" s="274">
        <f>IF(N237="sníž. přenesená",J237,0)</f>
        <v>0</v>
      </c>
      <c r="BI237" s="274">
        <f>IF(N237="nulová",J237,0)</f>
        <v>0</v>
      </c>
      <c r="BJ237" s="166" t="s">
        <v>82</v>
      </c>
      <c r="BK237" s="274">
        <f>ROUND(I237*H237,2)</f>
        <v>0</v>
      </c>
      <c r="BL237" s="166" t="s">
        <v>159</v>
      </c>
      <c r="BM237" s="273" t="s">
        <v>341</v>
      </c>
    </row>
    <row r="238" spans="2:51" s="275" customFormat="1" ht="12">
      <c r="B238" s="276"/>
      <c r="D238" s="277" t="s">
        <v>165</v>
      </c>
      <c r="E238" s="278" t="s">
        <v>1</v>
      </c>
      <c r="F238" s="279" t="s">
        <v>342</v>
      </c>
      <c r="H238" s="280">
        <v>27.2</v>
      </c>
      <c r="I238" s="81"/>
      <c r="L238" s="276"/>
      <c r="M238" s="281"/>
      <c r="N238" s="282"/>
      <c r="O238" s="282"/>
      <c r="P238" s="282"/>
      <c r="Q238" s="282"/>
      <c r="R238" s="282"/>
      <c r="S238" s="282"/>
      <c r="T238" s="283"/>
      <c r="AT238" s="278" t="s">
        <v>165</v>
      </c>
      <c r="AU238" s="278" t="s">
        <v>84</v>
      </c>
      <c r="AV238" s="275" t="s">
        <v>84</v>
      </c>
      <c r="AW238" s="275" t="s">
        <v>30</v>
      </c>
      <c r="AX238" s="275" t="s">
        <v>82</v>
      </c>
      <c r="AY238" s="278" t="s">
        <v>153</v>
      </c>
    </row>
    <row r="239" spans="1:65" s="178" customFormat="1" ht="21.75" customHeight="1">
      <c r="A239" s="175"/>
      <c r="B239" s="176"/>
      <c r="C239" s="299">
        <v>40</v>
      </c>
      <c r="D239" s="299" t="s">
        <v>228</v>
      </c>
      <c r="E239" s="300" t="s">
        <v>343</v>
      </c>
      <c r="F239" s="301" t="s">
        <v>344</v>
      </c>
      <c r="G239" s="302" t="s">
        <v>222</v>
      </c>
      <c r="H239" s="303">
        <v>28</v>
      </c>
      <c r="I239" s="84"/>
      <c r="J239" s="304">
        <f>ROUND(I239*H239,2)</f>
        <v>0</v>
      </c>
      <c r="K239" s="305"/>
      <c r="L239" s="306"/>
      <c r="M239" s="307" t="s">
        <v>1</v>
      </c>
      <c r="N239" s="308" t="s">
        <v>39</v>
      </c>
      <c r="O239" s="270"/>
      <c r="P239" s="271">
        <f>O239*H239</f>
        <v>0</v>
      </c>
      <c r="Q239" s="271">
        <v>0.056</v>
      </c>
      <c r="R239" s="271">
        <f>Q239*H239</f>
        <v>1.568</v>
      </c>
      <c r="S239" s="271">
        <v>0</v>
      </c>
      <c r="T239" s="272">
        <f>S239*H239</f>
        <v>0</v>
      </c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R239" s="273" t="s">
        <v>183</v>
      </c>
      <c r="AT239" s="273" t="s">
        <v>228</v>
      </c>
      <c r="AU239" s="273" t="s">
        <v>84</v>
      </c>
      <c r="AY239" s="166" t="s">
        <v>153</v>
      </c>
      <c r="BE239" s="274">
        <f>IF(N239="základní",J239,0)</f>
        <v>0</v>
      </c>
      <c r="BF239" s="274">
        <f>IF(N239="snížená",J239,0)</f>
        <v>0</v>
      </c>
      <c r="BG239" s="274">
        <f>IF(N239="zákl. přenesená",J239,0)</f>
        <v>0</v>
      </c>
      <c r="BH239" s="274">
        <f>IF(N239="sníž. přenesená",J239,0)</f>
        <v>0</v>
      </c>
      <c r="BI239" s="274">
        <f>IF(N239="nulová",J239,0)</f>
        <v>0</v>
      </c>
      <c r="BJ239" s="166" t="s">
        <v>82</v>
      </c>
      <c r="BK239" s="274">
        <f>ROUND(I239*H239,2)</f>
        <v>0</v>
      </c>
      <c r="BL239" s="166" t="s">
        <v>159</v>
      </c>
      <c r="BM239" s="273" t="s">
        <v>345</v>
      </c>
    </row>
    <row r="240" spans="2:51" s="275" customFormat="1" ht="12">
      <c r="B240" s="276"/>
      <c r="D240" s="277" t="s">
        <v>165</v>
      </c>
      <c r="E240" s="278" t="s">
        <v>1</v>
      </c>
      <c r="F240" s="279" t="s">
        <v>346</v>
      </c>
      <c r="H240" s="280">
        <v>28</v>
      </c>
      <c r="I240" s="81"/>
      <c r="L240" s="276"/>
      <c r="M240" s="281"/>
      <c r="N240" s="282"/>
      <c r="O240" s="282"/>
      <c r="P240" s="282"/>
      <c r="Q240" s="282"/>
      <c r="R240" s="282"/>
      <c r="S240" s="282"/>
      <c r="T240" s="283"/>
      <c r="AT240" s="278" t="s">
        <v>165</v>
      </c>
      <c r="AU240" s="278" t="s">
        <v>84</v>
      </c>
      <c r="AV240" s="275" t="s">
        <v>84</v>
      </c>
      <c r="AW240" s="275" t="s">
        <v>30</v>
      </c>
      <c r="AX240" s="275" t="s">
        <v>82</v>
      </c>
      <c r="AY240" s="278" t="s">
        <v>153</v>
      </c>
    </row>
    <row r="241" spans="2:63" s="248" customFormat="1" ht="22.9" customHeight="1">
      <c r="B241" s="249"/>
      <c r="D241" s="250" t="s">
        <v>73</v>
      </c>
      <c r="E241" s="259" t="s">
        <v>187</v>
      </c>
      <c r="F241" s="259" t="s">
        <v>347</v>
      </c>
      <c r="I241" s="79"/>
      <c r="J241" s="260">
        <f>BK241</f>
        <v>0</v>
      </c>
      <c r="L241" s="249"/>
      <c r="M241" s="253"/>
      <c r="N241" s="254"/>
      <c r="O241" s="254"/>
      <c r="P241" s="255">
        <f>SUM(P242:P267)</f>
        <v>0</v>
      </c>
      <c r="Q241" s="254"/>
      <c r="R241" s="255">
        <f>SUM(R242:R267)</f>
        <v>0</v>
      </c>
      <c r="S241" s="254"/>
      <c r="T241" s="256">
        <f>SUM(T242:T267)</f>
        <v>0</v>
      </c>
      <c r="AR241" s="250" t="s">
        <v>82</v>
      </c>
      <c r="AT241" s="257" t="s">
        <v>73</v>
      </c>
      <c r="AU241" s="257" t="s">
        <v>82</v>
      </c>
      <c r="AY241" s="250" t="s">
        <v>153</v>
      </c>
      <c r="BK241" s="258">
        <f>SUM(BK242:BK267)</f>
        <v>0</v>
      </c>
    </row>
    <row r="242" spans="1:65" s="178" customFormat="1" ht="16.5" customHeight="1">
      <c r="A242" s="175"/>
      <c r="B242" s="176"/>
      <c r="C242" s="261">
        <v>41</v>
      </c>
      <c r="D242" s="261" t="s">
        <v>155</v>
      </c>
      <c r="E242" s="262" t="s">
        <v>349</v>
      </c>
      <c r="F242" s="263" t="s">
        <v>350</v>
      </c>
      <c r="G242" s="264" t="s">
        <v>158</v>
      </c>
      <c r="H242" s="265">
        <v>1</v>
      </c>
      <c r="I242" s="80"/>
      <c r="J242" s="266">
        <f>ROUND(I242*H242,2)</f>
        <v>0</v>
      </c>
      <c r="K242" s="267"/>
      <c r="L242" s="176"/>
      <c r="M242" s="268" t="s">
        <v>1</v>
      </c>
      <c r="N242" s="269" t="s">
        <v>39</v>
      </c>
      <c r="O242" s="270"/>
      <c r="P242" s="271">
        <f>O242*H242</f>
        <v>0</v>
      </c>
      <c r="Q242" s="271">
        <v>0</v>
      </c>
      <c r="R242" s="271">
        <f>Q242*H242</f>
        <v>0</v>
      </c>
      <c r="S242" s="271">
        <v>0</v>
      </c>
      <c r="T242" s="272">
        <f>S242*H242</f>
        <v>0</v>
      </c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R242" s="273" t="s">
        <v>159</v>
      </c>
      <c r="AT242" s="273" t="s">
        <v>155</v>
      </c>
      <c r="AU242" s="273" t="s">
        <v>84</v>
      </c>
      <c r="AY242" s="166" t="s">
        <v>153</v>
      </c>
      <c r="BE242" s="274">
        <f>IF(N242="základní",J242,0)</f>
        <v>0</v>
      </c>
      <c r="BF242" s="274">
        <f>IF(N242="snížená",J242,0)</f>
        <v>0</v>
      </c>
      <c r="BG242" s="274">
        <f>IF(N242="zákl. přenesená",J242,0)</f>
        <v>0</v>
      </c>
      <c r="BH242" s="274">
        <f>IF(N242="sníž. přenesená",J242,0)</f>
        <v>0</v>
      </c>
      <c r="BI242" s="274">
        <f>IF(N242="nulová",J242,0)</f>
        <v>0</v>
      </c>
      <c r="BJ242" s="166" t="s">
        <v>82</v>
      </c>
      <c r="BK242" s="274">
        <f>ROUND(I242*H242,2)</f>
        <v>0</v>
      </c>
      <c r="BL242" s="166" t="s">
        <v>159</v>
      </c>
      <c r="BM242" s="273" t="s">
        <v>351</v>
      </c>
    </row>
    <row r="243" spans="1:65" s="178" customFormat="1" ht="24.25" customHeight="1">
      <c r="A243" s="175"/>
      <c r="B243" s="176"/>
      <c r="C243" s="261">
        <v>42</v>
      </c>
      <c r="D243" s="261" t="s">
        <v>155</v>
      </c>
      <c r="E243" s="262" t="s">
        <v>352</v>
      </c>
      <c r="F243" s="263" t="s">
        <v>353</v>
      </c>
      <c r="G243" s="264" t="s">
        <v>158</v>
      </c>
      <c r="H243" s="265">
        <v>1</v>
      </c>
      <c r="I243" s="80"/>
      <c r="J243" s="266">
        <f>ROUND(I243*H243,2)</f>
        <v>0</v>
      </c>
      <c r="K243" s="267"/>
      <c r="L243" s="176"/>
      <c r="M243" s="268" t="s">
        <v>1</v>
      </c>
      <c r="N243" s="269" t="s">
        <v>39</v>
      </c>
      <c r="O243" s="270"/>
      <c r="P243" s="271">
        <f>O243*H243</f>
        <v>0</v>
      </c>
      <c r="Q243" s="271">
        <v>0</v>
      </c>
      <c r="R243" s="271">
        <f>Q243*H243</f>
        <v>0</v>
      </c>
      <c r="S243" s="271">
        <v>0</v>
      </c>
      <c r="T243" s="272">
        <f>S243*H243</f>
        <v>0</v>
      </c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R243" s="273" t="s">
        <v>159</v>
      </c>
      <c r="AT243" s="273" t="s">
        <v>155</v>
      </c>
      <c r="AU243" s="273" t="s">
        <v>84</v>
      </c>
      <c r="AY243" s="166" t="s">
        <v>153</v>
      </c>
      <c r="BE243" s="274">
        <f>IF(N243="základní",J243,0)</f>
        <v>0</v>
      </c>
      <c r="BF243" s="274">
        <f>IF(N243="snížená",J243,0)</f>
        <v>0</v>
      </c>
      <c r="BG243" s="274">
        <f>IF(N243="zákl. přenesená",J243,0)</f>
        <v>0</v>
      </c>
      <c r="BH243" s="274">
        <f>IF(N243="sníž. přenesená",J243,0)</f>
        <v>0</v>
      </c>
      <c r="BI243" s="274">
        <f>IF(N243="nulová",J243,0)</f>
        <v>0</v>
      </c>
      <c r="BJ243" s="166" t="s">
        <v>82</v>
      </c>
      <c r="BK243" s="274">
        <f>ROUND(I243*H243,2)</f>
        <v>0</v>
      </c>
      <c r="BL243" s="166" t="s">
        <v>159</v>
      </c>
      <c r="BM243" s="273" t="s">
        <v>354</v>
      </c>
    </row>
    <row r="244" spans="1:65" s="178" customFormat="1" ht="24.25" customHeight="1">
      <c r="A244" s="175"/>
      <c r="B244" s="176"/>
      <c r="C244" s="261">
        <v>43</v>
      </c>
      <c r="D244" s="261" t="s">
        <v>155</v>
      </c>
      <c r="E244" s="262" t="s">
        <v>356</v>
      </c>
      <c r="F244" s="263" t="s">
        <v>357</v>
      </c>
      <c r="G244" s="264" t="s">
        <v>158</v>
      </c>
      <c r="H244" s="265">
        <v>1</v>
      </c>
      <c r="I244" s="80"/>
      <c r="J244" s="266">
        <f>ROUND(I244*H244,2)</f>
        <v>0</v>
      </c>
      <c r="K244" s="267"/>
      <c r="L244" s="176"/>
      <c r="M244" s="268" t="s">
        <v>1</v>
      </c>
      <c r="N244" s="269" t="s">
        <v>39</v>
      </c>
      <c r="O244" s="270"/>
      <c r="P244" s="271">
        <f>O244*H244</f>
        <v>0</v>
      </c>
      <c r="Q244" s="271">
        <v>0</v>
      </c>
      <c r="R244" s="271">
        <f>Q244*H244</f>
        <v>0</v>
      </c>
      <c r="S244" s="271">
        <v>0</v>
      </c>
      <c r="T244" s="272">
        <f>S244*H244</f>
        <v>0</v>
      </c>
      <c r="U244" s="175"/>
      <c r="V244" s="175"/>
      <c r="W244" s="175"/>
      <c r="X244" s="175"/>
      <c r="Y244" s="175"/>
      <c r="Z244" s="175"/>
      <c r="AA244" s="175"/>
      <c r="AB244" s="175"/>
      <c r="AC244" s="175"/>
      <c r="AD244" s="175"/>
      <c r="AE244" s="175"/>
      <c r="AR244" s="273" t="s">
        <v>159</v>
      </c>
      <c r="AT244" s="273" t="s">
        <v>155</v>
      </c>
      <c r="AU244" s="273" t="s">
        <v>84</v>
      </c>
      <c r="AY244" s="166" t="s">
        <v>153</v>
      </c>
      <c r="BE244" s="274">
        <f>IF(N244="základní",J244,0)</f>
        <v>0</v>
      </c>
      <c r="BF244" s="274">
        <f>IF(N244="snížená",J244,0)</f>
        <v>0</v>
      </c>
      <c r="BG244" s="274">
        <f>IF(N244="zákl. přenesená",J244,0)</f>
        <v>0</v>
      </c>
      <c r="BH244" s="274">
        <f>IF(N244="sníž. přenesená",J244,0)</f>
        <v>0</v>
      </c>
      <c r="BI244" s="274">
        <f>IF(N244="nulová",J244,0)</f>
        <v>0</v>
      </c>
      <c r="BJ244" s="166" t="s">
        <v>82</v>
      </c>
      <c r="BK244" s="274">
        <f>ROUND(I244*H244,2)</f>
        <v>0</v>
      </c>
      <c r="BL244" s="166" t="s">
        <v>159</v>
      </c>
      <c r="BM244" s="273" t="s">
        <v>358</v>
      </c>
    </row>
    <row r="245" spans="1:65" s="178" customFormat="1" ht="16.5" customHeight="1">
      <c r="A245" s="175"/>
      <c r="B245" s="176"/>
      <c r="C245" s="261">
        <v>44</v>
      </c>
      <c r="D245" s="261" t="s">
        <v>155</v>
      </c>
      <c r="E245" s="262" t="s">
        <v>360</v>
      </c>
      <c r="F245" s="263" t="s">
        <v>361</v>
      </c>
      <c r="G245" s="264" t="s">
        <v>362</v>
      </c>
      <c r="H245" s="265">
        <v>1</v>
      </c>
      <c r="I245" s="80"/>
      <c r="J245" s="266">
        <f>ROUND(I245*H245,2)</f>
        <v>0</v>
      </c>
      <c r="K245" s="267"/>
      <c r="L245" s="176"/>
      <c r="M245" s="268" t="s">
        <v>1</v>
      </c>
      <c r="N245" s="269" t="s">
        <v>39</v>
      </c>
      <c r="O245" s="270"/>
      <c r="P245" s="271">
        <f>O245*H245</f>
        <v>0</v>
      </c>
      <c r="Q245" s="271">
        <v>0</v>
      </c>
      <c r="R245" s="271">
        <f>Q245*H245</f>
        <v>0</v>
      </c>
      <c r="S245" s="271">
        <v>0</v>
      </c>
      <c r="T245" s="272">
        <f>S245*H245</f>
        <v>0</v>
      </c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R245" s="273" t="s">
        <v>159</v>
      </c>
      <c r="AT245" s="273" t="s">
        <v>155</v>
      </c>
      <c r="AU245" s="273" t="s">
        <v>84</v>
      </c>
      <c r="AY245" s="166" t="s">
        <v>153</v>
      </c>
      <c r="BE245" s="274">
        <f>IF(N245="základní",J245,0)</f>
        <v>0</v>
      </c>
      <c r="BF245" s="274">
        <f>IF(N245="snížená",J245,0)</f>
        <v>0</v>
      </c>
      <c r="BG245" s="274">
        <f>IF(N245="zákl. přenesená",J245,0)</f>
        <v>0</v>
      </c>
      <c r="BH245" s="274">
        <f>IF(N245="sníž. přenesená",J245,0)</f>
        <v>0</v>
      </c>
      <c r="BI245" s="274">
        <f>IF(N245="nulová",J245,0)</f>
        <v>0</v>
      </c>
      <c r="BJ245" s="166" t="s">
        <v>82</v>
      </c>
      <c r="BK245" s="274">
        <f>ROUND(I245*H245,2)</f>
        <v>0</v>
      </c>
      <c r="BL245" s="166" t="s">
        <v>159</v>
      </c>
      <c r="BM245" s="273" t="s">
        <v>363</v>
      </c>
    </row>
    <row r="246" spans="2:51" s="275" customFormat="1" ht="12">
      <c r="B246" s="276"/>
      <c r="D246" s="277" t="s">
        <v>165</v>
      </c>
      <c r="E246" s="278" t="s">
        <v>1</v>
      </c>
      <c r="F246" s="279" t="s">
        <v>364</v>
      </c>
      <c r="H246" s="280">
        <v>1</v>
      </c>
      <c r="I246" s="81"/>
      <c r="L246" s="276"/>
      <c r="M246" s="281"/>
      <c r="N246" s="282"/>
      <c r="O246" s="282"/>
      <c r="P246" s="282"/>
      <c r="Q246" s="282"/>
      <c r="R246" s="282"/>
      <c r="S246" s="282"/>
      <c r="T246" s="283"/>
      <c r="AT246" s="278" t="s">
        <v>165</v>
      </c>
      <c r="AU246" s="278" t="s">
        <v>84</v>
      </c>
      <c r="AV246" s="275" t="s">
        <v>84</v>
      </c>
      <c r="AW246" s="275" t="s">
        <v>30</v>
      </c>
      <c r="AX246" s="275" t="s">
        <v>82</v>
      </c>
      <c r="AY246" s="278" t="s">
        <v>153</v>
      </c>
    </row>
    <row r="247" spans="1:65" s="178" customFormat="1" ht="24.25" customHeight="1">
      <c r="A247" s="175"/>
      <c r="B247" s="176"/>
      <c r="C247" s="261">
        <v>45</v>
      </c>
      <c r="D247" s="261" t="s">
        <v>155</v>
      </c>
      <c r="E247" s="262" t="s">
        <v>365</v>
      </c>
      <c r="F247" s="263" t="s">
        <v>366</v>
      </c>
      <c r="G247" s="264" t="s">
        <v>163</v>
      </c>
      <c r="H247" s="265">
        <v>498.58</v>
      </c>
      <c r="I247" s="80"/>
      <c r="J247" s="266">
        <f aca="true" t="shared" si="0" ref="J247:J252">ROUND(I247*H247,2)</f>
        <v>0</v>
      </c>
      <c r="K247" s="267"/>
      <c r="L247" s="176"/>
      <c r="M247" s="268" t="s">
        <v>1</v>
      </c>
      <c r="N247" s="269" t="s">
        <v>39</v>
      </c>
      <c r="O247" s="270"/>
      <c r="P247" s="271">
        <f aca="true" t="shared" si="1" ref="P247:P252">O247*H247</f>
        <v>0</v>
      </c>
      <c r="Q247" s="271">
        <v>0</v>
      </c>
      <c r="R247" s="271">
        <f aca="true" t="shared" si="2" ref="R247:R252">Q247*H247</f>
        <v>0</v>
      </c>
      <c r="S247" s="271">
        <v>0</v>
      </c>
      <c r="T247" s="272">
        <f aca="true" t="shared" si="3" ref="T247:T252">S247*H247</f>
        <v>0</v>
      </c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R247" s="273" t="s">
        <v>159</v>
      </c>
      <c r="AT247" s="273" t="s">
        <v>155</v>
      </c>
      <c r="AU247" s="273" t="s">
        <v>84</v>
      </c>
      <c r="AY247" s="166" t="s">
        <v>153</v>
      </c>
      <c r="BE247" s="274">
        <f aca="true" t="shared" si="4" ref="BE247:BE252">IF(N247="základní",J247,0)</f>
        <v>0</v>
      </c>
      <c r="BF247" s="274">
        <f aca="true" t="shared" si="5" ref="BF247:BF252">IF(N247="snížená",J247,0)</f>
        <v>0</v>
      </c>
      <c r="BG247" s="274">
        <f aca="true" t="shared" si="6" ref="BG247:BG252">IF(N247="zákl. přenesená",J247,0)</f>
        <v>0</v>
      </c>
      <c r="BH247" s="274">
        <f aca="true" t="shared" si="7" ref="BH247:BH252">IF(N247="sníž. přenesená",J247,0)</f>
        <v>0</v>
      </c>
      <c r="BI247" s="274">
        <f aca="true" t="shared" si="8" ref="BI247:BI252">IF(N247="nulová",J247,0)</f>
        <v>0</v>
      </c>
      <c r="BJ247" s="166" t="s">
        <v>82</v>
      </c>
      <c r="BK247" s="274">
        <f aca="true" t="shared" si="9" ref="BK247:BK252">ROUND(I247*H247,2)</f>
        <v>0</v>
      </c>
      <c r="BL247" s="166" t="s">
        <v>159</v>
      </c>
      <c r="BM247" s="273" t="s">
        <v>367</v>
      </c>
    </row>
    <row r="248" spans="1:65" s="178" customFormat="1" ht="24.25" customHeight="1">
      <c r="A248" s="175"/>
      <c r="B248" s="176"/>
      <c r="C248" s="261">
        <v>46</v>
      </c>
      <c r="D248" s="261" t="s">
        <v>155</v>
      </c>
      <c r="E248" s="262" t="s">
        <v>369</v>
      </c>
      <c r="F248" s="263" t="s">
        <v>370</v>
      </c>
      <c r="G248" s="264" t="s">
        <v>222</v>
      </c>
      <c r="H248" s="265">
        <v>3</v>
      </c>
      <c r="I248" s="80"/>
      <c r="J248" s="266">
        <f t="shared" si="0"/>
        <v>0</v>
      </c>
      <c r="K248" s="267"/>
      <c r="L248" s="176"/>
      <c r="M248" s="268" t="s">
        <v>1</v>
      </c>
      <c r="N248" s="269" t="s">
        <v>39</v>
      </c>
      <c r="O248" s="270"/>
      <c r="P248" s="271">
        <f t="shared" si="1"/>
        <v>0</v>
      </c>
      <c r="Q248" s="271">
        <v>0</v>
      </c>
      <c r="R248" s="271">
        <f t="shared" si="2"/>
        <v>0</v>
      </c>
      <c r="S248" s="271">
        <v>0</v>
      </c>
      <c r="T248" s="272">
        <f t="shared" si="3"/>
        <v>0</v>
      </c>
      <c r="U248" s="175"/>
      <c r="V248" s="175"/>
      <c r="W248" s="175"/>
      <c r="X248" s="175"/>
      <c r="Y248" s="175"/>
      <c r="Z248" s="175"/>
      <c r="AA248" s="175"/>
      <c r="AB248" s="175"/>
      <c r="AC248" s="175"/>
      <c r="AD248" s="175"/>
      <c r="AE248" s="175"/>
      <c r="AR248" s="273" t="s">
        <v>159</v>
      </c>
      <c r="AT248" s="273" t="s">
        <v>155</v>
      </c>
      <c r="AU248" s="273" t="s">
        <v>84</v>
      </c>
      <c r="AY248" s="166" t="s">
        <v>153</v>
      </c>
      <c r="BE248" s="274">
        <f t="shared" si="4"/>
        <v>0</v>
      </c>
      <c r="BF248" s="274">
        <f t="shared" si="5"/>
        <v>0</v>
      </c>
      <c r="BG248" s="274">
        <f t="shared" si="6"/>
        <v>0</v>
      </c>
      <c r="BH248" s="274">
        <f t="shared" si="7"/>
        <v>0</v>
      </c>
      <c r="BI248" s="274">
        <f t="shared" si="8"/>
        <v>0</v>
      </c>
      <c r="BJ248" s="166" t="s">
        <v>82</v>
      </c>
      <c r="BK248" s="274">
        <f t="shared" si="9"/>
        <v>0</v>
      </c>
      <c r="BL248" s="166" t="s">
        <v>159</v>
      </c>
      <c r="BM248" s="273" t="s">
        <v>371</v>
      </c>
    </row>
    <row r="249" spans="1:65" s="178" customFormat="1" ht="33" customHeight="1">
      <c r="A249" s="175"/>
      <c r="B249" s="176"/>
      <c r="C249" s="261">
        <v>47</v>
      </c>
      <c r="D249" s="261" t="s">
        <v>155</v>
      </c>
      <c r="E249" s="262" t="s">
        <v>372</v>
      </c>
      <c r="F249" s="263" t="s">
        <v>373</v>
      </c>
      <c r="G249" s="264" t="s">
        <v>222</v>
      </c>
      <c r="H249" s="265">
        <v>2</v>
      </c>
      <c r="I249" s="80"/>
      <c r="J249" s="266">
        <f t="shared" si="0"/>
        <v>0</v>
      </c>
      <c r="K249" s="267"/>
      <c r="L249" s="176"/>
      <c r="M249" s="268" t="s">
        <v>1</v>
      </c>
      <c r="N249" s="269" t="s">
        <v>39</v>
      </c>
      <c r="O249" s="270"/>
      <c r="P249" s="271">
        <f t="shared" si="1"/>
        <v>0</v>
      </c>
      <c r="Q249" s="271">
        <v>0</v>
      </c>
      <c r="R249" s="271">
        <f t="shared" si="2"/>
        <v>0</v>
      </c>
      <c r="S249" s="271">
        <v>0</v>
      </c>
      <c r="T249" s="272">
        <f t="shared" si="3"/>
        <v>0</v>
      </c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R249" s="273" t="s">
        <v>159</v>
      </c>
      <c r="AT249" s="273" t="s">
        <v>155</v>
      </c>
      <c r="AU249" s="273" t="s">
        <v>84</v>
      </c>
      <c r="AY249" s="166" t="s">
        <v>153</v>
      </c>
      <c r="BE249" s="274">
        <f t="shared" si="4"/>
        <v>0</v>
      </c>
      <c r="BF249" s="274">
        <f t="shared" si="5"/>
        <v>0</v>
      </c>
      <c r="BG249" s="274">
        <f t="shared" si="6"/>
        <v>0</v>
      </c>
      <c r="BH249" s="274">
        <f t="shared" si="7"/>
        <v>0</v>
      </c>
      <c r="BI249" s="274">
        <f t="shared" si="8"/>
        <v>0</v>
      </c>
      <c r="BJ249" s="166" t="s">
        <v>82</v>
      </c>
      <c r="BK249" s="274">
        <f t="shared" si="9"/>
        <v>0</v>
      </c>
      <c r="BL249" s="166" t="s">
        <v>159</v>
      </c>
      <c r="BM249" s="273" t="s">
        <v>374</v>
      </c>
    </row>
    <row r="250" spans="1:65" s="178" customFormat="1" ht="24.25" customHeight="1">
      <c r="A250" s="175"/>
      <c r="B250" s="176"/>
      <c r="C250" s="261">
        <v>48</v>
      </c>
      <c r="D250" s="261" t="s">
        <v>155</v>
      </c>
      <c r="E250" s="262" t="s">
        <v>376</v>
      </c>
      <c r="F250" s="263" t="s">
        <v>377</v>
      </c>
      <c r="G250" s="264" t="s">
        <v>222</v>
      </c>
      <c r="H250" s="265">
        <v>2</v>
      </c>
      <c r="I250" s="80"/>
      <c r="J250" s="266">
        <f t="shared" si="0"/>
        <v>0</v>
      </c>
      <c r="K250" s="267"/>
      <c r="L250" s="176"/>
      <c r="M250" s="268" t="s">
        <v>1</v>
      </c>
      <c r="N250" s="269" t="s">
        <v>39</v>
      </c>
      <c r="O250" s="270"/>
      <c r="P250" s="271">
        <f t="shared" si="1"/>
        <v>0</v>
      </c>
      <c r="Q250" s="271">
        <v>0</v>
      </c>
      <c r="R250" s="271">
        <f t="shared" si="2"/>
        <v>0</v>
      </c>
      <c r="S250" s="271">
        <v>0</v>
      </c>
      <c r="T250" s="272">
        <f t="shared" si="3"/>
        <v>0</v>
      </c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R250" s="273" t="s">
        <v>159</v>
      </c>
      <c r="AT250" s="273" t="s">
        <v>155</v>
      </c>
      <c r="AU250" s="273" t="s">
        <v>84</v>
      </c>
      <c r="AY250" s="166" t="s">
        <v>153</v>
      </c>
      <c r="BE250" s="274">
        <f t="shared" si="4"/>
        <v>0</v>
      </c>
      <c r="BF250" s="274">
        <f t="shared" si="5"/>
        <v>0</v>
      </c>
      <c r="BG250" s="274">
        <f t="shared" si="6"/>
        <v>0</v>
      </c>
      <c r="BH250" s="274">
        <f t="shared" si="7"/>
        <v>0</v>
      </c>
      <c r="BI250" s="274">
        <f t="shared" si="8"/>
        <v>0</v>
      </c>
      <c r="BJ250" s="166" t="s">
        <v>82</v>
      </c>
      <c r="BK250" s="274">
        <f t="shared" si="9"/>
        <v>0</v>
      </c>
      <c r="BL250" s="166" t="s">
        <v>159</v>
      </c>
      <c r="BM250" s="273" t="s">
        <v>378</v>
      </c>
    </row>
    <row r="251" spans="1:65" s="178" customFormat="1" ht="24.25" customHeight="1">
      <c r="A251" s="175"/>
      <c r="B251" s="176"/>
      <c r="C251" s="261">
        <v>49</v>
      </c>
      <c r="D251" s="261" t="s">
        <v>155</v>
      </c>
      <c r="E251" s="262" t="s">
        <v>379</v>
      </c>
      <c r="F251" s="263" t="s">
        <v>380</v>
      </c>
      <c r="G251" s="264" t="s">
        <v>222</v>
      </c>
      <c r="H251" s="265">
        <v>1</v>
      </c>
      <c r="I251" s="80"/>
      <c r="J251" s="266">
        <f t="shared" si="0"/>
        <v>0</v>
      </c>
      <c r="K251" s="267"/>
      <c r="L251" s="176"/>
      <c r="M251" s="268" t="s">
        <v>1</v>
      </c>
      <c r="N251" s="269" t="s">
        <v>39</v>
      </c>
      <c r="O251" s="270"/>
      <c r="P251" s="271">
        <f t="shared" si="1"/>
        <v>0</v>
      </c>
      <c r="Q251" s="271">
        <v>0</v>
      </c>
      <c r="R251" s="271">
        <f t="shared" si="2"/>
        <v>0</v>
      </c>
      <c r="S251" s="271">
        <v>0</v>
      </c>
      <c r="T251" s="272">
        <f t="shared" si="3"/>
        <v>0</v>
      </c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R251" s="273" t="s">
        <v>159</v>
      </c>
      <c r="AT251" s="273" t="s">
        <v>155</v>
      </c>
      <c r="AU251" s="273" t="s">
        <v>84</v>
      </c>
      <c r="AY251" s="166" t="s">
        <v>153</v>
      </c>
      <c r="BE251" s="274">
        <f t="shared" si="4"/>
        <v>0</v>
      </c>
      <c r="BF251" s="274">
        <f t="shared" si="5"/>
        <v>0</v>
      </c>
      <c r="BG251" s="274">
        <f t="shared" si="6"/>
        <v>0</v>
      </c>
      <c r="BH251" s="274">
        <f t="shared" si="7"/>
        <v>0</v>
      </c>
      <c r="BI251" s="274">
        <f t="shared" si="8"/>
        <v>0</v>
      </c>
      <c r="BJ251" s="166" t="s">
        <v>82</v>
      </c>
      <c r="BK251" s="274">
        <f t="shared" si="9"/>
        <v>0</v>
      </c>
      <c r="BL251" s="166" t="s">
        <v>159</v>
      </c>
      <c r="BM251" s="273" t="s">
        <v>381</v>
      </c>
    </row>
    <row r="252" spans="1:65" s="178" customFormat="1" ht="37.9" customHeight="1">
      <c r="A252" s="175"/>
      <c r="B252" s="176"/>
      <c r="C252" s="261">
        <v>50</v>
      </c>
      <c r="D252" s="261" t="s">
        <v>155</v>
      </c>
      <c r="E252" s="262" t="s">
        <v>383</v>
      </c>
      <c r="F252" s="263" t="s">
        <v>384</v>
      </c>
      <c r="G252" s="264" t="s">
        <v>385</v>
      </c>
      <c r="H252" s="265">
        <v>2</v>
      </c>
      <c r="I252" s="80"/>
      <c r="J252" s="266">
        <f t="shared" si="0"/>
        <v>0</v>
      </c>
      <c r="K252" s="267"/>
      <c r="L252" s="176"/>
      <c r="M252" s="268" t="s">
        <v>1</v>
      </c>
      <c r="N252" s="269" t="s">
        <v>39</v>
      </c>
      <c r="O252" s="270"/>
      <c r="P252" s="271">
        <f t="shared" si="1"/>
        <v>0</v>
      </c>
      <c r="Q252" s="271">
        <v>0</v>
      </c>
      <c r="R252" s="271">
        <f t="shared" si="2"/>
        <v>0</v>
      </c>
      <c r="S252" s="271">
        <v>0</v>
      </c>
      <c r="T252" s="272">
        <f t="shared" si="3"/>
        <v>0</v>
      </c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R252" s="273" t="s">
        <v>159</v>
      </c>
      <c r="AT252" s="273" t="s">
        <v>155</v>
      </c>
      <c r="AU252" s="273" t="s">
        <v>84</v>
      </c>
      <c r="AY252" s="166" t="s">
        <v>153</v>
      </c>
      <c r="BE252" s="274">
        <f t="shared" si="4"/>
        <v>0</v>
      </c>
      <c r="BF252" s="274">
        <f t="shared" si="5"/>
        <v>0</v>
      </c>
      <c r="BG252" s="274">
        <f t="shared" si="6"/>
        <v>0</v>
      </c>
      <c r="BH252" s="274">
        <f t="shared" si="7"/>
        <v>0</v>
      </c>
      <c r="BI252" s="274">
        <f t="shared" si="8"/>
        <v>0</v>
      </c>
      <c r="BJ252" s="166" t="s">
        <v>82</v>
      </c>
      <c r="BK252" s="274">
        <f t="shared" si="9"/>
        <v>0</v>
      </c>
      <c r="BL252" s="166" t="s">
        <v>159</v>
      </c>
      <c r="BM252" s="273" t="s">
        <v>386</v>
      </c>
    </row>
    <row r="253" spans="2:51" s="275" customFormat="1" ht="12">
      <c r="B253" s="276"/>
      <c r="D253" s="277" t="s">
        <v>165</v>
      </c>
      <c r="E253" s="278" t="s">
        <v>1</v>
      </c>
      <c r="F253" s="279" t="s">
        <v>84</v>
      </c>
      <c r="H253" s="280">
        <v>2</v>
      </c>
      <c r="I253" s="81"/>
      <c r="L253" s="276"/>
      <c r="M253" s="281"/>
      <c r="N253" s="282"/>
      <c r="O253" s="282"/>
      <c r="P253" s="282"/>
      <c r="Q253" s="282"/>
      <c r="R253" s="282"/>
      <c r="S253" s="282"/>
      <c r="T253" s="283"/>
      <c r="AT253" s="278" t="s">
        <v>165</v>
      </c>
      <c r="AU253" s="278" t="s">
        <v>84</v>
      </c>
      <c r="AV253" s="275" t="s">
        <v>84</v>
      </c>
      <c r="AW253" s="275" t="s">
        <v>30</v>
      </c>
      <c r="AX253" s="275" t="s">
        <v>82</v>
      </c>
      <c r="AY253" s="278" t="s">
        <v>153</v>
      </c>
    </row>
    <row r="254" spans="1:65" s="178" customFormat="1" ht="37.9" customHeight="1">
      <c r="A254" s="175"/>
      <c r="B254" s="176"/>
      <c r="C254" s="261">
        <v>51</v>
      </c>
      <c r="D254" s="261" t="s">
        <v>155</v>
      </c>
      <c r="E254" s="262" t="s">
        <v>387</v>
      </c>
      <c r="F254" s="263" t="s">
        <v>388</v>
      </c>
      <c r="G254" s="264" t="s">
        <v>385</v>
      </c>
      <c r="H254" s="265">
        <v>1</v>
      </c>
      <c r="I254" s="80"/>
      <c r="J254" s="266">
        <f>ROUND(I254*H254,2)</f>
        <v>0</v>
      </c>
      <c r="K254" s="267"/>
      <c r="L254" s="176"/>
      <c r="M254" s="268" t="s">
        <v>1</v>
      </c>
      <c r="N254" s="269" t="s">
        <v>39</v>
      </c>
      <c r="O254" s="270"/>
      <c r="P254" s="271">
        <f>O254*H254</f>
        <v>0</v>
      </c>
      <c r="Q254" s="271">
        <v>0</v>
      </c>
      <c r="R254" s="271">
        <f>Q254*H254</f>
        <v>0</v>
      </c>
      <c r="S254" s="271">
        <v>0</v>
      </c>
      <c r="T254" s="272">
        <f>S254*H254</f>
        <v>0</v>
      </c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R254" s="273" t="s">
        <v>159</v>
      </c>
      <c r="AT254" s="273" t="s">
        <v>155</v>
      </c>
      <c r="AU254" s="273" t="s">
        <v>84</v>
      </c>
      <c r="AY254" s="166" t="s">
        <v>153</v>
      </c>
      <c r="BE254" s="274">
        <f>IF(N254="základní",J254,0)</f>
        <v>0</v>
      </c>
      <c r="BF254" s="274">
        <f>IF(N254="snížená",J254,0)</f>
        <v>0</v>
      </c>
      <c r="BG254" s="274">
        <f>IF(N254="zákl. přenesená",J254,0)</f>
        <v>0</v>
      </c>
      <c r="BH254" s="274">
        <f>IF(N254="sníž. přenesená",J254,0)</f>
        <v>0</v>
      </c>
      <c r="BI254" s="274">
        <f>IF(N254="nulová",J254,0)</f>
        <v>0</v>
      </c>
      <c r="BJ254" s="166" t="s">
        <v>82</v>
      </c>
      <c r="BK254" s="274">
        <f>ROUND(I254*H254,2)</f>
        <v>0</v>
      </c>
      <c r="BL254" s="166" t="s">
        <v>159</v>
      </c>
      <c r="BM254" s="273" t="s">
        <v>389</v>
      </c>
    </row>
    <row r="255" spans="1:65" s="178" customFormat="1" ht="33" customHeight="1">
      <c r="A255" s="175"/>
      <c r="B255" s="176"/>
      <c r="C255" s="261">
        <v>52</v>
      </c>
      <c r="D255" s="261" t="s">
        <v>155</v>
      </c>
      <c r="E255" s="262" t="s">
        <v>391</v>
      </c>
      <c r="F255" s="263" t="s">
        <v>392</v>
      </c>
      <c r="G255" s="264" t="s">
        <v>385</v>
      </c>
      <c r="H255" s="265">
        <v>6</v>
      </c>
      <c r="I255" s="80"/>
      <c r="J255" s="266">
        <f>ROUND(I255*H255,2)</f>
        <v>0</v>
      </c>
      <c r="K255" s="267"/>
      <c r="L255" s="176"/>
      <c r="M255" s="268" t="s">
        <v>1</v>
      </c>
      <c r="N255" s="269" t="s">
        <v>39</v>
      </c>
      <c r="O255" s="270"/>
      <c r="P255" s="271">
        <f>O255*H255</f>
        <v>0</v>
      </c>
      <c r="Q255" s="271">
        <v>0</v>
      </c>
      <c r="R255" s="271">
        <f>Q255*H255</f>
        <v>0</v>
      </c>
      <c r="S255" s="271">
        <v>0</v>
      </c>
      <c r="T255" s="272">
        <f>S255*H255</f>
        <v>0</v>
      </c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R255" s="273" t="s">
        <v>159</v>
      </c>
      <c r="AT255" s="273" t="s">
        <v>155</v>
      </c>
      <c r="AU255" s="273" t="s">
        <v>84</v>
      </c>
      <c r="AY255" s="166" t="s">
        <v>153</v>
      </c>
      <c r="BE255" s="274">
        <f>IF(N255="základní",J255,0)</f>
        <v>0</v>
      </c>
      <c r="BF255" s="274">
        <f>IF(N255="snížená",J255,0)</f>
        <v>0</v>
      </c>
      <c r="BG255" s="274">
        <f>IF(N255="zákl. přenesená",J255,0)</f>
        <v>0</v>
      </c>
      <c r="BH255" s="274">
        <f>IF(N255="sníž. přenesená",J255,0)</f>
        <v>0</v>
      </c>
      <c r="BI255" s="274">
        <f>IF(N255="nulová",J255,0)</f>
        <v>0</v>
      </c>
      <c r="BJ255" s="166" t="s">
        <v>82</v>
      </c>
      <c r="BK255" s="274">
        <f>ROUND(I255*H255,2)</f>
        <v>0</v>
      </c>
      <c r="BL255" s="166" t="s">
        <v>159</v>
      </c>
      <c r="BM255" s="273" t="s">
        <v>393</v>
      </c>
    </row>
    <row r="256" spans="1:65" s="178" customFormat="1" ht="24.25" customHeight="1">
      <c r="A256" s="175"/>
      <c r="B256" s="176"/>
      <c r="C256" s="261">
        <v>53</v>
      </c>
      <c r="D256" s="261" t="s">
        <v>155</v>
      </c>
      <c r="E256" s="262" t="s">
        <v>394</v>
      </c>
      <c r="F256" s="263" t="s">
        <v>395</v>
      </c>
      <c r="G256" s="264" t="s">
        <v>385</v>
      </c>
      <c r="H256" s="265">
        <v>4</v>
      </c>
      <c r="I256" s="80"/>
      <c r="J256" s="266">
        <f>ROUND(I256*H256,2)</f>
        <v>0</v>
      </c>
      <c r="K256" s="267"/>
      <c r="L256" s="176"/>
      <c r="M256" s="268" t="s">
        <v>1</v>
      </c>
      <c r="N256" s="269" t="s">
        <v>39</v>
      </c>
      <c r="O256" s="270"/>
      <c r="P256" s="271">
        <f>O256*H256</f>
        <v>0</v>
      </c>
      <c r="Q256" s="271">
        <v>0</v>
      </c>
      <c r="R256" s="271">
        <f>Q256*H256</f>
        <v>0</v>
      </c>
      <c r="S256" s="271">
        <v>0</v>
      </c>
      <c r="T256" s="272">
        <f>S256*H256</f>
        <v>0</v>
      </c>
      <c r="U256" s="175"/>
      <c r="V256" s="175"/>
      <c r="W256" s="175"/>
      <c r="X256" s="175"/>
      <c r="Y256" s="175"/>
      <c r="Z256" s="175"/>
      <c r="AA256" s="175"/>
      <c r="AB256" s="175"/>
      <c r="AC256" s="175"/>
      <c r="AD256" s="175"/>
      <c r="AE256" s="175"/>
      <c r="AR256" s="273" t="s">
        <v>159</v>
      </c>
      <c r="AT256" s="273" t="s">
        <v>155</v>
      </c>
      <c r="AU256" s="273" t="s">
        <v>84</v>
      </c>
      <c r="AY256" s="166" t="s">
        <v>153</v>
      </c>
      <c r="BE256" s="274">
        <f>IF(N256="základní",J256,0)</f>
        <v>0</v>
      </c>
      <c r="BF256" s="274">
        <f>IF(N256="snížená",J256,0)</f>
        <v>0</v>
      </c>
      <c r="BG256" s="274">
        <f>IF(N256="zákl. přenesená",J256,0)</f>
        <v>0</v>
      </c>
      <c r="BH256" s="274">
        <f>IF(N256="sníž. přenesená",J256,0)</f>
        <v>0</v>
      </c>
      <c r="BI256" s="274">
        <f>IF(N256="nulová",J256,0)</f>
        <v>0</v>
      </c>
      <c r="BJ256" s="166" t="s">
        <v>82</v>
      </c>
      <c r="BK256" s="274">
        <f>ROUND(I256*H256,2)</f>
        <v>0</v>
      </c>
      <c r="BL256" s="166" t="s">
        <v>159</v>
      </c>
      <c r="BM256" s="273" t="s">
        <v>396</v>
      </c>
    </row>
    <row r="257" spans="2:51" s="275" customFormat="1" ht="12">
      <c r="B257" s="276"/>
      <c r="D257" s="277" t="s">
        <v>165</v>
      </c>
      <c r="E257" s="278" t="s">
        <v>1</v>
      </c>
      <c r="F257" s="279" t="s">
        <v>159</v>
      </c>
      <c r="H257" s="280">
        <v>4</v>
      </c>
      <c r="I257" s="81"/>
      <c r="L257" s="276"/>
      <c r="M257" s="281"/>
      <c r="N257" s="282"/>
      <c r="O257" s="282"/>
      <c r="P257" s="282"/>
      <c r="Q257" s="282"/>
      <c r="R257" s="282"/>
      <c r="S257" s="282"/>
      <c r="T257" s="283"/>
      <c r="AT257" s="278" t="s">
        <v>165</v>
      </c>
      <c r="AU257" s="278" t="s">
        <v>84</v>
      </c>
      <c r="AV257" s="275" t="s">
        <v>84</v>
      </c>
      <c r="AW257" s="275" t="s">
        <v>30</v>
      </c>
      <c r="AX257" s="275" t="s">
        <v>82</v>
      </c>
      <c r="AY257" s="278" t="s">
        <v>153</v>
      </c>
    </row>
    <row r="258" spans="1:65" s="178" customFormat="1" ht="24.25" customHeight="1">
      <c r="A258" s="175"/>
      <c r="B258" s="176"/>
      <c r="C258" s="261">
        <v>54</v>
      </c>
      <c r="D258" s="261" t="s">
        <v>155</v>
      </c>
      <c r="E258" s="262" t="s">
        <v>398</v>
      </c>
      <c r="F258" s="263" t="s">
        <v>399</v>
      </c>
      <c r="G258" s="264" t="s">
        <v>385</v>
      </c>
      <c r="H258" s="265">
        <v>1</v>
      </c>
      <c r="I258" s="80"/>
      <c r="J258" s="266">
        <f aca="true" t="shared" si="10" ref="J258:J267">ROUND(I258*H258,2)</f>
        <v>0</v>
      </c>
      <c r="K258" s="267"/>
      <c r="L258" s="176"/>
      <c r="M258" s="268" t="s">
        <v>1</v>
      </c>
      <c r="N258" s="269" t="s">
        <v>39</v>
      </c>
      <c r="O258" s="270"/>
      <c r="P258" s="271">
        <f aca="true" t="shared" si="11" ref="P258:P267">O258*H258</f>
        <v>0</v>
      </c>
      <c r="Q258" s="271">
        <v>0</v>
      </c>
      <c r="R258" s="271">
        <f aca="true" t="shared" si="12" ref="R258:R267">Q258*H258</f>
        <v>0</v>
      </c>
      <c r="S258" s="271">
        <v>0</v>
      </c>
      <c r="T258" s="272">
        <f aca="true" t="shared" si="13" ref="T258:T267">S258*H258</f>
        <v>0</v>
      </c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R258" s="273" t="s">
        <v>159</v>
      </c>
      <c r="AT258" s="273" t="s">
        <v>155</v>
      </c>
      <c r="AU258" s="273" t="s">
        <v>84</v>
      </c>
      <c r="AY258" s="166" t="s">
        <v>153</v>
      </c>
      <c r="BE258" s="274">
        <f aca="true" t="shared" si="14" ref="BE258:BE267">IF(N258="základní",J258,0)</f>
        <v>0</v>
      </c>
      <c r="BF258" s="274">
        <f aca="true" t="shared" si="15" ref="BF258:BF267">IF(N258="snížená",J258,0)</f>
        <v>0</v>
      </c>
      <c r="BG258" s="274">
        <f aca="true" t="shared" si="16" ref="BG258:BG267">IF(N258="zákl. přenesená",J258,0)</f>
        <v>0</v>
      </c>
      <c r="BH258" s="274">
        <f aca="true" t="shared" si="17" ref="BH258:BH267">IF(N258="sníž. přenesená",J258,0)</f>
        <v>0</v>
      </c>
      <c r="BI258" s="274">
        <f aca="true" t="shared" si="18" ref="BI258:BI267">IF(N258="nulová",J258,0)</f>
        <v>0</v>
      </c>
      <c r="BJ258" s="166" t="s">
        <v>82</v>
      </c>
      <c r="BK258" s="274">
        <f aca="true" t="shared" si="19" ref="BK258:BK267">ROUND(I258*H258,2)</f>
        <v>0</v>
      </c>
      <c r="BL258" s="166" t="s">
        <v>159</v>
      </c>
      <c r="BM258" s="273" t="s">
        <v>400</v>
      </c>
    </row>
    <row r="259" spans="1:65" s="178" customFormat="1" ht="24.25" customHeight="1">
      <c r="A259" s="175"/>
      <c r="B259" s="176"/>
      <c r="C259" s="261">
        <v>55</v>
      </c>
      <c r="D259" s="261" t="s">
        <v>155</v>
      </c>
      <c r="E259" s="262" t="s">
        <v>401</v>
      </c>
      <c r="F259" s="263" t="s">
        <v>402</v>
      </c>
      <c r="G259" s="264" t="s">
        <v>385</v>
      </c>
      <c r="H259" s="265">
        <v>5</v>
      </c>
      <c r="I259" s="80"/>
      <c r="J259" s="266">
        <f t="shared" si="10"/>
        <v>0</v>
      </c>
      <c r="K259" s="267"/>
      <c r="L259" s="176"/>
      <c r="M259" s="268" t="s">
        <v>1</v>
      </c>
      <c r="N259" s="269" t="s">
        <v>39</v>
      </c>
      <c r="O259" s="270"/>
      <c r="P259" s="271">
        <f t="shared" si="11"/>
        <v>0</v>
      </c>
      <c r="Q259" s="271">
        <v>0</v>
      </c>
      <c r="R259" s="271">
        <f t="shared" si="12"/>
        <v>0</v>
      </c>
      <c r="S259" s="271">
        <v>0</v>
      </c>
      <c r="T259" s="272">
        <f t="shared" si="13"/>
        <v>0</v>
      </c>
      <c r="U259" s="175"/>
      <c r="V259" s="175"/>
      <c r="W259" s="175"/>
      <c r="X259" s="175"/>
      <c r="Y259" s="175"/>
      <c r="Z259" s="175"/>
      <c r="AA259" s="175"/>
      <c r="AB259" s="175"/>
      <c r="AC259" s="175"/>
      <c r="AD259" s="175"/>
      <c r="AE259" s="175"/>
      <c r="AR259" s="273" t="s">
        <v>159</v>
      </c>
      <c r="AT259" s="273" t="s">
        <v>155</v>
      </c>
      <c r="AU259" s="273" t="s">
        <v>84</v>
      </c>
      <c r="AY259" s="166" t="s">
        <v>153</v>
      </c>
      <c r="BE259" s="274">
        <f t="shared" si="14"/>
        <v>0</v>
      </c>
      <c r="BF259" s="274">
        <f t="shared" si="15"/>
        <v>0</v>
      </c>
      <c r="BG259" s="274">
        <f t="shared" si="16"/>
        <v>0</v>
      </c>
      <c r="BH259" s="274">
        <f t="shared" si="17"/>
        <v>0</v>
      </c>
      <c r="BI259" s="274">
        <f t="shared" si="18"/>
        <v>0</v>
      </c>
      <c r="BJ259" s="166" t="s">
        <v>82</v>
      </c>
      <c r="BK259" s="274">
        <f t="shared" si="19"/>
        <v>0</v>
      </c>
      <c r="BL259" s="166" t="s">
        <v>159</v>
      </c>
      <c r="BM259" s="273" t="s">
        <v>403</v>
      </c>
    </row>
    <row r="260" spans="1:65" s="178" customFormat="1" ht="24.25" customHeight="1">
      <c r="A260" s="175"/>
      <c r="B260" s="176"/>
      <c r="C260" s="261">
        <v>56</v>
      </c>
      <c r="D260" s="261" t="s">
        <v>155</v>
      </c>
      <c r="E260" s="262" t="s">
        <v>405</v>
      </c>
      <c r="F260" s="263" t="s">
        <v>406</v>
      </c>
      <c r="G260" s="264" t="s">
        <v>385</v>
      </c>
      <c r="H260" s="265">
        <v>5</v>
      </c>
      <c r="I260" s="80"/>
      <c r="J260" s="266">
        <f t="shared" si="10"/>
        <v>0</v>
      </c>
      <c r="K260" s="267"/>
      <c r="L260" s="176"/>
      <c r="M260" s="268" t="s">
        <v>1</v>
      </c>
      <c r="N260" s="269" t="s">
        <v>39</v>
      </c>
      <c r="O260" s="270"/>
      <c r="P260" s="271">
        <f t="shared" si="11"/>
        <v>0</v>
      </c>
      <c r="Q260" s="271">
        <v>0</v>
      </c>
      <c r="R260" s="271">
        <f t="shared" si="12"/>
        <v>0</v>
      </c>
      <c r="S260" s="271">
        <v>0</v>
      </c>
      <c r="T260" s="272">
        <f t="shared" si="13"/>
        <v>0</v>
      </c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R260" s="273" t="s">
        <v>159</v>
      </c>
      <c r="AT260" s="273" t="s">
        <v>155</v>
      </c>
      <c r="AU260" s="273" t="s">
        <v>84</v>
      </c>
      <c r="AY260" s="166" t="s">
        <v>153</v>
      </c>
      <c r="BE260" s="274">
        <f t="shared" si="14"/>
        <v>0</v>
      </c>
      <c r="BF260" s="274">
        <f t="shared" si="15"/>
        <v>0</v>
      </c>
      <c r="BG260" s="274">
        <f t="shared" si="16"/>
        <v>0</v>
      </c>
      <c r="BH260" s="274">
        <f t="shared" si="17"/>
        <v>0</v>
      </c>
      <c r="BI260" s="274">
        <f t="shared" si="18"/>
        <v>0</v>
      </c>
      <c r="BJ260" s="166" t="s">
        <v>82</v>
      </c>
      <c r="BK260" s="274">
        <f t="shared" si="19"/>
        <v>0</v>
      </c>
      <c r="BL260" s="166" t="s">
        <v>159</v>
      </c>
      <c r="BM260" s="273" t="s">
        <v>407</v>
      </c>
    </row>
    <row r="261" spans="1:65" s="178" customFormat="1" ht="33" customHeight="1">
      <c r="A261" s="175"/>
      <c r="B261" s="176"/>
      <c r="C261" s="261">
        <v>57</v>
      </c>
      <c r="D261" s="261" t="s">
        <v>155</v>
      </c>
      <c r="E261" s="262" t="s">
        <v>408</v>
      </c>
      <c r="F261" s="263" t="s">
        <v>409</v>
      </c>
      <c r="G261" s="264" t="s">
        <v>385</v>
      </c>
      <c r="H261" s="265">
        <v>14</v>
      </c>
      <c r="I261" s="80"/>
      <c r="J261" s="266">
        <f t="shared" si="10"/>
        <v>0</v>
      </c>
      <c r="K261" s="267"/>
      <c r="L261" s="176"/>
      <c r="M261" s="268" t="s">
        <v>1</v>
      </c>
      <c r="N261" s="269" t="s">
        <v>39</v>
      </c>
      <c r="O261" s="270"/>
      <c r="P261" s="271">
        <f t="shared" si="11"/>
        <v>0</v>
      </c>
      <c r="Q261" s="271">
        <v>0</v>
      </c>
      <c r="R261" s="271">
        <f t="shared" si="12"/>
        <v>0</v>
      </c>
      <c r="S261" s="271">
        <v>0</v>
      </c>
      <c r="T261" s="272">
        <f t="shared" si="13"/>
        <v>0</v>
      </c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R261" s="273" t="s">
        <v>159</v>
      </c>
      <c r="AT261" s="273" t="s">
        <v>155</v>
      </c>
      <c r="AU261" s="273" t="s">
        <v>84</v>
      </c>
      <c r="AY261" s="166" t="s">
        <v>153</v>
      </c>
      <c r="BE261" s="274">
        <f t="shared" si="14"/>
        <v>0</v>
      </c>
      <c r="BF261" s="274">
        <f t="shared" si="15"/>
        <v>0</v>
      </c>
      <c r="BG261" s="274">
        <f t="shared" si="16"/>
        <v>0</v>
      </c>
      <c r="BH261" s="274">
        <f t="shared" si="17"/>
        <v>0</v>
      </c>
      <c r="BI261" s="274">
        <f t="shared" si="18"/>
        <v>0</v>
      </c>
      <c r="BJ261" s="166" t="s">
        <v>82</v>
      </c>
      <c r="BK261" s="274">
        <f t="shared" si="19"/>
        <v>0</v>
      </c>
      <c r="BL261" s="166" t="s">
        <v>159</v>
      </c>
      <c r="BM261" s="273" t="s">
        <v>410</v>
      </c>
    </row>
    <row r="262" spans="1:65" s="178" customFormat="1" ht="24.25" customHeight="1">
      <c r="A262" s="175"/>
      <c r="B262" s="176"/>
      <c r="C262" s="261">
        <v>58</v>
      </c>
      <c r="D262" s="261" t="s">
        <v>155</v>
      </c>
      <c r="E262" s="262" t="s">
        <v>412</v>
      </c>
      <c r="F262" s="263" t="s">
        <v>413</v>
      </c>
      <c r="G262" s="264" t="s">
        <v>158</v>
      </c>
      <c r="H262" s="265">
        <v>5</v>
      </c>
      <c r="I262" s="80"/>
      <c r="J262" s="266">
        <f t="shared" si="10"/>
        <v>0</v>
      </c>
      <c r="K262" s="267"/>
      <c r="L262" s="176"/>
      <c r="M262" s="268" t="s">
        <v>1</v>
      </c>
      <c r="N262" s="269" t="s">
        <v>39</v>
      </c>
      <c r="O262" s="270"/>
      <c r="P262" s="271">
        <f t="shared" si="11"/>
        <v>0</v>
      </c>
      <c r="Q262" s="271">
        <v>0</v>
      </c>
      <c r="R262" s="271">
        <f t="shared" si="12"/>
        <v>0</v>
      </c>
      <c r="S262" s="271">
        <v>0</v>
      </c>
      <c r="T262" s="272">
        <f t="shared" si="13"/>
        <v>0</v>
      </c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R262" s="273" t="s">
        <v>159</v>
      </c>
      <c r="AT262" s="273" t="s">
        <v>155</v>
      </c>
      <c r="AU262" s="273" t="s">
        <v>84</v>
      </c>
      <c r="AY262" s="166" t="s">
        <v>153</v>
      </c>
      <c r="BE262" s="274">
        <f t="shared" si="14"/>
        <v>0</v>
      </c>
      <c r="BF262" s="274">
        <f t="shared" si="15"/>
        <v>0</v>
      </c>
      <c r="BG262" s="274">
        <f t="shared" si="16"/>
        <v>0</v>
      </c>
      <c r="BH262" s="274">
        <f t="shared" si="17"/>
        <v>0</v>
      </c>
      <c r="BI262" s="274">
        <f t="shared" si="18"/>
        <v>0</v>
      </c>
      <c r="BJ262" s="166" t="s">
        <v>82</v>
      </c>
      <c r="BK262" s="274">
        <f t="shared" si="19"/>
        <v>0</v>
      </c>
      <c r="BL262" s="166" t="s">
        <v>159</v>
      </c>
      <c r="BM262" s="273" t="s">
        <v>414</v>
      </c>
    </row>
    <row r="263" spans="1:65" s="178" customFormat="1" ht="24.25" customHeight="1">
      <c r="A263" s="175"/>
      <c r="B263" s="176"/>
      <c r="C263" s="261">
        <v>59</v>
      </c>
      <c r="D263" s="261" t="s">
        <v>155</v>
      </c>
      <c r="E263" s="262" t="s">
        <v>416</v>
      </c>
      <c r="F263" s="263" t="s">
        <v>417</v>
      </c>
      <c r="G263" s="264" t="s">
        <v>385</v>
      </c>
      <c r="H263" s="265">
        <v>3</v>
      </c>
      <c r="I263" s="80"/>
      <c r="J263" s="266">
        <f t="shared" si="10"/>
        <v>0</v>
      </c>
      <c r="K263" s="267"/>
      <c r="L263" s="176"/>
      <c r="M263" s="268" t="s">
        <v>1</v>
      </c>
      <c r="N263" s="269" t="s">
        <v>39</v>
      </c>
      <c r="O263" s="270"/>
      <c r="P263" s="271">
        <f t="shared" si="11"/>
        <v>0</v>
      </c>
      <c r="Q263" s="271">
        <v>0</v>
      </c>
      <c r="R263" s="271">
        <f t="shared" si="12"/>
        <v>0</v>
      </c>
      <c r="S263" s="271">
        <v>0</v>
      </c>
      <c r="T263" s="272">
        <f t="shared" si="13"/>
        <v>0</v>
      </c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R263" s="273" t="s">
        <v>159</v>
      </c>
      <c r="AT263" s="273" t="s">
        <v>155</v>
      </c>
      <c r="AU263" s="273" t="s">
        <v>84</v>
      </c>
      <c r="AY263" s="166" t="s">
        <v>153</v>
      </c>
      <c r="BE263" s="274">
        <f t="shared" si="14"/>
        <v>0</v>
      </c>
      <c r="BF263" s="274">
        <f t="shared" si="15"/>
        <v>0</v>
      </c>
      <c r="BG263" s="274">
        <f t="shared" si="16"/>
        <v>0</v>
      </c>
      <c r="BH263" s="274">
        <f t="shared" si="17"/>
        <v>0</v>
      </c>
      <c r="BI263" s="274">
        <f t="shared" si="18"/>
        <v>0</v>
      </c>
      <c r="BJ263" s="166" t="s">
        <v>82</v>
      </c>
      <c r="BK263" s="274">
        <f t="shared" si="19"/>
        <v>0</v>
      </c>
      <c r="BL263" s="166" t="s">
        <v>159</v>
      </c>
      <c r="BM263" s="273" t="s">
        <v>418</v>
      </c>
    </row>
    <row r="264" spans="1:65" s="178" customFormat="1" ht="24.25" customHeight="1">
      <c r="A264" s="175"/>
      <c r="B264" s="176"/>
      <c r="C264" s="261">
        <v>60</v>
      </c>
      <c r="D264" s="261" t="s">
        <v>155</v>
      </c>
      <c r="E264" s="262" t="s">
        <v>420</v>
      </c>
      <c r="F264" s="263" t="s">
        <v>421</v>
      </c>
      <c r="G264" s="264" t="s">
        <v>385</v>
      </c>
      <c r="H264" s="265">
        <v>26</v>
      </c>
      <c r="I264" s="80"/>
      <c r="J264" s="266">
        <f t="shared" si="10"/>
        <v>0</v>
      </c>
      <c r="K264" s="267"/>
      <c r="L264" s="176"/>
      <c r="M264" s="268" t="s">
        <v>1</v>
      </c>
      <c r="N264" s="269" t="s">
        <v>39</v>
      </c>
      <c r="O264" s="270"/>
      <c r="P264" s="271">
        <f t="shared" si="11"/>
        <v>0</v>
      </c>
      <c r="Q264" s="271">
        <v>0</v>
      </c>
      <c r="R264" s="271">
        <f t="shared" si="12"/>
        <v>0</v>
      </c>
      <c r="S264" s="271">
        <v>0</v>
      </c>
      <c r="T264" s="272">
        <f t="shared" si="13"/>
        <v>0</v>
      </c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R264" s="273" t="s">
        <v>159</v>
      </c>
      <c r="AT264" s="273" t="s">
        <v>155</v>
      </c>
      <c r="AU264" s="273" t="s">
        <v>84</v>
      </c>
      <c r="AY264" s="166" t="s">
        <v>153</v>
      </c>
      <c r="BE264" s="274">
        <f t="shared" si="14"/>
        <v>0</v>
      </c>
      <c r="BF264" s="274">
        <f t="shared" si="15"/>
        <v>0</v>
      </c>
      <c r="BG264" s="274">
        <f t="shared" si="16"/>
        <v>0</v>
      </c>
      <c r="BH264" s="274">
        <f t="shared" si="17"/>
        <v>0</v>
      </c>
      <c r="BI264" s="274">
        <f t="shared" si="18"/>
        <v>0</v>
      </c>
      <c r="BJ264" s="166" t="s">
        <v>82</v>
      </c>
      <c r="BK264" s="274">
        <f t="shared" si="19"/>
        <v>0</v>
      </c>
      <c r="BL264" s="166" t="s">
        <v>159</v>
      </c>
      <c r="BM264" s="273" t="s">
        <v>422</v>
      </c>
    </row>
    <row r="265" spans="1:65" s="178" customFormat="1" ht="24.25" customHeight="1">
      <c r="A265" s="175"/>
      <c r="B265" s="176"/>
      <c r="C265" s="261">
        <v>61</v>
      </c>
      <c r="D265" s="261" t="s">
        <v>155</v>
      </c>
      <c r="E265" s="262" t="s">
        <v>424</v>
      </c>
      <c r="F265" s="263" t="s">
        <v>425</v>
      </c>
      <c r="G265" s="264" t="s">
        <v>385</v>
      </c>
      <c r="H265" s="265">
        <v>7</v>
      </c>
      <c r="I265" s="80"/>
      <c r="J265" s="266">
        <f t="shared" si="10"/>
        <v>0</v>
      </c>
      <c r="K265" s="267"/>
      <c r="L265" s="176"/>
      <c r="M265" s="268" t="s">
        <v>1</v>
      </c>
      <c r="N265" s="269" t="s">
        <v>39</v>
      </c>
      <c r="O265" s="270"/>
      <c r="P265" s="271">
        <f t="shared" si="11"/>
        <v>0</v>
      </c>
      <c r="Q265" s="271">
        <v>0</v>
      </c>
      <c r="R265" s="271">
        <f t="shared" si="12"/>
        <v>0</v>
      </c>
      <c r="S265" s="271">
        <v>0</v>
      </c>
      <c r="T265" s="272">
        <f t="shared" si="13"/>
        <v>0</v>
      </c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R265" s="273" t="s">
        <v>159</v>
      </c>
      <c r="AT265" s="273" t="s">
        <v>155</v>
      </c>
      <c r="AU265" s="273" t="s">
        <v>84</v>
      </c>
      <c r="AY265" s="166" t="s">
        <v>153</v>
      </c>
      <c r="BE265" s="274">
        <f t="shared" si="14"/>
        <v>0</v>
      </c>
      <c r="BF265" s="274">
        <f t="shared" si="15"/>
        <v>0</v>
      </c>
      <c r="BG265" s="274">
        <f t="shared" si="16"/>
        <v>0</v>
      </c>
      <c r="BH265" s="274">
        <f t="shared" si="17"/>
        <v>0</v>
      </c>
      <c r="BI265" s="274">
        <f t="shared" si="18"/>
        <v>0</v>
      </c>
      <c r="BJ265" s="166" t="s">
        <v>82</v>
      </c>
      <c r="BK265" s="274">
        <f t="shared" si="19"/>
        <v>0</v>
      </c>
      <c r="BL265" s="166" t="s">
        <v>159</v>
      </c>
      <c r="BM265" s="273" t="s">
        <v>426</v>
      </c>
    </row>
    <row r="266" spans="1:65" s="178" customFormat="1" ht="24.25" customHeight="1">
      <c r="A266" s="175"/>
      <c r="B266" s="176"/>
      <c r="C266" s="261">
        <v>62</v>
      </c>
      <c r="D266" s="261" t="s">
        <v>155</v>
      </c>
      <c r="E266" s="262" t="s">
        <v>428</v>
      </c>
      <c r="F266" s="263" t="s">
        <v>429</v>
      </c>
      <c r="G266" s="264" t="s">
        <v>158</v>
      </c>
      <c r="H266" s="265">
        <v>3</v>
      </c>
      <c r="I266" s="80"/>
      <c r="J266" s="266">
        <f t="shared" si="10"/>
        <v>0</v>
      </c>
      <c r="K266" s="267"/>
      <c r="L266" s="176"/>
      <c r="M266" s="268" t="s">
        <v>1</v>
      </c>
      <c r="N266" s="269" t="s">
        <v>39</v>
      </c>
      <c r="O266" s="270"/>
      <c r="P266" s="271">
        <f t="shared" si="11"/>
        <v>0</v>
      </c>
      <c r="Q266" s="271">
        <v>0</v>
      </c>
      <c r="R266" s="271">
        <f t="shared" si="12"/>
        <v>0</v>
      </c>
      <c r="S266" s="271">
        <v>0</v>
      </c>
      <c r="T266" s="272">
        <f t="shared" si="13"/>
        <v>0</v>
      </c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R266" s="273" t="s">
        <v>159</v>
      </c>
      <c r="AT266" s="273" t="s">
        <v>155</v>
      </c>
      <c r="AU266" s="273" t="s">
        <v>84</v>
      </c>
      <c r="AY266" s="166" t="s">
        <v>153</v>
      </c>
      <c r="BE266" s="274">
        <f t="shared" si="14"/>
        <v>0</v>
      </c>
      <c r="BF266" s="274">
        <f t="shared" si="15"/>
        <v>0</v>
      </c>
      <c r="BG266" s="274">
        <f t="shared" si="16"/>
        <v>0</v>
      </c>
      <c r="BH266" s="274">
        <f t="shared" si="17"/>
        <v>0</v>
      </c>
      <c r="BI266" s="274">
        <f t="shared" si="18"/>
        <v>0</v>
      </c>
      <c r="BJ266" s="166" t="s">
        <v>82</v>
      </c>
      <c r="BK266" s="274">
        <f t="shared" si="19"/>
        <v>0</v>
      </c>
      <c r="BL266" s="166" t="s">
        <v>159</v>
      </c>
      <c r="BM266" s="273" t="s">
        <v>430</v>
      </c>
    </row>
    <row r="267" spans="1:65" s="178" customFormat="1" ht="24.25" customHeight="1">
      <c r="A267" s="175"/>
      <c r="B267" s="176"/>
      <c r="C267" s="261">
        <v>63</v>
      </c>
      <c r="D267" s="261" t="s">
        <v>155</v>
      </c>
      <c r="E267" s="262" t="s">
        <v>431</v>
      </c>
      <c r="F267" s="263" t="s">
        <v>432</v>
      </c>
      <c r="G267" s="264" t="s">
        <v>158</v>
      </c>
      <c r="H267" s="265">
        <v>1</v>
      </c>
      <c r="I267" s="80"/>
      <c r="J267" s="266">
        <f t="shared" si="10"/>
        <v>0</v>
      </c>
      <c r="K267" s="267"/>
      <c r="L267" s="176"/>
      <c r="M267" s="268" t="s">
        <v>1</v>
      </c>
      <c r="N267" s="269" t="s">
        <v>39</v>
      </c>
      <c r="O267" s="270"/>
      <c r="P267" s="271">
        <f t="shared" si="11"/>
        <v>0</v>
      </c>
      <c r="Q267" s="271">
        <v>0</v>
      </c>
      <c r="R267" s="271">
        <f t="shared" si="12"/>
        <v>0</v>
      </c>
      <c r="S267" s="271">
        <v>0</v>
      </c>
      <c r="T267" s="272">
        <f t="shared" si="13"/>
        <v>0</v>
      </c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R267" s="273" t="s">
        <v>159</v>
      </c>
      <c r="AT267" s="273" t="s">
        <v>155</v>
      </c>
      <c r="AU267" s="273" t="s">
        <v>84</v>
      </c>
      <c r="AY267" s="166" t="s">
        <v>153</v>
      </c>
      <c r="BE267" s="274">
        <f t="shared" si="14"/>
        <v>0</v>
      </c>
      <c r="BF267" s="274">
        <f t="shared" si="15"/>
        <v>0</v>
      </c>
      <c r="BG267" s="274">
        <f t="shared" si="16"/>
        <v>0</v>
      </c>
      <c r="BH267" s="274">
        <f t="shared" si="17"/>
        <v>0</v>
      </c>
      <c r="BI267" s="274">
        <f t="shared" si="18"/>
        <v>0</v>
      </c>
      <c r="BJ267" s="166" t="s">
        <v>82</v>
      </c>
      <c r="BK267" s="274">
        <f t="shared" si="19"/>
        <v>0</v>
      </c>
      <c r="BL267" s="166" t="s">
        <v>159</v>
      </c>
      <c r="BM267" s="273" t="s">
        <v>433</v>
      </c>
    </row>
    <row r="268" spans="2:63" s="248" customFormat="1" ht="22.9" customHeight="1">
      <c r="B268" s="249"/>
      <c r="D268" s="250" t="s">
        <v>73</v>
      </c>
      <c r="E268" s="259" t="s">
        <v>434</v>
      </c>
      <c r="F268" s="259" t="s">
        <v>435</v>
      </c>
      <c r="I268" s="79"/>
      <c r="J268" s="260">
        <f>BK268</f>
        <v>0</v>
      </c>
      <c r="L268" s="249"/>
      <c r="M268" s="253"/>
      <c r="N268" s="254"/>
      <c r="O268" s="254"/>
      <c r="P268" s="255">
        <f>P269</f>
        <v>0</v>
      </c>
      <c r="Q268" s="254"/>
      <c r="R268" s="255">
        <f>R269</f>
        <v>0</v>
      </c>
      <c r="S268" s="254"/>
      <c r="T268" s="256">
        <f>T269</f>
        <v>0</v>
      </c>
      <c r="AR268" s="250" t="s">
        <v>82</v>
      </c>
      <c r="AT268" s="257" t="s">
        <v>73</v>
      </c>
      <c r="AU268" s="257" t="s">
        <v>82</v>
      </c>
      <c r="AY268" s="250" t="s">
        <v>153</v>
      </c>
      <c r="BK268" s="258">
        <f>BK269</f>
        <v>0</v>
      </c>
    </row>
    <row r="269" spans="1:65" s="178" customFormat="1" ht="16.5" customHeight="1">
      <c r="A269" s="175"/>
      <c r="B269" s="176"/>
      <c r="C269" s="261">
        <v>64</v>
      </c>
      <c r="D269" s="261" t="s">
        <v>155</v>
      </c>
      <c r="E269" s="262" t="s">
        <v>437</v>
      </c>
      <c r="F269" s="263" t="s">
        <v>438</v>
      </c>
      <c r="G269" s="264" t="s">
        <v>200</v>
      </c>
      <c r="H269" s="265">
        <v>289.668</v>
      </c>
      <c r="I269" s="80"/>
      <c r="J269" s="266">
        <f>ROUND(I269*H269,2)</f>
        <v>0</v>
      </c>
      <c r="K269" s="267"/>
      <c r="L269" s="176"/>
      <c r="M269" s="268" t="s">
        <v>1</v>
      </c>
      <c r="N269" s="269" t="s">
        <v>39</v>
      </c>
      <c r="O269" s="270"/>
      <c r="P269" s="271">
        <f>O269*H269</f>
        <v>0</v>
      </c>
      <c r="Q269" s="271">
        <v>0</v>
      </c>
      <c r="R269" s="271">
        <f>Q269*H269</f>
        <v>0</v>
      </c>
      <c r="S269" s="271">
        <v>0</v>
      </c>
      <c r="T269" s="272">
        <f>S269*H269</f>
        <v>0</v>
      </c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R269" s="273" t="s">
        <v>159</v>
      </c>
      <c r="AT269" s="273" t="s">
        <v>155</v>
      </c>
      <c r="AU269" s="273" t="s">
        <v>84</v>
      </c>
      <c r="AY269" s="166" t="s">
        <v>153</v>
      </c>
      <c r="BE269" s="274">
        <f>IF(N269="základní",J269,0)</f>
        <v>0</v>
      </c>
      <c r="BF269" s="274">
        <f>IF(N269="snížená",J269,0)</f>
        <v>0</v>
      </c>
      <c r="BG269" s="274">
        <f>IF(N269="zákl. přenesená",J269,0)</f>
        <v>0</v>
      </c>
      <c r="BH269" s="274">
        <f>IF(N269="sníž. přenesená",J269,0)</f>
        <v>0</v>
      </c>
      <c r="BI269" s="274">
        <f>IF(N269="nulová",J269,0)</f>
        <v>0</v>
      </c>
      <c r="BJ269" s="166" t="s">
        <v>82</v>
      </c>
      <c r="BK269" s="274">
        <f>ROUND(I269*H269,2)</f>
        <v>0</v>
      </c>
      <c r="BL269" s="166" t="s">
        <v>159</v>
      </c>
      <c r="BM269" s="273" t="s">
        <v>439</v>
      </c>
    </row>
    <row r="270" spans="2:63" s="248" customFormat="1" ht="25.9" customHeight="1">
      <c r="B270" s="249"/>
      <c r="D270" s="250" t="s">
        <v>73</v>
      </c>
      <c r="E270" s="251" t="s">
        <v>440</v>
      </c>
      <c r="F270" s="251" t="s">
        <v>441</v>
      </c>
      <c r="I270" s="79"/>
      <c r="J270" s="252">
        <f>BK270</f>
        <v>0</v>
      </c>
      <c r="L270" s="249"/>
      <c r="M270" s="253"/>
      <c r="N270" s="254"/>
      <c r="O270" s="254"/>
      <c r="P270" s="255">
        <f>P271+P273+P281</f>
        <v>0</v>
      </c>
      <c r="Q270" s="254"/>
      <c r="R270" s="255">
        <f>R271+R273+R281</f>
        <v>0.7421249999999999</v>
      </c>
      <c r="S270" s="254"/>
      <c r="T270" s="256">
        <f>T271+T273+T281</f>
        <v>0</v>
      </c>
      <c r="AR270" s="250" t="s">
        <v>84</v>
      </c>
      <c r="AT270" s="257" t="s">
        <v>73</v>
      </c>
      <c r="AU270" s="257" t="s">
        <v>74</v>
      </c>
      <c r="AY270" s="250" t="s">
        <v>153</v>
      </c>
      <c r="BK270" s="258">
        <f>BK271+BK273+BK281</f>
        <v>0</v>
      </c>
    </row>
    <row r="271" spans="2:63" s="248" customFormat="1" ht="22.9" customHeight="1">
      <c r="B271" s="249"/>
      <c r="D271" s="250" t="s">
        <v>73</v>
      </c>
      <c r="E271" s="259" t="s">
        <v>442</v>
      </c>
      <c r="F271" s="259" t="s">
        <v>443</v>
      </c>
      <c r="I271" s="79"/>
      <c r="J271" s="260">
        <f>BK271</f>
        <v>0</v>
      </c>
      <c r="L271" s="249"/>
      <c r="M271" s="253"/>
      <c r="N271" s="254"/>
      <c r="O271" s="254"/>
      <c r="P271" s="255">
        <f>P272</f>
        <v>0</v>
      </c>
      <c r="Q271" s="254"/>
      <c r="R271" s="255">
        <f>R272</f>
        <v>0</v>
      </c>
      <c r="S271" s="254"/>
      <c r="T271" s="256">
        <f>T272</f>
        <v>0</v>
      </c>
      <c r="AR271" s="250" t="s">
        <v>84</v>
      </c>
      <c r="AT271" s="257" t="s">
        <v>73</v>
      </c>
      <c r="AU271" s="257" t="s">
        <v>82</v>
      </c>
      <c r="AY271" s="250" t="s">
        <v>153</v>
      </c>
      <c r="BK271" s="258">
        <f>BK272</f>
        <v>0</v>
      </c>
    </row>
    <row r="272" spans="1:65" s="178" customFormat="1" ht="24.25" customHeight="1">
      <c r="A272" s="175"/>
      <c r="B272" s="176"/>
      <c r="C272" s="261">
        <v>65</v>
      </c>
      <c r="D272" s="261" t="s">
        <v>155</v>
      </c>
      <c r="E272" s="262" t="s">
        <v>444</v>
      </c>
      <c r="F272" s="263" t="s">
        <v>445</v>
      </c>
      <c r="G272" s="264" t="s">
        <v>385</v>
      </c>
      <c r="H272" s="265">
        <v>5</v>
      </c>
      <c r="I272" s="80"/>
      <c r="J272" s="266">
        <f>ROUND(I272*H272,2)</f>
        <v>0</v>
      </c>
      <c r="K272" s="267"/>
      <c r="L272" s="176"/>
      <c r="M272" s="268" t="s">
        <v>1</v>
      </c>
      <c r="N272" s="269" t="s">
        <v>39</v>
      </c>
      <c r="O272" s="270"/>
      <c r="P272" s="271">
        <f>O272*H272</f>
        <v>0</v>
      </c>
      <c r="Q272" s="271">
        <v>0</v>
      </c>
      <c r="R272" s="271">
        <f>Q272*H272</f>
        <v>0</v>
      </c>
      <c r="S272" s="271">
        <v>0</v>
      </c>
      <c r="T272" s="272">
        <f>S272*H272</f>
        <v>0</v>
      </c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R272" s="273" t="s">
        <v>186</v>
      </c>
      <c r="AT272" s="273" t="s">
        <v>155</v>
      </c>
      <c r="AU272" s="273" t="s">
        <v>84</v>
      </c>
      <c r="AY272" s="166" t="s">
        <v>153</v>
      </c>
      <c r="BE272" s="274">
        <f>IF(N272="základní",J272,0)</f>
        <v>0</v>
      </c>
      <c r="BF272" s="274">
        <f>IF(N272="snížená",J272,0)</f>
        <v>0</v>
      </c>
      <c r="BG272" s="274">
        <f>IF(N272="zákl. přenesená",J272,0)</f>
        <v>0</v>
      </c>
      <c r="BH272" s="274">
        <f>IF(N272="sníž. přenesená",J272,0)</f>
        <v>0</v>
      </c>
      <c r="BI272" s="274">
        <f>IF(N272="nulová",J272,0)</f>
        <v>0</v>
      </c>
      <c r="BJ272" s="166" t="s">
        <v>82</v>
      </c>
      <c r="BK272" s="274">
        <f>ROUND(I272*H272,2)</f>
        <v>0</v>
      </c>
      <c r="BL272" s="166" t="s">
        <v>186</v>
      </c>
      <c r="BM272" s="273" t="s">
        <v>446</v>
      </c>
    </row>
    <row r="273" spans="2:63" s="248" customFormat="1" ht="22.9" customHeight="1">
      <c r="B273" s="249"/>
      <c r="D273" s="250" t="s">
        <v>73</v>
      </c>
      <c r="E273" s="259" t="s">
        <v>447</v>
      </c>
      <c r="F273" s="259" t="s">
        <v>448</v>
      </c>
      <c r="I273" s="79"/>
      <c r="J273" s="260">
        <f>BK273</f>
        <v>0</v>
      </c>
      <c r="L273" s="249"/>
      <c r="M273" s="253"/>
      <c r="N273" s="254"/>
      <c r="O273" s="254"/>
      <c r="P273" s="255">
        <f>SUM(P274:P280)</f>
        <v>0</v>
      </c>
      <c r="Q273" s="254"/>
      <c r="R273" s="255">
        <f>SUM(R274:R280)</f>
        <v>0.7421249999999999</v>
      </c>
      <c r="S273" s="254"/>
      <c r="T273" s="256">
        <f>SUM(T274:T280)</f>
        <v>0</v>
      </c>
      <c r="AR273" s="250" t="s">
        <v>84</v>
      </c>
      <c r="AT273" s="257" t="s">
        <v>73</v>
      </c>
      <c r="AU273" s="257" t="s">
        <v>82</v>
      </c>
      <c r="AY273" s="250" t="s">
        <v>153</v>
      </c>
      <c r="BK273" s="258">
        <f>SUM(BK274:BK280)</f>
        <v>0</v>
      </c>
    </row>
    <row r="274" spans="1:65" s="178" customFormat="1" ht="24.25" customHeight="1">
      <c r="A274" s="175"/>
      <c r="B274" s="176"/>
      <c r="C274" s="261">
        <v>66</v>
      </c>
      <c r="D274" s="261" t="s">
        <v>155</v>
      </c>
      <c r="E274" s="262" t="s">
        <v>450</v>
      </c>
      <c r="F274" s="263" t="s">
        <v>451</v>
      </c>
      <c r="G274" s="264" t="s">
        <v>163</v>
      </c>
      <c r="H274" s="265">
        <v>28.98</v>
      </c>
      <c r="I274" s="80"/>
      <c r="J274" s="266">
        <f>ROUND(I274*H274,2)</f>
        <v>0</v>
      </c>
      <c r="K274" s="267"/>
      <c r="L274" s="176"/>
      <c r="M274" s="268" t="s">
        <v>1</v>
      </c>
      <c r="N274" s="269" t="s">
        <v>39</v>
      </c>
      <c r="O274" s="270"/>
      <c r="P274" s="271">
        <f>O274*H274</f>
        <v>0</v>
      </c>
      <c r="Q274" s="271">
        <v>0.01874</v>
      </c>
      <c r="R274" s="271">
        <f>Q274*H274</f>
        <v>0.5430852</v>
      </c>
      <c r="S274" s="271">
        <v>0</v>
      </c>
      <c r="T274" s="272">
        <f>S274*H274</f>
        <v>0</v>
      </c>
      <c r="U274" s="175"/>
      <c r="V274" s="175"/>
      <c r="W274" s="175"/>
      <c r="X274" s="175"/>
      <c r="Y274" s="175"/>
      <c r="Z274" s="175"/>
      <c r="AA274" s="175"/>
      <c r="AB274" s="175"/>
      <c r="AC274" s="175"/>
      <c r="AD274" s="175"/>
      <c r="AE274" s="175"/>
      <c r="AR274" s="273" t="s">
        <v>186</v>
      </c>
      <c r="AT274" s="273" t="s">
        <v>155</v>
      </c>
      <c r="AU274" s="273" t="s">
        <v>84</v>
      </c>
      <c r="AY274" s="166" t="s">
        <v>153</v>
      </c>
      <c r="BE274" s="274">
        <f>IF(N274="základní",J274,0)</f>
        <v>0</v>
      </c>
      <c r="BF274" s="274">
        <f>IF(N274="snížená",J274,0)</f>
        <v>0</v>
      </c>
      <c r="BG274" s="274">
        <f>IF(N274="zákl. přenesená",J274,0)</f>
        <v>0</v>
      </c>
      <c r="BH274" s="274">
        <f>IF(N274="sníž. přenesená",J274,0)</f>
        <v>0</v>
      </c>
      <c r="BI274" s="274">
        <f>IF(N274="nulová",J274,0)</f>
        <v>0</v>
      </c>
      <c r="BJ274" s="166" t="s">
        <v>82</v>
      </c>
      <c r="BK274" s="274">
        <f>ROUND(I274*H274,2)</f>
        <v>0</v>
      </c>
      <c r="BL274" s="166" t="s">
        <v>186</v>
      </c>
      <c r="BM274" s="273" t="s">
        <v>452</v>
      </c>
    </row>
    <row r="275" spans="2:51" s="275" customFormat="1" ht="12">
      <c r="B275" s="276"/>
      <c r="D275" s="277" t="s">
        <v>165</v>
      </c>
      <c r="E275" s="278" t="s">
        <v>1</v>
      </c>
      <c r="F275" s="279" t="s">
        <v>453</v>
      </c>
      <c r="H275" s="280">
        <v>28.98</v>
      </c>
      <c r="I275" s="81"/>
      <c r="L275" s="276"/>
      <c r="M275" s="281"/>
      <c r="N275" s="282"/>
      <c r="O275" s="282"/>
      <c r="P275" s="282"/>
      <c r="Q275" s="282"/>
      <c r="R275" s="282"/>
      <c r="S275" s="282"/>
      <c r="T275" s="283"/>
      <c r="AT275" s="278" t="s">
        <v>165</v>
      </c>
      <c r="AU275" s="278" t="s">
        <v>84</v>
      </c>
      <c r="AV275" s="275" t="s">
        <v>84</v>
      </c>
      <c r="AW275" s="275" t="s">
        <v>30</v>
      </c>
      <c r="AX275" s="275" t="s">
        <v>74</v>
      </c>
      <c r="AY275" s="278" t="s">
        <v>153</v>
      </c>
    </row>
    <row r="276" spans="2:51" s="291" customFormat="1" ht="12">
      <c r="B276" s="292"/>
      <c r="D276" s="277" t="s">
        <v>165</v>
      </c>
      <c r="E276" s="293" t="s">
        <v>1</v>
      </c>
      <c r="F276" s="294" t="s">
        <v>176</v>
      </c>
      <c r="H276" s="295">
        <v>28.98</v>
      </c>
      <c r="I276" s="83"/>
      <c r="L276" s="292"/>
      <c r="M276" s="296"/>
      <c r="N276" s="297"/>
      <c r="O276" s="297"/>
      <c r="P276" s="297"/>
      <c r="Q276" s="297"/>
      <c r="R276" s="297"/>
      <c r="S276" s="297"/>
      <c r="T276" s="298"/>
      <c r="AT276" s="293" t="s">
        <v>165</v>
      </c>
      <c r="AU276" s="293" t="s">
        <v>84</v>
      </c>
      <c r="AV276" s="291" t="s">
        <v>159</v>
      </c>
      <c r="AW276" s="291" t="s">
        <v>30</v>
      </c>
      <c r="AX276" s="291" t="s">
        <v>82</v>
      </c>
      <c r="AY276" s="293" t="s">
        <v>153</v>
      </c>
    </row>
    <row r="277" spans="1:65" s="178" customFormat="1" ht="33" customHeight="1">
      <c r="A277" s="175"/>
      <c r="B277" s="176"/>
      <c r="C277" s="261">
        <v>67</v>
      </c>
      <c r="D277" s="261" t="s">
        <v>155</v>
      </c>
      <c r="E277" s="262" t="s">
        <v>454</v>
      </c>
      <c r="F277" s="263" t="s">
        <v>455</v>
      </c>
      <c r="G277" s="264" t="s">
        <v>222</v>
      </c>
      <c r="H277" s="265">
        <v>6</v>
      </c>
      <c r="I277" s="80"/>
      <c r="J277" s="266">
        <f>ROUND(I277*H277,2)</f>
        <v>0</v>
      </c>
      <c r="K277" s="267"/>
      <c r="L277" s="176"/>
      <c r="M277" s="268" t="s">
        <v>1</v>
      </c>
      <c r="N277" s="269" t="s">
        <v>39</v>
      </c>
      <c r="O277" s="270"/>
      <c r="P277" s="271">
        <f>O277*H277</f>
        <v>0</v>
      </c>
      <c r="Q277" s="271">
        <v>0.02837</v>
      </c>
      <c r="R277" s="271">
        <f>Q277*H277</f>
        <v>0.17021999999999998</v>
      </c>
      <c r="S277" s="271">
        <v>0</v>
      </c>
      <c r="T277" s="272">
        <f>S277*H277</f>
        <v>0</v>
      </c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R277" s="273" t="s">
        <v>186</v>
      </c>
      <c r="AT277" s="273" t="s">
        <v>155</v>
      </c>
      <c r="AU277" s="273" t="s">
        <v>84</v>
      </c>
      <c r="AY277" s="166" t="s">
        <v>153</v>
      </c>
      <c r="BE277" s="274">
        <f>IF(N277="základní",J277,0)</f>
        <v>0</v>
      </c>
      <c r="BF277" s="274">
        <f>IF(N277="snížená",J277,0)</f>
        <v>0</v>
      </c>
      <c r="BG277" s="274">
        <f>IF(N277="zákl. přenesená",J277,0)</f>
        <v>0</v>
      </c>
      <c r="BH277" s="274">
        <f>IF(N277="sníž. přenesená",J277,0)</f>
        <v>0</v>
      </c>
      <c r="BI277" s="274">
        <f>IF(N277="nulová",J277,0)</f>
        <v>0</v>
      </c>
      <c r="BJ277" s="166" t="s">
        <v>82</v>
      </c>
      <c r="BK277" s="274">
        <f>ROUND(I277*H277,2)</f>
        <v>0</v>
      </c>
      <c r="BL277" s="166" t="s">
        <v>186</v>
      </c>
      <c r="BM277" s="273" t="s">
        <v>456</v>
      </c>
    </row>
    <row r="278" spans="2:51" s="275" customFormat="1" ht="12">
      <c r="B278" s="276"/>
      <c r="D278" s="277" t="s">
        <v>165</v>
      </c>
      <c r="E278" s="278" t="s">
        <v>1</v>
      </c>
      <c r="F278" s="279" t="s">
        <v>457</v>
      </c>
      <c r="H278" s="280">
        <v>6</v>
      </c>
      <c r="I278" s="81"/>
      <c r="L278" s="276"/>
      <c r="M278" s="281"/>
      <c r="N278" s="282"/>
      <c r="O278" s="282"/>
      <c r="P278" s="282"/>
      <c r="Q278" s="282"/>
      <c r="R278" s="282"/>
      <c r="S278" s="282"/>
      <c r="T278" s="283"/>
      <c r="AT278" s="278" t="s">
        <v>165</v>
      </c>
      <c r="AU278" s="278" t="s">
        <v>84</v>
      </c>
      <c r="AV278" s="275" t="s">
        <v>84</v>
      </c>
      <c r="AW278" s="275" t="s">
        <v>30</v>
      </c>
      <c r="AX278" s="275" t="s">
        <v>82</v>
      </c>
      <c r="AY278" s="278" t="s">
        <v>153</v>
      </c>
    </row>
    <row r="279" spans="1:65" s="178" customFormat="1" ht="24.25" customHeight="1">
      <c r="A279" s="175"/>
      <c r="B279" s="176"/>
      <c r="C279" s="261">
        <v>68</v>
      </c>
      <c r="D279" s="261" t="s">
        <v>155</v>
      </c>
      <c r="E279" s="262" t="s">
        <v>459</v>
      </c>
      <c r="F279" s="263" t="s">
        <v>460</v>
      </c>
      <c r="G279" s="264" t="s">
        <v>163</v>
      </c>
      <c r="H279" s="265">
        <v>1.62</v>
      </c>
      <c r="I279" s="80"/>
      <c r="J279" s="266">
        <f>ROUND(I279*H279,2)</f>
        <v>0</v>
      </c>
      <c r="K279" s="267"/>
      <c r="L279" s="176"/>
      <c r="M279" s="268" t="s">
        <v>1</v>
      </c>
      <c r="N279" s="269" t="s">
        <v>39</v>
      </c>
      <c r="O279" s="270"/>
      <c r="P279" s="271">
        <f>O279*H279</f>
        <v>0</v>
      </c>
      <c r="Q279" s="271">
        <v>0.01779</v>
      </c>
      <c r="R279" s="271">
        <f>Q279*H279</f>
        <v>0.028819800000000003</v>
      </c>
      <c r="S279" s="271">
        <v>0</v>
      </c>
      <c r="T279" s="272">
        <f>S279*H279</f>
        <v>0</v>
      </c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R279" s="273" t="s">
        <v>186</v>
      </c>
      <c r="AT279" s="273" t="s">
        <v>155</v>
      </c>
      <c r="AU279" s="273" t="s">
        <v>84</v>
      </c>
      <c r="AY279" s="166" t="s">
        <v>153</v>
      </c>
      <c r="BE279" s="274">
        <f>IF(N279="základní",J279,0)</f>
        <v>0</v>
      </c>
      <c r="BF279" s="274">
        <f>IF(N279="snížená",J279,0)</f>
        <v>0</v>
      </c>
      <c r="BG279" s="274">
        <f>IF(N279="zákl. přenesená",J279,0)</f>
        <v>0</v>
      </c>
      <c r="BH279" s="274">
        <f>IF(N279="sníž. přenesená",J279,0)</f>
        <v>0</v>
      </c>
      <c r="BI279" s="274">
        <f>IF(N279="nulová",J279,0)</f>
        <v>0</v>
      </c>
      <c r="BJ279" s="166" t="s">
        <v>82</v>
      </c>
      <c r="BK279" s="274">
        <f>ROUND(I279*H279,2)</f>
        <v>0</v>
      </c>
      <c r="BL279" s="166" t="s">
        <v>186</v>
      </c>
      <c r="BM279" s="273" t="s">
        <v>461</v>
      </c>
    </row>
    <row r="280" spans="2:51" s="275" customFormat="1" ht="12">
      <c r="B280" s="276"/>
      <c r="D280" s="277" t="s">
        <v>165</v>
      </c>
      <c r="E280" s="278" t="s">
        <v>1</v>
      </c>
      <c r="F280" s="279" t="s">
        <v>462</v>
      </c>
      <c r="H280" s="280">
        <v>1.62</v>
      </c>
      <c r="I280" s="81"/>
      <c r="L280" s="276"/>
      <c r="M280" s="281"/>
      <c r="N280" s="282"/>
      <c r="O280" s="282"/>
      <c r="P280" s="282"/>
      <c r="Q280" s="282"/>
      <c r="R280" s="282"/>
      <c r="S280" s="282"/>
      <c r="T280" s="283"/>
      <c r="AT280" s="278" t="s">
        <v>165</v>
      </c>
      <c r="AU280" s="278" t="s">
        <v>84</v>
      </c>
      <c r="AV280" s="275" t="s">
        <v>84</v>
      </c>
      <c r="AW280" s="275" t="s">
        <v>30</v>
      </c>
      <c r="AX280" s="275" t="s">
        <v>82</v>
      </c>
      <c r="AY280" s="278" t="s">
        <v>153</v>
      </c>
    </row>
    <row r="281" spans="2:63" s="248" customFormat="1" ht="22.9" customHeight="1">
      <c r="B281" s="249"/>
      <c r="D281" s="250" t="s">
        <v>73</v>
      </c>
      <c r="E281" s="259" t="s">
        <v>463</v>
      </c>
      <c r="F281" s="259" t="s">
        <v>464</v>
      </c>
      <c r="I281" s="79"/>
      <c r="J281" s="260">
        <f>BK281</f>
        <v>0</v>
      </c>
      <c r="L281" s="249"/>
      <c r="M281" s="253"/>
      <c r="N281" s="254"/>
      <c r="O281" s="254"/>
      <c r="P281" s="255">
        <f>SUM(P282:P299)</f>
        <v>0</v>
      </c>
      <c r="Q281" s="254"/>
      <c r="R281" s="255">
        <f>SUM(R282:R299)</f>
        <v>0</v>
      </c>
      <c r="S281" s="254"/>
      <c r="T281" s="256">
        <f>SUM(T282:T299)</f>
        <v>0</v>
      </c>
      <c r="AR281" s="250" t="s">
        <v>84</v>
      </c>
      <c r="AT281" s="257" t="s">
        <v>73</v>
      </c>
      <c r="AU281" s="257" t="s">
        <v>82</v>
      </c>
      <c r="AY281" s="250" t="s">
        <v>153</v>
      </c>
      <c r="BK281" s="258">
        <f>SUM(BK282:BK299)</f>
        <v>0</v>
      </c>
    </row>
    <row r="282" spans="1:65" s="178" customFormat="1" ht="24.25" customHeight="1">
      <c r="A282" s="175"/>
      <c r="B282" s="176"/>
      <c r="C282" s="261">
        <v>69</v>
      </c>
      <c r="D282" s="261" t="s">
        <v>155</v>
      </c>
      <c r="E282" s="262" t="s">
        <v>466</v>
      </c>
      <c r="F282" s="263" t="s">
        <v>467</v>
      </c>
      <c r="G282" s="264" t="s">
        <v>163</v>
      </c>
      <c r="H282" s="265">
        <v>13.28</v>
      </c>
      <c r="I282" s="80"/>
      <c r="J282" s="266">
        <f>ROUND(I282*H282,2)</f>
        <v>0</v>
      </c>
      <c r="K282" s="267"/>
      <c r="L282" s="176"/>
      <c r="M282" s="268" t="s">
        <v>1</v>
      </c>
      <c r="N282" s="269" t="s">
        <v>39</v>
      </c>
      <c r="O282" s="270"/>
      <c r="P282" s="271">
        <f>O282*H282</f>
        <v>0</v>
      </c>
      <c r="Q282" s="271">
        <v>0</v>
      </c>
      <c r="R282" s="271">
        <f>Q282*H282</f>
        <v>0</v>
      </c>
      <c r="S282" s="271">
        <v>0</v>
      </c>
      <c r="T282" s="272">
        <f>S282*H282</f>
        <v>0</v>
      </c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R282" s="273" t="s">
        <v>186</v>
      </c>
      <c r="AT282" s="273" t="s">
        <v>155</v>
      </c>
      <c r="AU282" s="273" t="s">
        <v>84</v>
      </c>
      <c r="AY282" s="166" t="s">
        <v>153</v>
      </c>
      <c r="BE282" s="274">
        <f>IF(N282="základní",J282,0)</f>
        <v>0</v>
      </c>
      <c r="BF282" s="274">
        <f>IF(N282="snížená",J282,0)</f>
        <v>0</v>
      </c>
      <c r="BG282" s="274">
        <f>IF(N282="zákl. přenesená",J282,0)</f>
        <v>0</v>
      </c>
      <c r="BH282" s="274">
        <f>IF(N282="sníž. přenesená",J282,0)</f>
        <v>0</v>
      </c>
      <c r="BI282" s="274">
        <f>IF(N282="nulová",J282,0)</f>
        <v>0</v>
      </c>
      <c r="BJ282" s="166" t="s">
        <v>82</v>
      </c>
      <c r="BK282" s="274">
        <f>ROUND(I282*H282,2)</f>
        <v>0</v>
      </c>
      <c r="BL282" s="166" t="s">
        <v>186</v>
      </c>
      <c r="BM282" s="273" t="s">
        <v>468</v>
      </c>
    </row>
    <row r="283" spans="2:51" s="275" customFormat="1" ht="12">
      <c r="B283" s="276"/>
      <c r="D283" s="277" t="s">
        <v>165</v>
      </c>
      <c r="E283" s="278" t="s">
        <v>1</v>
      </c>
      <c r="F283" s="279" t="s">
        <v>469</v>
      </c>
      <c r="H283" s="280">
        <v>13.28</v>
      </c>
      <c r="I283" s="81"/>
      <c r="L283" s="276"/>
      <c r="M283" s="281"/>
      <c r="N283" s="282"/>
      <c r="O283" s="282"/>
      <c r="P283" s="282"/>
      <c r="Q283" s="282"/>
      <c r="R283" s="282"/>
      <c r="S283" s="282"/>
      <c r="T283" s="283"/>
      <c r="AT283" s="278" t="s">
        <v>165</v>
      </c>
      <c r="AU283" s="278" t="s">
        <v>84</v>
      </c>
      <c r="AV283" s="275" t="s">
        <v>84</v>
      </c>
      <c r="AW283" s="275" t="s">
        <v>30</v>
      </c>
      <c r="AX283" s="275" t="s">
        <v>82</v>
      </c>
      <c r="AY283" s="278" t="s">
        <v>153</v>
      </c>
    </row>
    <row r="284" spans="1:65" s="178" customFormat="1" ht="24.25" customHeight="1">
      <c r="A284" s="175"/>
      <c r="B284" s="176"/>
      <c r="C284" s="261">
        <v>70</v>
      </c>
      <c r="D284" s="261" t="s">
        <v>155</v>
      </c>
      <c r="E284" s="262" t="s">
        <v>471</v>
      </c>
      <c r="F284" s="263" t="s">
        <v>472</v>
      </c>
      <c r="G284" s="264" t="s">
        <v>473</v>
      </c>
      <c r="H284" s="265">
        <v>10</v>
      </c>
      <c r="I284" s="80"/>
      <c r="J284" s="266">
        <f>ROUND(I284*H284,2)</f>
        <v>0</v>
      </c>
      <c r="K284" s="267"/>
      <c r="L284" s="176"/>
      <c r="M284" s="268" t="s">
        <v>1</v>
      </c>
      <c r="N284" s="269" t="s">
        <v>39</v>
      </c>
      <c r="O284" s="270"/>
      <c r="P284" s="271">
        <f>O284*H284</f>
        <v>0</v>
      </c>
      <c r="Q284" s="271">
        <v>0</v>
      </c>
      <c r="R284" s="271">
        <f>Q284*H284</f>
        <v>0</v>
      </c>
      <c r="S284" s="271">
        <v>0</v>
      </c>
      <c r="T284" s="272">
        <f>S284*H284</f>
        <v>0</v>
      </c>
      <c r="U284" s="175"/>
      <c r="V284" s="175"/>
      <c r="W284" s="175"/>
      <c r="X284" s="175"/>
      <c r="Y284" s="175"/>
      <c r="Z284" s="175"/>
      <c r="AA284" s="175"/>
      <c r="AB284" s="175"/>
      <c r="AC284" s="175"/>
      <c r="AD284" s="175"/>
      <c r="AE284" s="175"/>
      <c r="AR284" s="273" t="s">
        <v>186</v>
      </c>
      <c r="AT284" s="273" t="s">
        <v>155</v>
      </c>
      <c r="AU284" s="273" t="s">
        <v>84</v>
      </c>
      <c r="AY284" s="166" t="s">
        <v>153</v>
      </c>
      <c r="BE284" s="274">
        <f>IF(N284="základní",J284,0)</f>
        <v>0</v>
      </c>
      <c r="BF284" s="274">
        <f>IF(N284="snížená",J284,0)</f>
        <v>0</v>
      </c>
      <c r="BG284" s="274">
        <f>IF(N284="zákl. přenesená",J284,0)</f>
        <v>0</v>
      </c>
      <c r="BH284" s="274">
        <f>IF(N284="sníž. přenesená",J284,0)</f>
        <v>0</v>
      </c>
      <c r="BI284" s="274">
        <f>IF(N284="nulová",J284,0)</f>
        <v>0</v>
      </c>
      <c r="BJ284" s="166" t="s">
        <v>82</v>
      </c>
      <c r="BK284" s="274">
        <f>ROUND(I284*H284,2)</f>
        <v>0</v>
      </c>
      <c r="BL284" s="166" t="s">
        <v>186</v>
      </c>
      <c r="BM284" s="273" t="s">
        <v>474</v>
      </c>
    </row>
    <row r="285" spans="2:51" s="275" customFormat="1" ht="12">
      <c r="B285" s="276"/>
      <c r="D285" s="277" t="s">
        <v>165</v>
      </c>
      <c r="E285" s="278" t="s">
        <v>1</v>
      </c>
      <c r="F285" s="279" t="s">
        <v>475</v>
      </c>
      <c r="H285" s="280">
        <v>10</v>
      </c>
      <c r="I285" s="81"/>
      <c r="L285" s="276"/>
      <c r="M285" s="281"/>
      <c r="N285" s="282"/>
      <c r="O285" s="282"/>
      <c r="P285" s="282"/>
      <c r="Q285" s="282"/>
      <c r="R285" s="282"/>
      <c r="S285" s="282"/>
      <c r="T285" s="283"/>
      <c r="AT285" s="278" t="s">
        <v>165</v>
      </c>
      <c r="AU285" s="278" t="s">
        <v>84</v>
      </c>
      <c r="AV285" s="275" t="s">
        <v>84</v>
      </c>
      <c r="AW285" s="275" t="s">
        <v>30</v>
      </c>
      <c r="AX285" s="275" t="s">
        <v>82</v>
      </c>
      <c r="AY285" s="278" t="s">
        <v>153</v>
      </c>
    </row>
    <row r="286" spans="1:65" s="178" customFormat="1" ht="24.25" customHeight="1">
      <c r="A286" s="175"/>
      <c r="B286" s="176"/>
      <c r="C286" s="261">
        <v>71</v>
      </c>
      <c r="D286" s="261" t="s">
        <v>155</v>
      </c>
      <c r="E286" s="262" t="s">
        <v>477</v>
      </c>
      <c r="F286" s="263" t="s">
        <v>478</v>
      </c>
      <c r="G286" s="264" t="s">
        <v>290</v>
      </c>
      <c r="H286" s="265">
        <v>4.036</v>
      </c>
      <c r="I286" s="80"/>
      <c r="J286" s="266">
        <f>ROUND(I286*H286,2)</f>
        <v>0</v>
      </c>
      <c r="K286" s="267"/>
      <c r="L286" s="176"/>
      <c r="M286" s="268" t="s">
        <v>1</v>
      </c>
      <c r="N286" s="269" t="s">
        <v>39</v>
      </c>
      <c r="O286" s="270"/>
      <c r="P286" s="271">
        <f>O286*H286</f>
        <v>0</v>
      </c>
      <c r="Q286" s="271">
        <v>0</v>
      </c>
      <c r="R286" s="271">
        <f>Q286*H286</f>
        <v>0</v>
      </c>
      <c r="S286" s="271">
        <v>0</v>
      </c>
      <c r="T286" s="272">
        <f>S286*H286</f>
        <v>0</v>
      </c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R286" s="273" t="s">
        <v>186</v>
      </c>
      <c r="AT286" s="273" t="s">
        <v>155</v>
      </c>
      <c r="AU286" s="273" t="s">
        <v>84</v>
      </c>
      <c r="AY286" s="166" t="s">
        <v>153</v>
      </c>
      <c r="BE286" s="274">
        <f>IF(N286="základní",J286,0)</f>
        <v>0</v>
      </c>
      <c r="BF286" s="274">
        <f>IF(N286="snížená",J286,0)</f>
        <v>0</v>
      </c>
      <c r="BG286" s="274">
        <f>IF(N286="zákl. přenesená",J286,0)</f>
        <v>0</v>
      </c>
      <c r="BH286" s="274">
        <f>IF(N286="sníž. přenesená",J286,0)</f>
        <v>0</v>
      </c>
      <c r="BI286" s="274">
        <f>IF(N286="nulová",J286,0)</f>
        <v>0</v>
      </c>
      <c r="BJ286" s="166" t="s">
        <v>82</v>
      </c>
      <c r="BK286" s="274">
        <f>ROUND(I286*H286,2)</f>
        <v>0</v>
      </c>
      <c r="BL286" s="166" t="s">
        <v>186</v>
      </c>
      <c r="BM286" s="273" t="s">
        <v>479</v>
      </c>
    </row>
    <row r="287" spans="2:51" s="284" customFormat="1" ht="12">
      <c r="B287" s="285"/>
      <c r="D287" s="277" t="s">
        <v>165</v>
      </c>
      <c r="E287" s="286" t="s">
        <v>1</v>
      </c>
      <c r="F287" s="287" t="s">
        <v>480</v>
      </c>
      <c r="H287" s="286" t="s">
        <v>1</v>
      </c>
      <c r="I287" s="82"/>
      <c r="L287" s="285"/>
      <c r="M287" s="288"/>
      <c r="N287" s="289"/>
      <c r="O287" s="289"/>
      <c r="P287" s="289"/>
      <c r="Q287" s="289"/>
      <c r="R287" s="289"/>
      <c r="S287" s="289"/>
      <c r="T287" s="290"/>
      <c r="AT287" s="286" t="s">
        <v>165</v>
      </c>
      <c r="AU287" s="286" t="s">
        <v>84</v>
      </c>
      <c r="AV287" s="284" t="s">
        <v>82</v>
      </c>
      <c r="AW287" s="284" t="s">
        <v>30</v>
      </c>
      <c r="AX287" s="284" t="s">
        <v>74</v>
      </c>
      <c r="AY287" s="286" t="s">
        <v>153</v>
      </c>
    </row>
    <row r="288" spans="2:51" s="275" customFormat="1" ht="12">
      <c r="B288" s="276"/>
      <c r="D288" s="277" t="s">
        <v>165</v>
      </c>
      <c r="E288" s="278" t="s">
        <v>1</v>
      </c>
      <c r="F288" s="279" t="s">
        <v>481</v>
      </c>
      <c r="H288" s="280">
        <v>4.036</v>
      </c>
      <c r="I288" s="81"/>
      <c r="L288" s="276"/>
      <c r="M288" s="281"/>
      <c r="N288" s="282"/>
      <c r="O288" s="282"/>
      <c r="P288" s="282"/>
      <c r="Q288" s="282"/>
      <c r="R288" s="282"/>
      <c r="S288" s="282"/>
      <c r="T288" s="283"/>
      <c r="AT288" s="278" t="s">
        <v>165</v>
      </c>
      <c r="AU288" s="278" t="s">
        <v>84</v>
      </c>
      <c r="AV288" s="275" t="s">
        <v>84</v>
      </c>
      <c r="AW288" s="275" t="s">
        <v>30</v>
      </c>
      <c r="AX288" s="275" t="s">
        <v>74</v>
      </c>
      <c r="AY288" s="278" t="s">
        <v>153</v>
      </c>
    </row>
    <row r="289" spans="2:51" s="291" customFormat="1" ht="12">
      <c r="B289" s="292"/>
      <c r="D289" s="277" t="s">
        <v>165</v>
      </c>
      <c r="E289" s="293" t="s">
        <v>1</v>
      </c>
      <c r="F289" s="294" t="s">
        <v>176</v>
      </c>
      <c r="H289" s="295">
        <v>4.036</v>
      </c>
      <c r="I289" s="83"/>
      <c r="L289" s="292"/>
      <c r="M289" s="296"/>
      <c r="N289" s="297"/>
      <c r="O289" s="297"/>
      <c r="P289" s="297"/>
      <c r="Q289" s="297"/>
      <c r="R289" s="297"/>
      <c r="S289" s="297"/>
      <c r="T289" s="298"/>
      <c r="AT289" s="293" t="s">
        <v>165</v>
      </c>
      <c r="AU289" s="293" t="s">
        <v>84</v>
      </c>
      <c r="AV289" s="291" t="s">
        <v>159</v>
      </c>
      <c r="AW289" s="291" t="s">
        <v>30</v>
      </c>
      <c r="AX289" s="291" t="s">
        <v>82</v>
      </c>
      <c r="AY289" s="293" t="s">
        <v>153</v>
      </c>
    </row>
    <row r="290" spans="1:65" s="178" customFormat="1" ht="33" customHeight="1">
      <c r="A290" s="175"/>
      <c r="B290" s="176"/>
      <c r="C290" s="299">
        <v>72</v>
      </c>
      <c r="D290" s="299" t="s">
        <v>228</v>
      </c>
      <c r="E290" s="300" t="s">
        <v>483</v>
      </c>
      <c r="F290" s="301" t="s">
        <v>484</v>
      </c>
      <c r="G290" s="302" t="s">
        <v>290</v>
      </c>
      <c r="H290" s="303">
        <v>4.036</v>
      </c>
      <c r="I290" s="84"/>
      <c r="J290" s="304">
        <f>ROUND(I290*H290,2)</f>
        <v>0</v>
      </c>
      <c r="K290" s="305"/>
      <c r="L290" s="306"/>
      <c r="M290" s="307" t="s">
        <v>1</v>
      </c>
      <c r="N290" s="308" t="s">
        <v>39</v>
      </c>
      <c r="O290" s="270"/>
      <c r="P290" s="271">
        <f>O290*H290</f>
        <v>0</v>
      </c>
      <c r="Q290" s="271">
        <v>0</v>
      </c>
      <c r="R290" s="271">
        <f>Q290*H290</f>
        <v>0</v>
      </c>
      <c r="S290" s="271">
        <v>0</v>
      </c>
      <c r="T290" s="272">
        <f>S290*H290</f>
        <v>0</v>
      </c>
      <c r="U290" s="175"/>
      <c r="V290" s="175"/>
      <c r="W290" s="175"/>
      <c r="X290" s="175"/>
      <c r="Y290" s="175"/>
      <c r="Z290" s="175"/>
      <c r="AA290" s="175"/>
      <c r="AB290" s="175"/>
      <c r="AC290" s="175"/>
      <c r="AD290" s="175"/>
      <c r="AE290" s="175"/>
      <c r="AR290" s="273" t="s">
        <v>231</v>
      </c>
      <c r="AT290" s="273" t="s">
        <v>228</v>
      </c>
      <c r="AU290" s="273" t="s">
        <v>84</v>
      </c>
      <c r="AY290" s="166" t="s">
        <v>153</v>
      </c>
      <c r="BE290" s="274">
        <f>IF(N290="základní",J290,0)</f>
        <v>0</v>
      </c>
      <c r="BF290" s="274">
        <f>IF(N290="snížená",J290,0)</f>
        <v>0</v>
      </c>
      <c r="BG290" s="274">
        <f>IF(N290="zákl. přenesená",J290,0)</f>
        <v>0</v>
      </c>
      <c r="BH290" s="274">
        <f>IF(N290="sníž. přenesená",J290,0)</f>
        <v>0</v>
      </c>
      <c r="BI290" s="274">
        <f>IF(N290="nulová",J290,0)</f>
        <v>0</v>
      </c>
      <c r="BJ290" s="166" t="s">
        <v>82</v>
      </c>
      <c r="BK290" s="274">
        <f>ROUND(I290*H290,2)</f>
        <v>0</v>
      </c>
      <c r="BL290" s="166" t="s">
        <v>186</v>
      </c>
      <c r="BM290" s="273" t="s">
        <v>485</v>
      </c>
    </row>
    <row r="291" spans="1:65" s="178" customFormat="1" ht="24.25" customHeight="1">
      <c r="A291" s="175"/>
      <c r="B291" s="176"/>
      <c r="C291" s="261">
        <v>73</v>
      </c>
      <c r="D291" s="261" t="s">
        <v>155</v>
      </c>
      <c r="E291" s="262" t="s">
        <v>487</v>
      </c>
      <c r="F291" s="263" t="s">
        <v>488</v>
      </c>
      <c r="G291" s="264" t="s">
        <v>489</v>
      </c>
      <c r="H291" s="265">
        <v>895.019</v>
      </c>
      <c r="I291" s="80"/>
      <c r="J291" s="266">
        <f>ROUND(I291*H291,2)</f>
        <v>0</v>
      </c>
      <c r="K291" s="267"/>
      <c r="L291" s="176"/>
      <c r="M291" s="268" t="s">
        <v>1</v>
      </c>
      <c r="N291" s="269" t="s">
        <v>39</v>
      </c>
      <c r="O291" s="270"/>
      <c r="P291" s="271">
        <f>O291*H291</f>
        <v>0</v>
      </c>
      <c r="Q291" s="271">
        <v>0</v>
      </c>
      <c r="R291" s="271">
        <f>Q291*H291</f>
        <v>0</v>
      </c>
      <c r="S291" s="271">
        <v>0</v>
      </c>
      <c r="T291" s="272">
        <f>S291*H291</f>
        <v>0</v>
      </c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R291" s="273" t="s">
        <v>186</v>
      </c>
      <c r="AT291" s="273" t="s">
        <v>155</v>
      </c>
      <c r="AU291" s="273" t="s">
        <v>84</v>
      </c>
      <c r="AY291" s="166" t="s">
        <v>153</v>
      </c>
      <c r="BE291" s="274">
        <f>IF(N291="základní",J291,0)</f>
        <v>0</v>
      </c>
      <c r="BF291" s="274">
        <f>IF(N291="snížená",J291,0)</f>
        <v>0</v>
      </c>
      <c r="BG291" s="274">
        <f>IF(N291="zákl. přenesená",J291,0)</f>
        <v>0</v>
      </c>
      <c r="BH291" s="274">
        <f>IF(N291="sníž. přenesená",J291,0)</f>
        <v>0</v>
      </c>
      <c r="BI291" s="274">
        <f>IF(N291="nulová",J291,0)</f>
        <v>0</v>
      </c>
      <c r="BJ291" s="166" t="s">
        <v>82</v>
      </c>
      <c r="BK291" s="274">
        <f>ROUND(I291*H291,2)</f>
        <v>0</v>
      </c>
      <c r="BL291" s="166" t="s">
        <v>186</v>
      </c>
      <c r="BM291" s="273" t="s">
        <v>490</v>
      </c>
    </row>
    <row r="292" spans="2:51" s="284" customFormat="1" ht="12">
      <c r="B292" s="285"/>
      <c r="D292" s="277" t="s">
        <v>165</v>
      </c>
      <c r="E292" s="286" t="s">
        <v>1</v>
      </c>
      <c r="F292" s="287" t="s">
        <v>491</v>
      </c>
      <c r="H292" s="286" t="s">
        <v>1</v>
      </c>
      <c r="I292" s="82"/>
      <c r="L292" s="285"/>
      <c r="M292" s="288"/>
      <c r="N292" s="289"/>
      <c r="O292" s="289"/>
      <c r="P292" s="289"/>
      <c r="Q292" s="289"/>
      <c r="R292" s="289"/>
      <c r="S292" s="289"/>
      <c r="T292" s="290"/>
      <c r="AT292" s="286" t="s">
        <v>165</v>
      </c>
      <c r="AU292" s="286" t="s">
        <v>84</v>
      </c>
      <c r="AV292" s="284" t="s">
        <v>82</v>
      </c>
      <c r="AW292" s="284" t="s">
        <v>30</v>
      </c>
      <c r="AX292" s="284" t="s">
        <v>74</v>
      </c>
      <c r="AY292" s="286" t="s">
        <v>153</v>
      </c>
    </row>
    <row r="293" spans="2:51" s="275" customFormat="1" ht="12">
      <c r="B293" s="276"/>
      <c r="D293" s="277" t="s">
        <v>165</v>
      </c>
      <c r="E293" s="278" t="s">
        <v>1</v>
      </c>
      <c r="F293" s="279" t="s">
        <v>492</v>
      </c>
      <c r="H293" s="280">
        <v>895.019</v>
      </c>
      <c r="I293" s="81"/>
      <c r="L293" s="276"/>
      <c r="M293" s="281"/>
      <c r="N293" s="282"/>
      <c r="O293" s="282"/>
      <c r="P293" s="282"/>
      <c r="Q293" s="282"/>
      <c r="R293" s="282"/>
      <c r="S293" s="282"/>
      <c r="T293" s="283"/>
      <c r="AT293" s="278" t="s">
        <v>165</v>
      </c>
      <c r="AU293" s="278" t="s">
        <v>84</v>
      </c>
      <c r="AV293" s="275" t="s">
        <v>84</v>
      </c>
      <c r="AW293" s="275" t="s">
        <v>30</v>
      </c>
      <c r="AX293" s="275" t="s">
        <v>74</v>
      </c>
      <c r="AY293" s="278" t="s">
        <v>153</v>
      </c>
    </row>
    <row r="294" spans="2:51" s="291" customFormat="1" ht="12">
      <c r="B294" s="292"/>
      <c r="D294" s="277" t="s">
        <v>165</v>
      </c>
      <c r="E294" s="293" t="s">
        <v>1</v>
      </c>
      <c r="F294" s="294" t="s">
        <v>176</v>
      </c>
      <c r="H294" s="295">
        <v>895.019</v>
      </c>
      <c r="I294" s="83"/>
      <c r="L294" s="292"/>
      <c r="M294" s="296"/>
      <c r="N294" s="297"/>
      <c r="O294" s="297"/>
      <c r="P294" s="297"/>
      <c r="Q294" s="297"/>
      <c r="R294" s="297"/>
      <c r="S294" s="297"/>
      <c r="T294" s="298"/>
      <c r="AT294" s="293" t="s">
        <v>165</v>
      </c>
      <c r="AU294" s="293" t="s">
        <v>84</v>
      </c>
      <c r="AV294" s="291" t="s">
        <v>159</v>
      </c>
      <c r="AW294" s="291" t="s">
        <v>30</v>
      </c>
      <c r="AX294" s="291" t="s">
        <v>82</v>
      </c>
      <c r="AY294" s="293" t="s">
        <v>153</v>
      </c>
    </row>
    <row r="295" spans="1:65" s="178" customFormat="1" ht="16.5" customHeight="1">
      <c r="A295" s="175"/>
      <c r="B295" s="176"/>
      <c r="C295" s="261">
        <v>74</v>
      </c>
      <c r="D295" s="261" t="s">
        <v>155</v>
      </c>
      <c r="E295" s="262" t="s">
        <v>494</v>
      </c>
      <c r="F295" s="263" t="s">
        <v>495</v>
      </c>
      <c r="G295" s="264" t="s">
        <v>158</v>
      </c>
      <c r="H295" s="265">
        <v>1</v>
      </c>
      <c r="I295" s="80"/>
      <c r="J295" s="266">
        <f>ROUND(I295*H295,2)</f>
        <v>0</v>
      </c>
      <c r="K295" s="267"/>
      <c r="L295" s="176"/>
      <c r="M295" s="268" t="s">
        <v>1</v>
      </c>
      <c r="N295" s="269" t="s">
        <v>39</v>
      </c>
      <c r="O295" s="270"/>
      <c r="P295" s="271">
        <f>O295*H295</f>
        <v>0</v>
      </c>
      <c r="Q295" s="271">
        <v>0</v>
      </c>
      <c r="R295" s="271">
        <f>Q295*H295</f>
        <v>0</v>
      </c>
      <c r="S295" s="271">
        <v>0</v>
      </c>
      <c r="T295" s="272">
        <f>S295*H295</f>
        <v>0</v>
      </c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R295" s="273" t="s">
        <v>186</v>
      </c>
      <c r="AT295" s="273" t="s">
        <v>155</v>
      </c>
      <c r="AU295" s="273" t="s">
        <v>84</v>
      </c>
      <c r="AY295" s="166" t="s">
        <v>153</v>
      </c>
      <c r="BE295" s="274">
        <f>IF(N295="základní",J295,0)</f>
        <v>0</v>
      </c>
      <c r="BF295" s="274">
        <f>IF(N295="snížená",J295,0)</f>
        <v>0</v>
      </c>
      <c r="BG295" s="274">
        <f>IF(N295="zákl. přenesená",J295,0)</f>
        <v>0</v>
      </c>
      <c r="BH295" s="274">
        <f>IF(N295="sníž. přenesená",J295,0)</f>
        <v>0</v>
      </c>
      <c r="BI295" s="274">
        <f>IF(N295="nulová",J295,0)</f>
        <v>0</v>
      </c>
      <c r="BJ295" s="166" t="s">
        <v>82</v>
      </c>
      <c r="BK295" s="274">
        <f>ROUND(I295*H295,2)</f>
        <v>0</v>
      </c>
      <c r="BL295" s="166" t="s">
        <v>186</v>
      </c>
      <c r="BM295" s="273" t="s">
        <v>496</v>
      </c>
    </row>
    <row r="296" spans="1:65" s="178" customFormat="1" ht="16.5" customHeight="1">
      <c r="A296" s="175"/>
      <c r="B296" s="176"/>
      <c r="C296" s="261">
        <v>75</v>
      </c>
      <c r="D296" s="261" t="s">
        <v>155</v>
      </c>
      <c r="E296" s="262" t="s">
        <v>497</v>
      </c>
      <c r="F296" s="263" t="s">
        <v>498</v>
      </c>
      <c r="G296" s="264" t="s">
        <v>158</v>
      </c>
      <c r="H296" s="265">
        <v>1</v>
      </c>
      <c r="I296" s="80"/>
      <c r="J296" s="266">
        <f>ROUND(I296*H296,2)</f>
        <v>0</v>
      </c>
      <c r="K296" s="267"/>
      <c r="L296" s="176"/>
      <c r="M296" s="268" t="s">
        <v>1</v>
      </c>
      <c r="N296" s="269" t="s">
        <v>39</v>
      </c>
      <c r="O296" s="270"/>
      <c r="P296" s="271">
        <f>O296*H296</f>
        <v>0</v>
      </c>
      <c r="Q296" s="271">
        <v>0</v>
      </c>
      <c r="R296" s="271">
        <f>Q296*H296</f>
        <v>0</v>
      </c>
      <c r="S296" s="271">
        <v>0</v>
      </c>
      <c r="T296" s="272">
        <f>S296*H296</f>
        <v>0</v>
      </c>
      <c r="U296" s="175"/>
      <c r="V296" s="175"/>
      <c r="W296" s="175"/>
      <c r="X296" s="175"/>
      <c r="Y296" s="175"/>
      <c r="Z296" s="175"/>
      <c r="AA296" s="175"/>
      <c r="AB296" s="175"/>
      <c r="AC296" s="175"/>
      <c r="AD296" s="175"/>
      <c r="AE296" s="175"/>
      <c r="AR296" s="273" t="s">
        <v>186</v>
      </c>
      <c r="AT296" s="273" t="s">
        <v>155</v>
      </c>
      <c r="AU296" s="273" t="s">
        <v>84</v>
      </c>
      <c r="AY296" s="166" t="s">
        <v>153</v>
      </c>
      <c r="BE296" s="274">
        <f>IF(N296="základní",J296,0)</f>
        <v>0</v>
      </c>
      <c r="BF296" s="274">
        <f>IF(N296="snížená",J296,0)</f>
        <v>0</v>
      </c>
      <c r="BG296" s="274">
        <f>IF(N296="zákl. přenesená",J296,0)</f>
        <v>0</v>
      </c>
      <c r="BH296" s="274">
        <f>IF(N296="sníž. přenesená",J296,0)</f>
        <v>0</v>
      </c>
      <c r="BI296" s="274">
        <f>IF(N296="nulová",J296,0)</f>
        <v>0</v>
      </c>
      <c r="BJ296" s="166" t="s">
        <v>82</v>
      </c>
      <c r="BK296" s="274">
        <f>ROUND(I296*H296,2)</f>
        <v>0</v>
      </c>
      <c r="BL296" s="166" t="s">
        <v>186</v>
      </c>
      <c r="BM296" s="273" t="s">
        <v>499</v>
      </c>
    </row>
    <row r="297" spans="1:65" s="178" customFormat="1" ht="24.25" customHeight="1">
      <c r="A297" s="175"/>
      <c r="B297" s="176"/>
      <c r="C297" s="261">
        <v>76</v>
      </c>
      <c r="D297" s="261" t="s">
        <v>155</v>
      </c>
      <c r="E297" s="262" t="s">
        <v>501</v>
      </c>
      <c r="F297" s="263" t="s">
        <v>502</v>
      </c>
      <c r="G297" s="264" t="s">
        <v>222</v>
      </c>
      <c r="H297" s="265">
        <v>1</v>
      </c>
      <c r="I297" s="80"/>
      <c r="J297" s="266">
        <f>ROUND(I297*H297,2)</f>
        <v>0</v>
      </c>
      <c r="K297" s="267"/>
      <c r="L297" s="176"/>
      <c r="M297" s="268" t="s">
        <v>1</v>
      </c>
      <c r="N297" s="269" t="s">
        <v>39</v>
      </c>
      <c r="O297" s="270"/>
      <c r="P297" s="271">
        <f>O297*H297</f>
        <v>0</v>
      </c>
      <c r="Q297" s="271">
        <v>0</v>
      </c>
      <c r="R297" s="271">
        <f>Q297*H297</f>
        <v>0</v>
      </c>
      <c r="S297" s="271">
        <v>0</v>
      </c>
      <c r="T297" s="272">
        <f>S297*H297</f>
        <v>0</v>
      </c>
      <c r="U297" s="175"/>
      <c r="V297" s="175"/>
      <c r="W297" s="175"/>
      <c r="X297" s="175"/>
      <c r="Y297" s="175"/>
      <c r="Z297" s="175"/>
      <c r="AA297" s="175"/>
      <c r="AB297" s="175"/>
      <c r="AC297" s="175"/>
      <c r="AD297" s="175"/>
      <c r="AE297" s="175"/>
      <c r="AR297" s="273" t="s">
        <v>186</v>
      </c>
      <c r="AT297" s="273" t="s">
        <v>155</v>
      </c>
      <c r="AU297" s="273" t="s">
        <v>84</v>
      </c>
      <c r="AY297" s="166" t="s">
        <v>153</v>
      </c>
      <c r="BE297" s="274">
        <f>IF(N297="základní",J297,0)</f>
        <v>0</v>
      </c>
      <c r="BF297" s="274">
        <f>IF(N297="snížená",J297,0)</f>
        <v>0</v>
      </c>
      <c r="BG297" s="274">
        <f>IF(N297="zákl. přenesená",J297,0)</f>
        <v>0</v>
      </c>
      <c r="BH297" s="274">
        <f>IF(N297="sníž. přenesená",J297,0)</f>
        <v>0</v>
      </c>
      <c r="BI297" s="274">
        <f>IF(N297="nulová",J297,0)</f>
        <v>0</v>
      </c>
      <c r="BJ297" s="166" t="s">
        <v>82</v>
      </c>
      <c r="BK297" s="274">
        <f>ROUND(I297*H297,2)</f>
        <v>0</v>
      </c>
      <c r="BL297" s="166" t="s">
        <v>186</v>
      </c>
      <c r="BM297" s="273" t="s">
        <v>503</v>
      </c>
    </row>
    <row r="298" spans="1:65" s="178" customFormat="1" ht="24.25" customHeight="1">
      <c r="A298" s="175"/>
      <c r="B298" s="176"/>
      <c r="C298" s="261">
        <v>77</v>
      </c>
      <c r="D298" s="261" t="s">
        <v>155</v>
      </c>
      <c r="E298" s="262" t="s">
        <v>504</v>
      </c>
      <c r="F298" s="263" t="s">
        <v>505</v>
      </c>
      <c r="G298" s="264" t="s">
        <v>158</v>
      </c>
      <c r="H298" s="265">
        <v>1</v>
      </c>
      <c r="I298" s="80"/>
      <c r="J298" s="266">
        <f>ROUND(I298*H298,2)</f>
        <v>0</v>
      </c>
      <c r="K298" s="267"/>
      <c r="L298" s="176"/>
      <c r="M298" s="268" t="s">
        <v>1</v>
      </c>
      <c r="N298" s="269" t="s">
        <v>39</v>
      </c>
      <c r="O298" s="270"/>
      <c r="P298" s="271">
        <f>O298*H298</f>
        <v>0</v>
      </c>
      <c r="Q298" s="271">
        <v>0</v>
      </c>
      <c r="R298" s="271">
        <f>Q298*H298</f>
        <v>0</v>
      </c>
      <c r="S298" s="271">
        <v>0</v>
      </c>
      <c r="T298" s="272">
        <f>S298*H298</f>
        <v>0</v>
      </c>
      <c r="U298" s="175"/>
      <c r="V298" s="175"/>
      <c r="W298" s="175"/>
      <c r="X298" s="175"/>
      <c r="Y298" s="175"/>
      <c r="Z298" s="175"/>
      <c r="AA298" s="175"/>
      <c r="AB298" s="175"/>
      <c r="AC298" s="175"/>
      <c r="AD298" s="175"/>
      <c r="AE298" s="175"/>
      <c r="AR298" s="273" t="s">
        <v>186</v>
      </c>
      <c r="AT298" s="273" t="s">
        <v>155</v>
      </c>
      <c r="AU298" s="273" t="s">
        <v>84</v>
      </c>
      <c r="AY298" s="166" t="s">
        <v>153</v>
      </c>
      <c r="BE298" s="274">
        <f>IF(N298="základní",J298,0)</f>
        <v>0</v>
      </c>
      <c r="BF298" s="274">
        <f>IF(N298="snížená",J298,0)</f>
        <v>0</v>
      </c>
      <c r="BG298" s="274">
        <f>IF(N298="zákl. přenesená",J298,0)</f>
        <v>0</v>
      </c>
      <c r="BH298" s="274">
        <f>IF(N298="sníž. přenesená",J298,0)</f>
        <v>0</v>
      </c>
      <c r="BI298" s="274">
        <f>IF(N298="nulová",J298,0)</f>
        <v>0</v>
      </c>
      <c r="BJ298" s="166" t="s">
        <v>82</v>
      </c>
      <c r="BK298" s="274">
        <f>ROUND(I298*H298,2)</f>
        <v>0</v>
      </c>
      <c r="BL298" s="166" t="s">
        <v>186</v>
      </c>
      <c r="BM298" s="273" t="s">
        <v>506</v>
      </c>
    </row>
    <row r="299" spans="1:65" s="178" customFormat="1" ht="24.25" customHeight="1">
      <c r="A299" s="175"/>
      <c r="B299" s="176"/>
      <c r="C299" s="261">
        <v>78</v>
      </c>
      <c r="D299" s="261" t="s">
        <v>155</v>
      </c>
      <c r="E299" s="262" t="s">
        <v>508</v>
      </c>
      <c r="F299" s="263" t="s">
        <v>509</v>
      </c>
      <c r="G299" s="264" t="s">
        <v>510</v>
      </c>
      <c r="H299" s="85"/>
      <c r="I299" s="80"/>
      <c r="J299" s="266">
        <f>ROUND(I299*H299,2)</f>
        <v>0</v>
      </c>
      <c r="K299" s="267"/>
      <c r="L299" s="176"/>
      <c r="M299" s="309" t="s">
        <v>1</v>
      </c>
      <c r="N299" s="310" t="s">
        <v>39</v>
      </c>
      <c r="O299" s="311"/>
      <c r="P299" s="312">
        <f>O299*H299</f>
        <v>0</v>
      </c>
      <c r="Q299" s="312">
        <v>0</v>
      </c>
      <c r="R299" s="312">
        <f>Q299*H299</f>
        <v>0</v>
      </c>
      <c r="S299" s="312">
        <v>0</v>
      </c>
      <c r="T299" s="313">
        <f>S299*H299</f>
        <v>0</v>
      </c>
      <c r="U299" s="175"/>
      <c r="V299" s="175"/>
      <c r="W299" s="175"/>
      <c r="X299" s="175"/>
      <c r="Y299" s="175"/>
      <c r="Z299" s="175"/>
      <c r="AA299" s="175"/>
      <c r="AB299" s="175"/>
      <c r="AC299" s="175"/>
      <c r="AD299" s="175"/>
      <c r="AE299" s="175"/>
      <c r="AR299" s="273" t="s">
        <v>186</v>
      </c>
      <c r="AT299" s="273" t="s">
        <v>155</v>
      </c>
      <c r="AU299" s="273" t="s">
        <v>84</v>
      </c>
      <c r="AY299" s="166" t="s">
        <v>153</v>
      </c>
      <c r="BE299" s="274">
        <f>IF(N299="základní",J299,0)</f>
        <v>0</v>
      </c>
      <c r="BF299" s="274">
        <f>IF(N299="snížená",J299,0)</f>
        <v>0</v>
      </c>
      <c r="BG299" s="274">
        <f>IF(N299="zákl. přenesená",J299,0)</f>
        <v>0</v>
      </c>
      <c r="BH299" s="274">
        <f>IF(N299="sníž. přenesená",J299,0)</f>
        <v>0</v>
      </c>
      <c r="BI299" s="274">
        <f>IF(N299="nulová",J299,0)</f>
        <v>0</v>
      </c>
      <c r="BJ299" s="166" t="s">
        <v>82</v>
      </c>
      <c r="BK299" s="274">
        <f>ROUND(I299*H299,2)</f>
        <v>0</v>
      </c>
      <c r="BL299" s="166" t="s">
        <v>186</v>
      </c>
      <c r="BM299" s="273" t="s">
        <v>511</v>
      </c>
    </row>
    <row r="300" spans="1:31" s="178" customFormat="1" ht="7" customHeight="1">
      <c r="A300" s="175"/>
      <c r="B300" s="212"/>
      <c r="C300" s="213"/>
      <c r="D300" s="213"/>
      <c r="E300" s="213"/>
      <c r="F300" s="213"/>
      <c r="G300" s="213"/>
      <c r="H300" s="213"/>
      <c r="I300" s="213"/>
      <c r="J300" s="213"/>
      <c r="K300" s="213"/>
      <c r="L300" s="176"/>
      <c r="M300" s="175"/>
      <c r="O300" s="175"/>
      <c r="P300" s="175"/>
      <c r="Q300" s="175"/>
      <c r="R300" s="175"/>
      <c r="S300" s="175"/>
      <c r="T300" s="175"/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</row>
  </sheetData>
  <sheetProtection algorithmName="SHA-512" hashValue="o1s6g9/PFT5L13vnflvv+9uGoRQpCwjxetXPtCs0++ZXt616SsjYVSa1k2WYctozNfzNGqr2ghPeL9WY1XwsFQ==" saltValue="2Yjv4ZpS9jXNzqjWIrl+rA==" spinCount="100000" sheet="1" selectLockedCells="1"/>
  <autoFilter ref="C126:K299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8000860214233"/>
    <pageSetUpPr fitToPage="1"/>
  </sheetPr>
  <dimension ref="A2:BM122"/>
  <sheetViews>
    <sheetView showGridLines="0" view="pageBreakPreview" zoomScale="60" workbookViewId="0" topLeftCell="A1">
      <selection activeCell="AE87" sqref="AE87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114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1648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ROUND(J118,2)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ROUND((SUM(BE118:BE121)),2)</f>
        <v>0</v>
      </c>
      <c r="G33" s="175"/>
      <c r="H33" s="175"/>
      <c r="I33" s="197">
        <v>0.21</v>
      </c>
      <c r="J33" s="196">
        <f>ROUND(((SUM(BE118:BE121))*I33),2)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ROUND((SUM(BF118:BF121)),2)</f>
        <v>0</v>
      </c>
      <c r="G34" s="175"/>
      <c r="H34" s="175"/>
      <c r="I34" s="197">
        <v>0.15</v>
      </c>
      <c r="J34" s="196">
        <f>ROUND(((SUM(BF118:BF121))*I34),2)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ROUND((SUM(BG118:BG121)),2)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ROUND((SUM(BH118:BH121)),2)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ROUND((SUM(BI118:BI121)),2)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12 - SLABOPROUD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J118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134</v>
      </c>
      <c r="E97" s="223"/>
      <c r="F97" s="223"/>
      <c r="G97" s="223"/>
      <c r="H97" s="223"/>
      <c r="I97" s="223"/>
      <c r="J97" s="224">
        <f>J119</f>
        <v>0</v>
      </c>
      <c r="L97" s="221"/>
    </row>
    <row r="98" spans="2:12" s="225" customFormat="1" ht="19.9" customHeight="1">
      <c r="B98" s="226"/>
      <c r="D98" s="227" t="s">
        <v>1649</v>
      </c>
      <c r="E98" s="228"/>
      <c r="F98" s="228"/>
      <c r="G98" s="228"/>
      <c r="H98" s="228"/>
      <c r="I98" s="228"/>
      <c r="J98" s="229">
        <f>J120</f>
        <v>0</v>
      </c>
      <c r="L98" s="226"/>
    </row>
    <row r="99" spans="1:31" s="178" customFormat="1" ht="21.75" customHeight="1">
      <c r="A99" s="175"/>
      <c r="B99" s="176"/>
      <c r="C99" s="175"/>
      <c r="D99" s="175"/>
      <c r="E99" s="175"/>
      <c r="F99" s="175"/>
      <c r="G99" s="175"/>
      <c r="H99" s="175"/>
      <c r="I99" s="175"/>
      <c r="J99" s="175"/>
      <c r="K99" s="175"/>
      <c r="L99" s="177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</row>
    <row r="100" spans="1:31" s="178" customFormat="1" ht="7" customHeight="1">
      <c r="A100" s="175"/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177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</row>
    <row r="104" spans="1:31" s="178" customFormat="1" ht="7" customHeight="1">
      <c r="A104" s="175"/>
      <c r="B104" s="214"/>
      <c r="C104" s="215"/>
      <c r="D104" s="215"/>
      <c r="E104" s="215"/>
      <c r="F104" s="215"/>
      <c r="G104" s="215"/>
      <c r="H104" s="215"/>
      <c r="I104" s="215"/>
      <c r="J104" s="215"/>
      <c r="K104" s="215"/>
      <c r="L104" s="177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 s="178" customFormat="1" ht="25" customHeight="1">
      <c r="A105" s="175"/>
      <c r="B105" s="176"/>
      <c r="C105" s="170" t="s">
        <v>138</v>
      </c>
      <c r="D105" s="175"/>
      <c r="E105" s="175"/>
      <c r="F105" s="175"/>
      <c r="G105" s="175"/>
      <c r="H105" s="175"/>
      <c r="I105" s="175"/>
      <c r="J105" s="175"/>
      <c r="K105" s="175"/>
      <c r="L105" s="177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31" s="178" customFormat="1" ht="7" customHeight="1">
      <c r="A106" s="175"/>
      <c r="B106" s="176"/>
      <c r="C106" s="175"/>
      <c r="D106" s="175"/>
      <c r="E106" s="175"/>
      <c r="F106" s="175"/>
      <c r="G106" s="175"/>
      <c r="H106" s="175"/>
      <c r="I106" s="175"/>
      <c r="J106" s="175"/>
      <c r="K106" s="175"/>
      <c r="L106" s="177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s="178" customFormat="1" ht="12" customHeight="1">
      <c r="A107" s="175"/>
      <c r="B107" s="176"/>
      <c r="C107" s="172" t="s">
        <v>16</v>
      </c>
      <c r="D107" s="175"/>
      <c r="E107" s="175"/>
      <c r="F107" s="175"/>
      <c r="G107" s="175"/>
      <c r="H107" s="175"/>
      <c r="I107" s="175"/>
      <c r="J107" s="175"/>
      <c r="K107" s="175"/>
      <c r="L107" s="177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31" s="178" customFormat="1" ht="16.5" customHeight="1">
      <c r="A108" s="175"/>
      <c r="B108" s="176"/>
      <c r="C108" s="175"/>
      <c r="D108" s="175"/>
      <c r="E108" s="173" t="str">
        <f>E7</f>
        <v>00 - Provizorní menza_RS- UK Albertov</v>
      </c>
      <c r="F108" s="174"/>
      <c r="G108" s="174"/>
      <c r="H108" s="174"/>
      <c r="I108" s="175"/>
      <c r="J108" s="175"/>
      <c r="K108" s="175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 s="178" customFormat="1" ht="12" customHeight="1">
      <c r="A109" s="175"/>
      <c r="B109" s="176"/>
      <c r="C109" s="172" t="s">
        <v>119</v>
      </c>
      <c r="D109" s="175"/>
      <c r="E109" s="175"/>
      <c r="F109" s="175"/>
      <c r="G109" s="175"/>
      <c r="H109" s="175"/>
      <c r="I109" s="175"/>
      <c r="J109" s="175"/>
      <c r="K109" s="175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 s="178" customFormat="1" ht="16.5" customHeight="1">
      <c r="A110" s="175"/>
      <c r="B110" s="176"/>
      <c r="C110" s="175"/>
      <c r="D110" s="175"/>
      <c r="E110" s="179" t="str">
        <f>E9</f>
        <v>12 - SLABOPROUD</v>
      </c>
      <c r="F110" s="180"/>
      <c r="G110" s="180"/>
      <c r="H110" s="180"/>
      <c r="I110" s="175"/>
      <c r="J110" s="175"/>
      <c r="K110" s="17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7" customHeight="1">
      <c r="A111" s="175"/>
      <c r="B111" s="176"/>
      <c r="C111" s="175"/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12" customHeight="1">
      <c r="A112" s="175"/>
      <c r="B112" s="176"/>
      <c r="C112" s="172" t="s">
        <v>20</v>
      </c>
      <c r="D112" s="175"/>
      <c r="E112" s="175"/>
      <c r="F112" s="181" t="str">
        <f>F12</f>
        <v>Albertov, Konvent sester Alžbětinek. č. 1564/4</v>
      </c>
      <c r="G112" s="175"/>
      <c r="H112" s="175"/>
      <c r="I112" s="172" t="s">
        <v>21</v>
      </c>
      <c r="J112" s="182" t="str">
        <f>IF(J12="","",J12)</f>
        <v>Vyplň údaj</v>
      </c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7" customHeight="1">
      <c r="A113" s="175"/>
      <c r="B113" s="176"/>
      <c r="C113" s="175"/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5.25" customHeight="1">
      <c r="A114" s="175"/>
      <c r="B114" s="176"/>
      <c r="C114" s="172" t="s">
        <v>22</v>
      </c>
      <c r="D114" s="175"/>
      <c r="E114" s="175"/>
      <c r="F114" s="181" t="str">
        <f>E15</f>
        <v xml:space="preserve"> </v>
      </c>
      <c r="G114" s="175"/>
      <c r="H114" s="175"/>
      <c r="I114" s="172" t="s">
        <v>28</v>
      </c>
      <c r="J114" s="216" t="str">
        <f>E21</f>
        <v>JIKA CZ s.r.o.</v>
      </c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5.25" customHeight="1">
      <c r="A115" s="175"/>
      <c r="B115" s="176"/>
      <c r="C115" s="172" t="s">
        <v>26</v>
      </c>
      <c r="D115" s="175"/>
      <c r="E115" s="175"/>
      <c r="F115" s="181" t="str">
        <f>IF(E18="","",E18)</f>
        <v>Vyplň údaj</v>
      </c>
      <c r="G115" s="175"/>
      <c r="H115" s="175"/>
      <c r="I115" s="172" t="s">
        <v>31</v>
      </c>
      <c r="J115" s="216" t="str">
        <f>E24</f>
        <v xml:space="preserve">    </v>
      </c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0.4" customHeight="1">
      <c r="A116" s="175"/>
      <c r="B116" s="176"/>
      <c r="C116" s="175"/>
      <c r="D116" s="175"/>
      <c r="E116" s="175"/>
      <c r="F116" s="175"/>
      <c r="G116" s="175"/>
      <c r="H116" s="175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240" customFormat="1" ht="29.25" customHeight="1">
      <c r="A117" s="230"/>
      <c r="B117" s="231"/>
      <c r="C117" s="232" t="s">
        <v>139</v>
      </c>
      <c r="D117" s="233" t="s">
        <v>59</v>
      </c>
      <c r="E117" s="233" t="s">
        <v>55</v>
      </c>
      <c r="F117" s="233" t="s">
        <v>56</v>
      </c>
      <c r="G117" s="233" t="s">
        <v>140</v>
      </c>
      <c r="H117" s="233" t="s">
        <v>141</v>
      </c>
      <c r="I117" s="233" t="s">
        <v>142</v>
      </c>
      <c r="J117" s="234" t="s">
        <v>124</v>
      </c>
      <c r="K117" s="235" t="s">
        <v>143</v>
      </c>
      <c r="L117" s="236"/>
      <c r="M117" s="237" t="s">
        <v>1</v>
      </c>
      <c r="N117" s="238" t="s">
        <v>38</v>
      </c>
      <c r="O117" s="238" t="s">
        <v>144</v>
      </c>
      <c r="P117" s="238" t="s">
        <v>145</v>
      </c>
      <c r="Q117" s="238" t="s">
        <v>146</v>
      </c>
      <c r="R117" s="238" t="s">
        <v>147</v>
      </c>
      <c r="S117" s="238" t="s">
        <v>148</v>
      </c>
      <c r="T117" s="239" t="s">
        <v>149</v>
      </c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</row>
    <row r="118" spans="1:63" s="178" customFormat="1" ht="22.9" customHeight="1">
      <c r="A118" s="175"/>
      <c r="B118" s="176"/>
      <c r="C118" s="241" t="s">
        <v>150</v>
      </c>
      <c r="D118" s="175"/>
      <c r="E118" s="175"/>
      <c r="F118" s="175"/>
      <c r="G118" s="175"/>
      <c r="H118" s="175"/>
      <c r="I118" s="175"/>
      <c r="J118" s="242">
        <f>BK118</f>
        <v>0</v>
      </c>
      <c r="K118" s="175"/>
      <c r="L118" s="176"/>
      <c r="M118" s="243"/>
      <c r="N118" s="244"/>
      <c r="O118" s="191"/>
      <c r="P118" s="245">
        <f>P119</f>
        <v>0</v>
      </c>
      <c r="Q118" s="191"/>
      <c r="R118" s="245">
        <f>R119</f>
        <v>0</v>
      </c>
      <c r="S118" s="191"/>
      <c r="T118" s="246">
        <f>T119</f>
        <v>0</v>
      </c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T118" s="166" t="s">
        <v>73</v>
      </c>
      <c r="AU118" s="166" t="s">
        <v>126</v>
      </c>
      <c r="BK118" s="247">
        <f>BK119</f>
        <v>0</v>
      </c>
    </row>
    <row r="119" spans="2:63" s="248" customFormat="1" ht="25.9" customHeight="1">
      <c r="B119" s="249"/>
      <c r="D119" s="250" t="s">
        <v>73</v>
      </c>
      <c r="E119" s="251" t="s">
        <v>440</v>
      </c>
      <c r="F119" s="251" t="s">
        <v>441</v>
      </c>
      <c r="J119" s="252">
        <f>BK119</f>
        <v>0</v>
      </c>
      <c r="L119" s="249"/>
      <c r="M119" s="253"/>
      <c r="N119" s="254"/>
      <c r="O119" s="254"/>
      <c r="P119" s="255">
        <f>P120</f>
        <v>0</v>
      </c>
      <c r="Q119" s="254"/>
      <c r="R119" s="255">
        <f>R120</f>
        <v>0</v>
      </c>
      <c r="S119" s="254"/>
      <c r="T119" s="256">
        <f>T120</f>
        <v>0</v>
      </c>
      <c r="AR119" s="250" t="s">
        <v>84</v>
      </c>
      <c r="AT119" s="257" t="s">
        <v>73</v>
      </c>
      <c r="AU119" s="257" t="s">
        <v>74</v>
      </c>
      <c r="AY119" s="250" t="s">
        <v>153</v>
      </c>
      <c r="BK119" s="258">
        <f>BK120</f>
        <v>0</v>
      </c>
    </row>
    <row r="120" spans="2:63" s="248" customFormat="1" ht="22.9" customHeight="1">
      <c r="B120" s="249"/>
      <c r="D120" s="250" t="s">
        <v>73</v>
      </c>
      <c r="E120" s="259" t="s">
        <v>1650</v>
      </c>
      <c r="F120" s="259" t="s">
        <v>1651</v>
      </c>
      <c r="J120" s="260">
        <f>BK120</f>
        <v>0</v>
      </c>
      <c r="L120" s="249"/>
      <c r="M120" s="253"/>
      <c r="N120" s="254"/>
      <c r="O120" s="254"/>
      <c r="P120" s="255">
        <f>P121</f>
        <v>0</v>
      </c>
      <c r="Q120" s="254"/>
      <c r="R120" s="255">
        <f>R121</f>
        <v>0</v>
      </c>
      <c r="S120" s="254"/>
      <c r="T120" s="256">
        <f>T121</f>
        <v>0</v>
      </c>
      <c r="AR120" s="250" t="s">
        <v>84</v>
      </c>
      <c r="AT120" s="257" t="s">
        <v>73</v>
      </c>
      <c r="AU120" s="257" t="s">
        <v>82</v>
      </c>
      <c r="AY120" s="250" t="s">
        <v>153</v>
      </c>
      <c r="BK120" s="258">
        <f>BK121</f>
        <v>0</v>
      </c>
    </row>
    <row r="121" spans="1:65" s="178" customFormat="1" ht="16.5" customHeight="1">
      <c r="A121" s="175"/>
      <c r="B121" s="176"/>
      <c r="C121" s="261" t="s">
        <v>84</v>
      </c>
      <c r="D121" s="261" t="s">
        <v>155</v>
      </c>
      <c r="E121" s="262" t="s">
        <v>1652</v>
      </c>
      <c r="F121" s="263" t="s">
        <v>1653</v>
      </c>
      <c r="G121" s="264" t="s">
        <v>1654</v>
      </c>
      <c r="H121" s="265">
        <v>1</v>
      </c>
      <c r="I121" s="326">
        <f>'12-SLP Rekap'!C24</f>
        <v>0</v>
      </c>
      <c r="J121" s="266">
        <f>ROUND(I121*H121,2)</f>
        <v>0</v>
      </c>
      <c r="K121" s="267"/>
      <c r="L121" s="176"/>
      <c r="M121" s="309" t="s">
        <v>1</v>
      </c>
      <c r="N121" s="310" t="s">
        <v>39</v>
      </c>
      <c r="O121" s="311"/>
      <c r="P121" s="312">
        <f>O121*H121</f>
        <v>0</v>
      </c>
      <c r="Q121" s="312">
        <v>0</v>
      </c>
      <c r="R121" s="312">
        <f>Q121*H121</f>
        <v>0</v>
      </c>
      <c r="S121" s="312">
        <v>0</v>
      </c>
      <c r="T121" s="313">
        <f>S121*H121</f>
        <v>0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R121" s="273" t="s">
        <v>186</v>
      </c>
      <c r="AT121" s="273" t="s">
        <v>155</v>
      </c>
      <c r="AU121" s="273" t="s">
        <v>84</v>
      </c>
      <c r="AY121" s="166" t="s">
        <v>153</v>
      </c>
      <c r="BE121" s="274">
        <f>IF(N121="základní",J121,0)</f>
        <v>0</v>
      </c>
      <c r="BF121" s="274">
        <f>IF(N121="snížená",J121,0)</f>
        <v>0</v>
      </c>
      <c r="BG121" s="274">
        <f>IF(N121="zákl. přenesená",J121,0)</f>
        <v>0</v>
      </c>
      <c r="BH121" s="274">
        <f>IF(N121="sníž. přenesená",J121,0)</f>
        <v>0</v>
      </c>
      <c r="BI121" s="274">
        <f>IF(N121="nulová",J121,0)</f>
        <v>0</v>
      </c>
      <c r="BJ121" s="166" t="s">
        <v>82</v>
      </c>
      <c r="BK121" s="274">
        <f>ROUND(I121*H121,2)</f>
        <v>0</v>
      </c>
      <c r="BL121" s="166" t="s">
        <v>186</v>
      </c>
      <c r="BM121" s="273" t="s">
        <v>1655</v>
      </c>
    </row>
    <row r="122" spans="1:31" s="178" customFormat="1" ht="7" customHeight="1">
      <c r="A122" s="175"/>
      <c r="B122" s="212"/>
      <c r="C122" s="213"/>
      <c r="D122" s="213"/>
      <c r="E122" s="213"/>
      <c r="F122" s="213"/>
      <c r="G122" s="213"/>
      <c r="H122" s="213"/>
      <c r="I122" s="213"/>
      <c r="J122" s="213"/>
      <c r="K122" s="213"/>
      <c r="L122" s="176"/>
      <c r="M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</sheetData>
  <sheetProtection algorithmName="SHA-512" hashValue="ILED6R/NM+J/X7Q/Mbl31Cl3mfLfQAerUSo3mqa1a9SNa85tmvjl3x0eLeSOtvEzdcINZBzzCKBDetPG5DEMvw==" saltValue="boAvwZfioC1Qx+bCwbCReQ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F15B-F164-4B55-9214-7C448E8DD44C}">
  <sheetPr>
    <tabColor theme="4" tint="0.39998000860214233"/>
  </sheetPr>
  <dimension ref="A1:D27"/>
  <sheetViews>
    <sheetView view="pageBreakPreview" zoomScale="60" workbookViewId="0" topLeftCell="A10">
      <selection activeCell="J46" sqref="A1:XFD1048576"/>
    </sheetView>
  </sheetViews>
  <sheetFormatPr defaultColWidth="9.28125" defaultRowHeight="12"/>
  <cols>
    <col min="1" max="1" width="42.421875" style="91" bestFit="1" customWidth="1"/>
    <col min="2" max="2" width="10.140625" style="90" bestFit="1" customWidth="1"/>
    <col min="3" max="3" width="13.140625" style="90" bestFit="1" customWidth="1"/>
    <col min="4" max="5" width="9.28125" style="89" customWidth="1"/>
    <col min="6" max="6" width="9.28125" style="89" hidden="1" customWidth="1"/>
    <col min="7" max="16384" width="9.28125" style="89" customWidth="1"/>
  </cols>
  <sheetData>
    <row r="1" spans="1:4" ht="12">
      <c r="A1" s="102" t="s">
        <v>2153</v>
      </c>
      <c r="B1" s="101" t="s">
        <v>2108</v>
      </c>
      <c r="C1" s="101" t="s">
        <v>2107</v>
      </c>
      <c r="D1" s="92"/>
    </row>
    <row r="2" spans="1:4" ht="12">
      <c r="A2" s="98" t="s">
        <v>2106</v>
      </c>
      <c r="B2" s="97"/>
      <c r="C2" s="97"/>
      <c r="D2" s="92"/>
    </row>
    <row r="3" spans="1:4" ht="12">
      <c r="A3" s="94" t="s">
        <v>2105</v>
      </c>
      <c r="B3" s="93">
        <f>('12-SLP Rozp'!E75)+('12-SLP Rozp'!H75)</f>
        <v>0</v>
      </c>
      <c r="C3" s="93"/>
      <c r="D3" s="92"/>
    </row>
    <row r="4" spans="1:4" ht="12">
      <c r="A4" s="94" t="s">
        <v>2104</v>
      </c>
      <c r="B4" s="93">
        <f>B3*'12-SLP Parametry'!B16/100</f>
        <v>0</v>
      </c>
      <c r="C4" s="93">
        <f>B3*'12-SLP Parametry'!B17/100</f>
        <v>0</v>
      </c>
      <c r="D4" s="92"/>
    </row>
    <row r="5" spans="1:4" ht="12">
      <c r="A5" s="94" t="s">
        <v>2103</v>
      </c>
      <c r="B5" s="93"/>
      <c r="C5" s="93">
        <f>0+('12-SLP Rozp'!E100)</f>
        <v>0</v>
      </c>
      <c r="D5" s="92"/>
    </row>
    <row r="6" spans="1:4" ht="12">
      <c r="A6" s="94" t="s">
        <v>2102</v>
      </c>
      <c r="B6" s="93"/>
      <c r="C6" s="93">
        <f>0+('12-SLP Rozp'!H100)</f>
        <v>0</v>
      </c>
      <c r="D6" s="92"/>
    </row>
    <row r="7" spans="1:4" ht="12">
      <c r="A7" s="100" t="s">
        <v>2101</v>
      </c>
      <c r="B7" s="99">
        <f>B3+B4</f>
        <v>0</v>
      </c>
      <c r="C7" s="99">
        <f>C3+C4+C5+C6</f>
        <v>0</v>
      </c>
      <c r="D7" s="92"/>
    </row>
    <row r="8" spans="1:4" ht="12">
      <c r="A8" s="94" t="s">
        <v>2100</v>
      </c>
      <c r="B8" s="93"/>
      <c r="C8" s="93">
        <f>(C5+C6)*'12-SLP Parametry'!B18/100</f>
        <v>0</v>
      </c>
      <c r="D8" s="92"/>
    </row>
    <row r="9" spans="1:4" ht="12">
      <c r="A9" s="94" t="s">
        <v>2099</v>
      </c>
      <c r="B9" s="93"/>
      <c r="C9" s="93">
        <f>0+0</f>
        <v>0</v>
      </c>
      <c r="D9" s="92"/>
    </row>
    <row r="10" spans="1:4" ht="12">
      <c r="A10" s="94" t="s">
        <v>154</v>
      </c>
      <c r="B10" s="93"/>
      <c r="C10" s="93">
        <f>('12-SLP Rozp'!E117)+('12-SLP Rozp'!H117)</f>
        <v>0</v>
      </c>
      <c r="D10" s="92"/>
    </row>
    <row r="11" spans="1:4" ht="12">
      <c r="A11" s="94" t="s">
        <v>2098</v>
      </c>
      <c r="B11" s="93"/>
      <c r="C11" s="93">
        <f>(C9+C10)*'12-SLP Parametry'!B19/100</f>
        <v>0</v>
      </c>
      <c r="D11" s="92"/>
    </row>
    <row r="12" spans="1:4" ht="12">
      <c r="A12" s="100" t="s">
        <v>2097</v>
      </c>
      <c r="B12" s="99">
        <f>B7</f>
        <v>0</v>
      </c>
      <c r="C12" s="99">
        <f>C7+C8+C9+C10+C11</f>
        <v>0</v>
      </c>
      <c r="D12" s="92"/>
    </row>
    <row r="13" spans="1:4" ht="12">
      <c r="A13" s="94" t="s">
        <v>2096</v>
      </c>
      <c r="B13" s="93"/>
      <c r="C13" s="93">
        <f>(B12+C12)*'12-SLP Parametry'!B20/100</f>
        <v>0</v>
      </c>
      <c r="D13" s="92"/>
    </row>
    <row r="14" spans="1:4" ht="12">
      <c r="A14" s="94" t="s">
        <v>2371</v>
      </c>
      <c r="B14" s="93"/>
      <c r="C14" s="93">
        <f>(B12+C12)*'12-SLP Parametry'!B21/100</f>
        <v>0</v>
      </c>
      <c r="D14" s="92"/>
    </row>
    <row r="15" spans="1:4" ht="12">
      <c r="A15" s="94" t="s">
        <v>2094</v>
      </c>
      <c r="B15" s="93"/>
      <c r="C15" s="93">
        <f>(B7+C7)*'12-SLP Parametry'!B22/100</f>
        <v>0</v>
      </c>
      <c r="D15" s="92"/>
    </row>
    <row r="16" spans="1:4" ht="12">
      <c r="A16" s="98" t="s">
        <v>2093</v>
      </c>
      <c r="B16" s="97"/>
      <c r="C16" s="97">
        <f>B12+C12+C13+C14+C15</f>
        <v>0</v>
      </c>
      <c r="D16" s="92"/>
    </row>
    <row r="17" spans="1:4" ht="12">
      <c r="A17" s="94" t="s">
        <v>1</v>
      </c>
      <c r="B17" s="93"/>
      <c r="C17" s="93"/>
      <c r="D17" s="92"/>
    </row>
    <row r="18" spans="1:4" ht="12">
      <c r="A18" s="98" t="s">
        <v>2092</v>
      </c>
      <c r="B18" s="97"/>
      <c r="C18" s="97"/>
      <c r="D18" s="92"/>
    </row>
    <row r="19" spans="1:4" ht="12">
      <c r="A19" s="94" t="s">
        <v>2091</v>
      </c>
      <c r="B19" s="93"/>
      <c r="C19" s="93">
        <f>C12*'12-SLP Parametry'!B23/100</f>
        <v>0</v>
      </c>
      <c r="D19" s="92"/>
    </row>
    <row r="20" spans="1:4" ht="12">
      <c r="A20" s="94" t="s">
        <v>2090</v>
      </c>
      <c r="B20" s="93"/>
      <c r="C20" s="93">
        <f>C12*'12-SLP Parametry'!B24/100</f>
        <v>0</v>
      </c>
      <c r="D20" s="92"/>
    </row>
    <row r="21" spans="1:4" ht="12">
      <c r="A21" s="98" t="s">
        <v>2089</v>
      </c>
      <c r="B21" s="97"/>
      <c r="C21" s="97">
        <f>C19+C20</f>
        <v>0</v>
      </c>
      <c r="D21" s="92"/>
    </row>
    <row r="22" spans="1:4" ht="12">
      <c r="A22" s="94" t="s">
        <v>2088</v>
      </c>
      <c r="B22" s="93"/>
      <c r="C22" s="93">
        <f>'12-SLP Parametry'!B25*'12-SLP Parametry'!B28*(C16*'12-SLP Parametry'!B27)^'12-SLP Parametry'!B26</f>
        <v>0</v>
      </c>
      <c r="D22" s="92"/>
    </row>
    <row r="23" spans="1:4" ht="12">
      <c r="A23" s="94" t="s">
        <v>1</v>
      </c>
      <c r="B23" s="93"/>
      <c r="C23" s="93"/>
      <c r="D23" s="92"/>
    </row>
    <row r="24" spans="1:4" ht="12">
      <c r="A24" s="96" t="s">
        <v>2087</v>
      </c>
      <c r="B24" s="95"/>
      <c r="C24" s="95">
        <f>C16+C21+C22</f>
        <v>0</v>
      </c>
      <c r="D24" s="92"/>
    </row>
    <row r="25" spans="1:4" ht="12">
      <c r="A25" s="94" t="s">
        <v>1</v>
      </c>
      <c r="B25" s="93"/>
      <c r="C25" s="93"/>
      <c r="D25" s="92"/>
    </row>
    <row r="26" spans="1:4" ht="12">
      <c r="A26" s="94" t="s">
        <v>2370</v>
      </c>
      <c r="B26" s="93"/>
      <c r="C26" s="93">
        <f>C24*'12-SLP Parametry'!B29/100</f>
        <v>0</v>
      </c>
      <c r="D26" s="92"/>
    </row>
    <row r="27" spans="1:4" ht="12">
      <c r="A27" s="94" t="s">
        <v>2370</v>
      </c>
      <c r="B27" s="93"/>
      <c r="C27" s="93">
        <f>C24*'12-SLP Parametry'!B30/100</f>
        <v>0</v>
      </c>
      <c r="D27" s="92"/>
    </row>
  </sheetData>
  <sheetProtection algorithmName="SHA-512" hashValue="blpMIcGG+e8DUSaG6+ZqR13CU38xNstbvZOPvdtN+7EKm4YxiY3dkGcXkz2RQqpSN5YgWYogz0GsHv8oSs6VnA==" saltValue="7k0PZqovFFc0C5VIoHcWo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877C-D8D0-4836-82D1-4670CEE9B7DD}">
  <sheetPr>
    <tabColor theme="4" tint="0.39998000860214233"/>
  </sheetPr>
  <dimension ref="A1:P118"/>
  <sheetViews>
    <sheetView view="pageBreakPreview" zoomScale="60" workbookViewId="0" topLeftCell="A68">
      <selection activeCell="AA136" sqref="AA136"/>
    </sheetView>
  </sheetViews>
  <sheetFormatPr defaultColWidth="9.28125" defaultRowHeight="12"/>
  <cols>
    <col min="1" max="1" width="59.140625" style="105" customWidth="1"/>
    <col min="2" max="2" width="4.140625" style="105" bestFit="1" customWidth="1"/>
    <col min="3" max="3" width="6.7109375" style="104" bestFit="1" customWidth="1"/>
    <col min="4" max="4" width="9.140625" style="104" bestFit="1" customWidth="1"/>
    <col min="5" max="5" width="13.28125" style="104" bestFit="1" customWidth="1"/>
    <col min="6" max="6" width="3.7109375" style="105" bestFit="1" customWidth="1"/>
    <col min="7" max="7" width="8.140625" style="104" bestFit="1" customWidth="1"/>
    <col min="8" max="8" width="13.00390625" style="104" bestFit="1" customWidth="1"/>
    <col min="9" max="10" width="9.28125" style="103" customWidth="1"/>
    <col min="11" max="11" width="9.28125" style="103" hidden="1" customWidth="1"/>
    <col min="12" max="16384" width="9.28125" style="103" customWidth="1"/>
  </cols>
  <sheetData>
    <row r="1" spans="1:10" ht="21.5">
      <c r="A1" s="114" t="s">
        <v>2153</v>
      </c>
      <c r="B1" s="114" t="s">
        <v>2152</v>
      </c>
      <c r="C1" s="113" t="s">
        <v>2151</v>
      </c>
      <c r="D1" s="113" t="s">
        <v>2150</v>
      </c>
      <c r="E1" s="113" t="s">
        <v>2149</v>
      </c>
      <c r="F1" s="114" t="s">
        <v>2474</v>
      </c>
      <c r="G1" s="113" t="s">
        <v>2148</v>
      </c>
      <c r="H1" s="113" t="s">
        <v>2147</v>
      </c>
      <c r="I1" s="106"/>
      <c r="J1" s="106"/>
    </row>
    <row r="2" spans="1:10" ht="24.5">
      <c r="A2" s="117" t="s">
        <v>2473</v>
      </c>
      <c r="B2" s="117" t="s">
        <v>1</v>
      </c>
      <c r="C2" s="118"/>
      <c r="D2" s="118"/>
      <c r="E2" s="118"/>
      <c r="F2" s="117" t="s">
        <v>1</v>
      </c>
      <c r="G2" s="118"/>
      <c r="H2" s="118"/>
      <c r="I2" s="106"/>
      <c r="J2" s="106"/>
    </row>
    <row r="3" spans="1:10" ht="12">
      <c r="A3" s="117" t="s">
        <v>2472</v>
      </c>
      <c r="B3" s="117" t="s">
        <v>1</v>
      </c>
      <c r="C3" s="118"/>
      <c r="D3" s="118"/>
      <c r="E3" s="118"/>
      <c r="F3" s="117" t="s">
        <v>1</v>
      </c>
      <c r="G3" s="118"/>
      <c r="H3" s="118"/>
      <c r="I3" s="106"/>
      <c r="J3" s="106"/>
    </row>
    <row r="4" spans="1:10" ht="48.5">
      <c r="A4" s="117" t="s">
        <v>2471</v>
      </c>
      <c r="B4" s="117" t="s">
        <v>1</v>
      </c>
      <c r="C4" s="118"/>
      <c r="D4" s="118"/>
      <c r="E4" s="118"/>
      <c r="F4" s="117" t="s">
        <v>1</v>
      </c>
      <c r="G4" s="118"/>
      <c r="H4" s="118"/>
      <c r="I4" s="106"/>
      <c r="J4" s="106"/>
    </row>
    <row r="5" spans="1:10" ht="24.5">
      <c r="A5" s="117" t="s">
        <v>2470</v>
      </c>
      <c r="B5" s="117" t="s">
        <v>1</v>
      </c>
      <c r="C5" s="118"/>
      <c r="D5" s="118"/>
      <c r="E5" s="118"/>
      <c r="F5" s="117" t="s">
        <v>1</v>
      </c>
      <c r="G5" s="118"/>
      <c r="H5" s="118"/>
      <c r="I5" s="106"/>
      <c r="J5" s="106"/>
    </row>
    <row r="6" spans="1:10" ht="48.5">
      <c r="A6" s="117" t="s">
        <v>2469</v>
      </c>
      <c r="B6" s="117" t="s">
        <v>1</v>
      </c>
      <c r="C6" s="118"/>
      <c r="D6" s="118"/>
      <c r="E6" s="118"/>
      <c r="F6" s="117" t="s">
        <v>1</v>
      </c>
      <c r="G6" s="118"/>
      <c r="H6" s="118"/>
      <c r="I6" s="106"/>
      <c r="J6" s="106"/>
    </row>
    <row r="7" spans="1:10" ht="48.5">
      <c r="A7" s="117" t="s">
        <v>2468</v>
      </c>
      <c r="B7" s="117" t="s">
        <v>1</v>
      </c>
      <c r="C7" s="118"/>
      <c r="D7" s="118"/>
      <c r="E7" s="118"/>
      <c r="F7" s="117" t="s">
        <v>1</v>
      </c>
      <c r="G7" s="118"/>
      <c r="H7" s="118"/>
      <c r="I7" s="106"/>
      <c r="J7" s="106"/>
    </row>
    <row r="8" spans="1:10" ht="96.5">
      <c r="A8" s="117" t="s">
        <v>2467</v>
      </c>
      <c r="B8" s="117" t="s">
        <v>1</v>
      </c>
      <c r="C8" s="118"/>
      <c r="D8" s="118"/>
      <c r="E8" s="118"/>
      <c r="F8" s="117" t="s">
        <v>1</v>
      </c>
      <c r="G8" s="118"/>
      <c r="H8" s="118"/>
      <c r="I8" s="106"/>
      <c r="J8" s="106"/>
    </row>
    <row r="9" spans="1:10" ht="12">
      <c r="A9" s="117" t="s">
        <v>2466</v>
      </c>
      <c r="B9" s="117" t="s">
        <v>1</v>
      </c>
      <c r="C9" s="118"/>
      <c r="D9" s="118"/>
      <c r="E9" s="118"/>
      <c r="F9" s="117" t="s">
        <v>1</v>
      </c>
      <c r="G9" s="118"/>
      <c r="H9" s="118"/>
      <c r="I9" s="106"/>
      <c r="J9" s="106"/>
    </row>
    <row r="10" spans="1:10" ht="12">
      <c r="A10" s="110" t="s">
        <v>2465</v>
      </c>
      <c r="B10" s="110" t="s">
        <v>1</v>
      </c>
      <c r="C10" s="109"/>
      <c r="D10" s="109"/>
      <c r="E10" s="109"/>
      <c r="F10" s="110" t="s">
        <v>1</v>
      </c>
      <c r="G10" s="109"/>
      <c r="H10" s="109"/>
      <c r="I10" s="106"/>
      <c r="J10" s="106"/>
    </row>
    <row r="11" spans="1:16" ht="12">
      <c r="A11" s="112" t="s">
        <v>2464</v>
      </c>
      <c r="B11" s="112" t="s">
        <v>1</v>
      </c>
      <c r="C11" s="111"/>
      <c r="D11" s="111"/>
      <c r="E11" s="111"/>
      <c r="F11" s="112" t="s">
        <v>1</v>
      </c>
      <c r="G11" s="111"/>
      <c r="H11" s="111"/>
      <c r="I11" s="106"/>
      <c r="J11" s="106"/>
      <c r="P11" s="119"/>
    </row>
    <row r="12" spans="1:10" ht="12">
      <c r="A12" s="117" t="s">
        <v>2463</v>
      </c>
      <c r="B12" s="117" t="s">
        <v>1</v>
      </c>
      <c r="C12" s="118"/>
      <c r="D12" s="118"/>
      <c r="E12" s="118"/>
      <c r="F12" s="117" t="s">
        <v>1</v>
      </c>
      <c r="G12" s="118"/>
      <c r="H12" s="118"/>
      <c r="I12" s="106"/>
      <c r="J12" s="106"/>
    </row>
    <row r="13" spans="1:10" ht="12">
      <c r="A13" s="108" t="s">
        <v>2462</v>
      </c>
      <c r="B13" s="108" t="s">
        <v>385</v>
      </c>
      <c r="C13" s="107">
        <v>1</v>
      </c>
      <c r="D13" s="602"/>
      <c r="E13" s="107">
        <f>C13*D13</f>
        <v>0</v>
      </c>
      <c r="F13" s="108" t="s">
        <v>1</v>
      </c>
      <c r="G13" s="602"/>
      <c r="H13" s="107">
        <f>C13*G13</f>
        <v>0</v>
      </c>
      <c r="I13" s="106"/>
      <c r="J13" s="106"/>
    </row>
    <row r="14" spans="1:10" ht="12">
      <c r="A14" s="117" t="s">
        <v>2461</v>
      </c>
      <c r="B14" s="117" t="s">
        <v>1</v>
      </c>
      <c r="C14" s="118"/>
      <c r="D14" s="603"/>
      <c r="E14" s="118"/>
      <c r="F14" s="117" t="s">
        <v>1</v>
      </c>
      <c r="G14" s="603"/>
      <c r="H14" s="118"/>
      <c r="I14" s="106"/>
      <c r="J14" s="106"/>
    </row>
    <row r="15" spans="1:10" ht="12">
      <c r="A15" s="108" t="s">
        <v>2460</v>
      </c>
      <c r="B15" s="108" t="s">
        <v>385</v>
      </c>
      <c r="C15" s="107">
        <v>1</v>
      </c>
      <c r="D15" s="602"/>
      <c r="E15" s="107">
        <f>C15*D15</f>
        <v>0</v>
      </c>
      <c r="F15" s="108" t="s">
        <v>1</v>
      </c>
      <c r="G15" s="602"/>
      <c r="H15" s="107">
        <f>C15*G15</f>
        <v>0</v>
      </c>
      <c r="I15" s="106"/>
      <c r="J15" s="106"/>
    </row>
    <row r="16" spans="1:10" ht="12">
      <c r="A16" s="117" t="s">
        <v>2459</v>
      </c>
      <c r="B16" s="117" t="s">
        <v>1</v>
      </c>
      <c r="C16" s="118"/>
      <c r="D16" s="603"/>
      <c r="E16" s="118"/>
      <c r="F16" s="117" t="s">
        <v>1</v>
      </c>
      <c r="G16" s="603"/>
      <c r="H16" s="118"/>
      <c r="I16" s="106"/>
      <c r="J16" s="106"/>
    </row>
    <row r="17" spans="1:10" ht="12">
      <c r="A17" s="108" t="s">
        <v>2458</v>
      </c>
      <c r="B17" s="108" t="s">
        <v>385</v>
      </c>
      <c r="C17" s="107">
        <v>1</v>
      </c>
      <c r="D17" s="602"/>
      <c r="E17" s="107">
        <f>C17*D17</f>
        <v>0</v>
      </c>
      <c r="F17" s="108" t="s">
        <v>1</v>
      </c>
      <c r="G17" s="602"/>
      <c r="H17" s="107">
        <f>C17*G17</f>
        <v>0</v>
      </c>
      <c r="I17" s="106"/>
      <c r="J17" s="106"/>
    </row>
    <row r="18" spans="1:10" ht="12">
      <c r="A18" s="117" t="s">
        <v>2457</v>
      </c>
      <c r="B18" s="117" t="s">
        <v>1</v>
      </c>
      <c r="C18" s="118"/>
      <c r="D18" s="603"/>
      <c r="E18" s="118"/>
      <c r="F18" s="117" t="s">
        <v>1</v>
      </c>
      <c r="G18" s="603"/>
      <c r="H18" s="118"/>
      <c r="I18" s="106"/>
      <c r="J18" s="106"/>
    </row>
    <row r="19" spans="1:10" ht="12">
      <c r="A19" s="108" t="s">
        <v>2456</v>
      </c>
      <c r="B19" s="108" t="s">
        <v>385</v>
      </c>
      <c r="C19" s="107">
        <v>1</v>
      </c>
      <c r="D19" s="602"/>
      <c r="E19" s="107">
        <f>C19*D19</f>
        <v>0</v>
      </c>
      <c r="F19" s="108" t="s">
        <v>1</v>
      </c>
      <c r="G19" s="602"/>
      <c r="H19" s="107">
        <f>C19*G19</f>
        <v>0</v>
      </c>
      <c r="I19" s="106"/>
      <c r="J19" s="106"/>
    </row>
    <row r="20" spans="1:10" ht="12">
      <c r="A20" s="108" t="s">
        <v>1</v>
      </c>
      <c r="B20" s="108" t="s">
        <v>1</v>
      </c>
      <c r="C20" s="107"/>
      <c r="D20" s="604"/>
      <c r="E20" s="107"/>
      <c r="F20" s="108" t="s">
        <v>1</v>
      </c>
      <c r="G20" s="604"/>
      <c r="H20" s="107"/>
      <c r="I20" s="106"/>
      <c r="J20" s="106"/>
    </row>
    <row r="21" spans="1:10" ht="12">
      <c r="A21" s="117" t="s">
        <v>2455</v>
      </c>
      <c r="B21" s="117" t="s">
        <v>1</v>
      </c>
      <c r="C21" s="118"/>
      <c r="D21" s="603"/>
      <c r="E21" s="118"/>
      <c r="F21" s="117" t="s">
        <v>1</v>
      </c>
      <c r="G21" s="603"/>
      <c r="H21" s="118"/>
      <c r="I21" s="106"/>
      <c r="J21" s="106"/>
    </row>
    <row r="22" spans="1:10" ht="12">
      <c r="A22" s="108" t="s">
        <v>2454</v>
      </c>
      <c r="B22" s="108" t="s">
        <v>385</v>
      </c>
      <c r="C22" s="107">
        <v>3</v>
      </c>
      <c r="D22" s="602"/>
      <c r="E22" s="107">
        <f>C22*D22</f>
        <v>0</v>
      </c>
      <c r="F22" s="108" t="s">
        <v>1</v>
      </c>
      <c r="G22" s="602"/>
      <c r="H22" s="107">
        <f>C22*G22</f>
        <v>0</v>
      </c>
      <c r="I22" s="106"/>
      <c r="J22" s="106"/>
    </row>
    <row r="23" spans="1:10" ht="12">
      <c r="A23" s="117" t="s">
        <v>2453</v>
      </c>
      <c r="B23" s="117" t="s">
        <v>1</v>
      </c>
      <c r="C23" s="118"/>
      <c r="D23" s="603"/>
      <c r="E23" s="118"/>
      <c r="F23" s="117" t="s">
        <v>1</v>
      </c>
      <c r="G23" s="603"/>
      <c r="H23" s="118"/>
      <c r="I23" s="106"/>
      <c r="J23" s="106"/>
    </row>
    <row r="24" spans="1:10" ht="12">
      <c r="A24" s="108" t="s">
        <v>2452</v>
      </c>
      <c r="B24" s="108" t="s">
        <v>385</v>
      </c>
      <c r="C24" s="107">
        <v>1</v>
      </c>
      <c r="D24" s="602"/>
      <c r="E24" s="107">
        <f>C24*D24</f>
        <v>0</v>
      </c>
      <c r="F24" s="108" t="s">
        <v>1</v>
      </c>
      <c r="G24" s="602"/>
      <c r="H24" s="107">
        <f>C24*G24</f>
        <v>0</v>
      </c>
      <c r="I24" s="106"/>
      <c r="J24" s="106"/>
    </row>
    <row r="25" spans="1:10" ht="12">
      <c r="A25" s="108" t="s">
        <v>1</v>
      </c>
      <c r="B25" s="108" t="s">
        <v>1</v>
      </c>
      <c r="C25" s="107"/>
      <c r="D25" s="604"/>
      <c r="E25" s="107"/>
      <c r="F25" s="108" t="s">
        <v>1</v>
      </c>
      <c r="G25" s="604"/>
      <c r="H25" s="107"/>
      <c r="I25" s="106"/>
      <c r="J25" s="106"/>
    </row>
    <row r="26" spans="1:10" ht="12">
      <c r="A26" s="117" t="s">
        <v>2451</v>
      </c>
      <c r="B26" s="117" t="s">
        <v>1</v>
      </c>
      <c r="C26" s="118"/>
      <c r="D26" s="603"/>
      <c r="E26" s="118"/>
      <c r="F26" s="117" t="s">
        <v>1</v>
      </c>
      <c r="G26" s="603"/>
      <c r="H26" s="118"/>
      <c r="I26" s="106"/>
      <c r="J26" s="106"/>
    </row>
    <row r="27" spans="1:10" ht="12">
      <c r="A27" s="108" t="s">
        <v>2450</v>
      </c>
      <c r="B27" s="108" t="s">
        <v>385</v>
      </c>
      <c r="C27" s="107">
        <v>1</v>
      </c>
      <c r="D27" s="602"/>
      <c r="E27" s="107">
        <f>C27*D27</f>
        <v>0</v>
      </c>
      <c r="F27" s="108" t="s">
        <v>1</v>
      </c>
      <c r="G27" s="602"/>
      <c r="H27" s="107">
        <f>C27*G27</f>
        <v>0</v>
      </c>
      <c r="I27" s="106"/>
      <c r="J27" s="106"/>
    </row>
    <row r="28" spans="1:10" ht="12">
      <c r="A28" s="108" t="s">
        <v>1</v>
      </c>
      <c r="B28" s="108" t="s">
        <v>1</v>
      </c>
      <c r="C28" s="107"/>
      <c r="D28" s="604"/>
      <c r="E28" s="107"/>
      <c r="F28" s="108" t="s">
        <v>1</v>
      </c>
      <c r="G28" s="604"/>
      <c r="H28" s="107"/>
      <c r="I28" s="106"/>
      <c r="J28" s="106"/>
    </row>
    <row r="29" spans="1:10" ht="12">
      <c r="A29" s="117" t="s">
        <v>2449</v>
      </c>
      <c r="B29" s="117" t="s">
        <v>1</v>
      </c>
      <c r="C29" s="118"/>
      <c r="D29" s="603"/>
      <c r="E29" s="118"/>
      <c r="F29" s="117" t="s">
        <v>1</v>
      </c>
      <c r="G29" s="603"/>
      <c r="H29" s="118"/>
      <c r="I29" s="106"/>
      <c r="J29" s="106"/>
    </row>
    <row r="30" spans="1:10" ht="12">
      <c r="A30" s="108" t="s">
        <v>2448</v>
      </c>
      <c r="B30" s="108" t="s">
        <v>385</v>
      </c>
      <c r="C30" s="107">
        <v>2</v>
      </c>
      <c r="D30" s="602"/>
      <c r="E30" s="107">
        <f>C30*D30</f>
        <v>0</v>
      </c>
      <c r="F30" s="108" t="s">
        <v>1</v>
      </c>
      <c r="G30" s="602"/>
      <c r="H30" s="107">
        <f>C30*G30</f>
        <v>0</v>
      </c>
      <c r="I30" s="106"/>
      <c r="J30" s="106"/>
    </row>
    <row r="31" spans="1:10" ht="12">
      <c r="A31" s="108" t="s">
        <v>2447</v>
      </c>
      <c r="B31" s="108" t="s">
        <v>385</v>
      </c>
      <c r="C31" s="107">
        <v>1</v>
      </c>
      <c r="D31" s="602"/>
      <c r="E31" s="107">
        <f>C31*D31</f>
        <v>0</v>
      </c>
      <c r="F31" s="108" t="s">
        <v>1</v>
      </c>
      <c r="G31" s="602"/>
      <c r="H31" s="107">
        <f>C31*G31</f>
        <v>0</v>
      </c>
      <c r="I31" s="106"/>
      <c r="J31" s="106"/>
    </row>
    <row r="32" spans="1:10" ht="12">
      <c r="A32" s="117" t="s">
        <v>2446</v>
      </c>
      <c r="B32" s="117" t="s">
        <v>1</v>
      </c>
      <c r="C32" s="118"/>
      <c r="D32" s="603"/>
      <c r="E32" s="118"/>
      <c r="F32" s="117" t="s">
        <v>1</v>
      </c>
      <c r="G32" s="603"/>
      <c r="H32" s="118"/>
      <c r="I32" s="106"/>
      <c r="J32" s="106"/>
    </row>
    <row r="33" spans="1:10" ht="12">
      <c r="A33" s="108" t="s">
        <v>2445</v>
      </c>
      <c r="B33" s="108" t="s">
        <v>385</v>
      </c>
      <c r="C33" s="107">
        <v>9</v>
      </c>
      <c r="D33" s="602"/>
      <c r="E33" s="107">
        <f>C33*D33</f>
        <v>0</v>
      </c>
      <c r="F33" s="108" t="s">
        <v>1</v>
      </c>
      <c r="G33" s="602"/>
      <c r="H33" s="107">
        <f>C33*G33</f>
        <v>0</v>
      </c>
      <c r="I33" s="106"/>
      <c r="J33" s="106"/>
    </row>
    <row r="34" spans="1:10" ht="12">
      <c r="A34" s="117" t="s">
        <v>2444</v>
      </c>
      <c r="B34" s="117" t="s">
        <v>1</v>
      </c>
      <c r="C34" s="118"/>
      <c r="D34" s="603"/>
      <c r="E34" s="118"/>
      <c r="F34" s="117" t="s">
        <v>1</v>
      </c>
      <c r="G34" s="603"/>
      <c r="H34" s="118"/>
      <c r="I34" s="106"/>
      <c r="J34" s="106"/>
    </row>
    <row r="35" spans="1:10" ht="21.5">
      <c r="A35" s="108" t="s">
        <v>2443</v>
      </c>
      <c r="B35" s="108" t="s">
        <v>385</v>
      </c>
      <c r="C35" s="107">
        <v>9</v>
      </c>
      <c r="D35" s="602"/>
      <c r="E35" s="107">
        <f>C35*D35</f>
        <v>0</v>
      </c>
      <c r="F35" s="108" t="s">
        <v>1</v>
      </c>
      <c r="G35" s="602"/>
      <c r="H35" s="107">
        <f>C35*G35</f>
        <v>0</v>
      </c>
      <c r="I35" s="106"/>
      <c r="J35" s="106"/>
    </row>
    <row r="36" spans="1:10" ht="12">
      <c r="A36" s="108" t="s">
        <v>2410</v>
      </c>
      <c r="B36" s="108" t="s">
        <v>385</v>
      </c>
      <c r="C36" s="107">
        <v>1</v>
      </c>
      <c r="D36" s="602"/>
      <c r="E36" s="107">
        <f>C36*D36</f>
        <v>0</v>
      </c>
      <c r="F36" s="108" t="s">
        <v>1</v>
      </c>
      <c r="G36" s="602"/>
      <c r="H36" s="107">
        <f>C36*G36</f>
        <v>0</v>
      </c>
      <c r="I36" s="106"/>
      <c r="J36" s="106"/>
    </row>
    <row r="37" spans="1:10" ht="12">
      <c r="A37" s="112" t="s">
        <v>2442</v>
      </c>
      <c r="B37" s="112" t="s">
        <v>1</v>
      </c>
      <c r="C37" s="111"/>
      <c r="D37" s="605"/>
      <c r="E37" s="111">
        <f>SUM(E12:E36)</f>
        <v>0</v>
      </c>
      <c r="F37" s="112" t="s">
        <v>1</v>
      </c>
      <c r="G37" s="605"/>
      <c r="H37" s="111">
        <f>SUM(H12:H36)</f>
        <v>0</v>
      </c>
      <c r="I37" s="106"/>
      <c r="J37" s="106"/>
    </row>
    <row r="38" spans="1:10" ht="12">
      <c r="A38" s="108" t="s">
        <v>1</v>
      </c>
      <c r="B38" s="108" t="s">
        <v>1</v>
      </c>
      <c r="C38" s="107"/>
      <c r="D38" s="604"/>
      <c r="E38" s="107"/>
      <c r="F38" s="108" t="s">
        <v>1</v>
      </c>
      <c r="G38" s="604"/>
      <c r="H38" s="107"/>
      <c r="I38" s="106"/>
      <c r="J38" s="106"/>
    </row>
    <row r="39" spans="1:10" ht="12">
      <c r="A39" s="112" t="s">
        <v>2441</v>
      </c>
      <c r="B39" s="112" t="s">
        <v>1</v>
      </c>
      <c r="C39" s="111"/>
      <c r="D39" s="605"/>
      <c r="E39" s="111"/>
      <c r="F39" s="112" t="s">
        <v>1</v>
      </c>
      <c r="G39" s="605"/>
      <c r="H39" s="111"/>
      <c r="I39" s="106"/>
      <c r="J39" s="106"/>
    </row>
    <row r="40" spans="1:10" ht="12">
      <c r="A40" s="117" t="s">
        <v>2440</v>
      </c>
      <c r="B40" s="117" t="s">
        <v>1</v>
      </c>
      <c r="C40" s="118"/>
      <c r="D40" s="603"/>
      <c r="E40" s="118"/>
      <c r="F40" s="117" t="s">
        <v>1</v>
      </c>
      <c r="G40" s="603"/>
      <c r="H40" s="118"/>
      <c r="I40" s="106"/>
      <c r="J40" s="106"/>
    </row>
    <row r="41" spans="1:10" ht="12">
      <c r="A41" s="108" t="s">
        <v>2439</v>
      </c>
      <c r="B41" s="108" t="s">
        <v>385</v>
      </c>
      <c r="C41" s="107">
        <v>1</v>
      </c>
      <c r="D41" s="602"/>
      <c r="E41" s="107">
        <f>C41*D41</f>
        <v>0</v>
      </c>
      <c r="F41" s="108" t="s">
        <v>1</v>
      </c>
      <c r="G41" s="602"/>
      <c r="H41" s="107">
        <f>C41*G41</f>
        <v>0</v>
      </c>
      <c r="I41" s="106"/>
      <c r="J41" s="106"/>
    </row>
    <row r="42" spans="1:10" ht="12">
      <c r="A42" s="117" t="s">
        <v>2438</v>
      </c>
      <c r="B42" s="117" t="s">
        <v>1</v>
      </c>
      <c r="C42" s="118"/>
      <c r="D42" s="603"/>
      <c r="E42" s="118"/>
      <c r="F42" s="117" t="s">
        <v>1</v>
      </c>
      <c r="G42" s="603"/>
      <c r="H42" s="118"/>
      <c r="I42" s="106"/>
      <c r="J42" s="106"/>
    </row>
    <row r="43" spans="1:10" ht="12">
      <c r="A43" s="108" t="s">
        <v>2437</v>
      </c>
      <c r="B43" s="108" t="s">
        <v>385</v>
      </c>
      <c r="C43" s="107">
        <v>1</v>
      </c>
      <c r="D43" s="602"/>
      <c r="E43" s="107">
        <f>C43*D43</f>
        <v>0</v>
      </c>
      <c r="F43" s="108" t="s">
        <v>1</v>
      </c>
      <c r="G43" s="602"/>
      <c r="H43" s="107">
        <f>C43*G43</f>
        <v>0</v>
      </c>
      <c r="I43" s="106"/>
      <c r="J43" s="106"/>
    </row>
    <row r="44" spans="1:10" ht="12">
      <c r="A44" s="117" t="s">
        <v>2436</v>
      </c>
      <c r="B44" s="117" t="s">
        <v>1</v>
      </c>
      <c r="C44" s="118"/>
      <c r="D44" s="603"/>
      <c r="E44" s="118"/>
      <c r="F44" s="117" t="s">
        <v>1</v>
      </c>
      <c r="G44" s="603"/>
      <c r="H44" s="118"/>
      <c r="I44" s="106"/>
      <c r="J44" s="106"/>
    </row>
    <row r="45" spans="1:10" ht="21.5">
      <c r="A45" s="108" t="s">
        <v>2435</v>
      </c>
      <c r="B45" s="108" t="s">
        <v>385</v>
      </c>
      <c r="C45" s="107">
        <v>1</v>
      </c>
      <c r="D45" s="602"/>
      <c r="E45" s="107">
        <f>C45*D45</f>
        <v>0</v>
      </c>
      <c r="F45" s="108" t="s">
        <v>1</v>
      </c>
      <c r="G45" s="602"/>
      <c r="H45" s="107">
        <f>C45*G45</f>
        <v>0</v>
      </c>
      <c r="I45" s="106"/>
      <c r="J45" s="106"/>
    </row>
    <row r="46" spans="1:10" ht="12">
      <c r="A46" s="108" t="s">
        <v>2434</v>
      </c>
      <c r="B46" s="108" t="s">
        <v>385</v>
      </c>
      <c r="C46" s="107">
        <v>1</v>
      </c>
      <c r="D46" s="602"/>
      <c r="E46" s="107">
        <f>C46*D46</f>
        <v>0</v>
      </c>
      <c r="F46" s="108" t="s">
        <v>1</v>
      </c>
      <c r="G46" s="602"/>
      <c r="H46" s="107">
        <f>C46*G46</f>
        <v>0</v>
      </c>
      <c r="I46" s="106"/>
      <c r="J46" s="106"/>
    </row>
    <row r="47" spans="1:10" ht="12">
      <c r="A47" s="108" t="s">
        <v>2433</v>
      </c>
      <c r="B47" s="108" t="s">
        <v>385</v>
      </c>
      <c r="C47" s="107">
        <v>1</v>
      </c>
      <c r="D47" s="602"/>
      <c r="E47" s="107">
        <f>C47*D47</f>
        <v>0</v>
      </c>
      <c r="F47" s="108" t="s">
        <v>1</v>
      </c>
      <c r="G47" s="602"/>
      <c r="H47" s="107">
        <f>C47*G47</f>
        <v>0</v>
      </c>
      <c r="I47" s="106"/>
      <c r="J47" s="106"/>
    </row>
    <row r="48" spans="1:10" ht="12">
      <c r="A48" s="117" t="s">
        <v>2432</v>
      </c>
      <c r="B48" s="117" t="s">
        <v>1</v>
      </c>
      <c r="C48" s="118"/>
      <c r="D48" s="603"/>
      <c r="E48" s="118"/>
      <c r="F48" s="117" t="s">
        <v>1</v>
      </c>
      <c r="G48" s="603"/>
      <c r="H48" s="118"/>
      <c r="I48" s="106"/>
      <c r="J48" s="106"/>
    </row>
    <row r="49" spans="1:10" ht="12">
      <c r="A49" s="108" t="s">
        <v>2431</v>
      </c>
      <c r="B49" s="108" t="s">
        <v>385</v>
      </c>
      <c r="C49" s="107">
        <v>1</v>
      </c>
      <c r="D49" s="602"/>
      <c r="E49" s="107">
        <f>C49*D49</f>
        <v>0</v>
      </c>
      <c r="F49" s="108" t="s">
        <v>1</v>
      </c>
      <c r="G49" s="602"/>
      <c r="H49" s="107">
        <f>C49*G49</f>
        <v>0</v>
      </c>
      <c r="I49" s="106"/>
      <c r="J49" s="106"/>
    </row>
    <row r="50" spans="1:10" ht="12">
      <c r="A50" s="117" t="s">
        <v>2430</v>
      </c>
      <c r="B50" s="117" t="s">
        <v>1</v>
      </c>
      <c r="C50" s="118"/>
      <c r="D50" s="603"/>
      <c r="E50" s="118"/>
      <c r="F50" s="117" t="s">
        <v>1</v>
      </c>
      <c r="G50" s="603"/>
      <c r="H50" s="118"/>
      <c r="I50" s="106"/>
      <c r="J50" s="106"/>
    </row>
    <row r="51" spans="1:10" ht="12">
      <c r="A51" s="108" t="s">
        <v>2429</v>
      </c>
      <c r="B51" s="108" t="s">
        <v>385</v>
      </c>
      <c r="C51" s="107">
        <v>1</v>
      </c>
      <c r="D51" s="602"/>
      <c r="E51" s="107">
        <f>C51*D51</f>
        <v>0</v>
      </c>
      <c r="F51" s="108" t="s">
        <v>1</v>
      </c>
      <c r="G51" s="602"/>
      <c r="H51" s="107">
        <f>C51*G51</f>
        <v>0</v>
      </c>
      <c r="I51" s="106"/>
      <c r="J51" s="106"/>
    </row>
    <row r="52" spans="1:10" ht="12">
      <c r="A52" s="117" t="s">
        <v>2428</v>
      </c>
      <c r="B52" s="117" t="s">
        <v>1</v>
      </c>
      <c r="C52" s="118"/>
      <c r="D52" s="603"/>
      <c r="E52" s="118"/>
      <c r="F52" s="117" t="s">
        <v>1</v>
      </c>
      <c r="G52" s="603"/>
      <c r="H52" s="118"/>
      <c r="I52" s="106"/>
      <c r="J52" s="106"/>
    </row>
    <row r="53" spans="1:10" ht="31.5">
      <c r="A53" s="108" t="s">
        <v>2427</v>
      </c>
      <c r="B53" s="108" t="s">
        <v>385</v>
      </c>
      <c r="C53" s="107">
        <v>1</v>
      </c>
      <c r="D53" s="602"/>
      <c r="E53" s="107">
        <f>C53*D53</f>
        <v>0</v>
      </c>
      <c r="F53" s="108" t="s">
        <v>1</v>
      </c>
      <c r="G53" s="602"/>
      <c r="H53" s="107">
        <f>C53*G53</f>
        <v>0</v>
      </c>
      <c r="I53" s="106"/>
      <c r="J53" s="106"/>
    </row>
    <row r="54" spans="1:10" ht="12">
      <c r="A54" s="108" t="s">
        <v>2426</v>
      </c>
      <c r="B54" s="108" t="s">
        <v>385</v>
      </c>
      <c r="C54" s="107">
        <v>2</v>
      </c>
      <c r="D54" s="602"/>
      <c r="E54" s="107">
        <f>C54*D54</f>
        <v>0</v>
      </c>
      <c r="F54" s="108" t="s">
        <v>1</v>
      </c>
      <c r="G54" s="602"/>
      <c r="H54" s="107">
        <f>C54*G54</f>
        <v>0</v>
      </c>
      <c r="I54" s="106"/>
      <c r="J54" s="106"/>
    </row>
    <row r="55" spans="1:10" ht="12">
      <c r="A55" s="117" t="s">
        <v>2425</v>
      </c>
      <c r="B55" s="117" t="s">
        <v>1</v>
      </c>
      <c r="C55" s="118"/>
      <c r="D55" s="603"/>
      <c r="E55" s="118"/>
      <c r="F55" s="117" t="s">
        <v>1</v>
      </c>
      <c r="G55" s="603"/>
      <c r="H55" s="118"/>
      <c r="I55" s="106"/>
      <c r="J55" s="106"/>
    </row>
    <row r="56" spans="1:10" ht="12">
      <c r="A56" s="108" t="s">
        <v>2424</v>
      </c>
      <c r="B56" s="108" t="s">
        <v>385</v>
      </c>
      <c r="C56" s="107">
        <v>7</v>
      </c>
      <c r="D56" s="602"/>
      <c r="E56" s="107">
        <f>C56*D56</f>
        <v>0</v>
      </c>
      <c r="F56" s="108" t="s">
        <v>1</v>
      </c>
      <c r="G56" s="602"/>
      <c r="H56" s="107">
        <f>C56*G56</f>
        <v>0</v>
      </c>
      <c r="I56" s="106"/>
      <c r="J56" s="106"/>
    </row>
    <row r="57" spans="1:10" ht="12">
      <c r="A57" s="117" t="s">
        <v>2423</v>
      </c>
      <c r="B57" s="117" t="s">
        <v>1</v>
      </c>
      <c r="C57" s="118"/>
      <c r="D57" s="603"/>
      <c r="E57" s="118"/>
      <c r="F57" s="117" t="s">
        <v>1</v>
      </c>
      <c r="G57" s="603"/>
      <c r="H57" s="118"/>
      <c r="I57" s="106"/>
      <c r="J57" s="106"/>
    </row>
    <row r="58" spans="1:10" ht="12">
      <c r="A58" s="108" t="s">
        <v>2422</v>
      </c>
      <c r="B58" s="108" t="s">
        <v>385</v>
      </c>
      <c r="C58" s="107">
        <v>5</v>
      </c>
      <c r="D58" s="602"/>
      <c r="E58" s="107">
        <f>C58*D58</f>
        <v>0</v>
      </c>
      <c r="F58" s="108" t="s">
        <v>1</v>
      </c>
      <c r="G58" s="602"/>
      <c r="H58" s="107">
        <f>C58*G58</f>
        <v>0</v>
      </c>
      <c r="I58" s="106"/>
      <c r="J58" s="106"/>
    </row>
    <row r="59" spans="1:10" ht="12">
      <c r="A59" s="117" t="s">
        <v>2421</v>
      </c>
      <c r="B59" s="117" t="s">
        <v>1</v>
      </c>
      <c r="C59" s="118"/>
      <c r="D59" s="603"/>
      <c r="E59" s="118"/>
      <c r="F59" s="117" t="s">
        <v>1</v>
      </c>
      <c r="G59" s="603"/>
      <c r="H59" s="118"/>
      <c r="I59" s="106"/>
      <c r="J59" s="106"/>
    </row>
    <row r="60" spans="1:10" ht="12">
      <c r="A60" s="108" t="s">
        <v>2420</v>
      </c>
      <c r="B60" s="108" t="s">
        <v>385</v>
      </c>
      <c r="C60" s="107">
        <v>5</v>
      </c>
      <c r="D60" s="602"/>
      <c r="E60" s="107">
        <f>C60*D60</f>
        <v>0</v>
      </c>
      <c r="F60" s="108" t="s">
        <v>1</v>
      </c>
      <c r="G60" s="602"/>
      <c r="H60" s="107">
        <f>C60*G60</f>
        <v>0</v>
      </c>
      <c r="I60" s="106"/>
      <c r="J60" s="106"/>
    </row>
    <row r="61" spans="1:10" ht="12">
      <c r="A61" s="117" t="s">
        <v>2412</v>
      </c>
      <c r="B61" s="117" t="s">
        <v>1</v>
      </c>
      <c r="C61" s="118"/>
      <c r="D61" s="603"/>
      <c r="E61" s="118"/>
      <c r="F61" s="117" t="s">
        <v>1</v>
      </c>
      <c r="G61" s="603"/>
      <c r="H61" s="118"/>
      <c r="I61" s="106"/>
      <c r="J61" s="106"/>
    </row>
    <row r="62" spans="1:10" ht="12">
      <c r="A62" s="108" t="s">
        <v>2419</v>
      </c>
      <c r="B62" s="108" t="s">
        <v>385</v>
      </c>
      <c r="C62" s="107">
        <v>1</v>
      </c>
      <c r="D62" s="602"/>
      <c r="E62" s="107">
        <f>C62*D62</f>
        <v>0</v>
      </c>
      <c r="F62" s="108" t="s">
        <v>1</v>
      </c>
      <c r="G62" s="602"/>
      <c r="H62" s="107">
        <f>C62*G62</f>
        <v>0</v>
      </c>
      <c r="I62" s="106"/>
      <c r="J62" s="106"/>
    </row>
    <row r="63" spans="1:10" ht="12">
      <c r="A63" s="108" t="s">
        <v>2410</v>
      </c>
      <c r="B63" s="108" t="s">
        <v>385</v>
      </c>
      <c r="C63" s="107">
        <v>1</v>
      </c>
      <c r="D63" s="602"/>
      <c r="E63" s="107">
        <f>C63*D63</f>
        <v>0</v>
      </c>
      <c r="F63" s="108" t="s">
        <v>1</v>
      </c>
      <c r="G63" s="602"/>
      <c r="H63" s="107">
        <f>C63*G63</f>
        <v>0</v>
      </c>
      <c r="I63" s="106"/>
      <c r="J63" s="106"/>
    </row>
    <row r="64" spans="1:10" ht="24">
      <c r="A64" s="112" t="s">
        <v>2418</v>
      </c>
      <c r="B64" s="112" t="s">
        <v>1</v>
      </c>
      <c r="C64" s="111"/>
      <c r="D64" s="605"/>
      <c r="E64" s="111">
        <f>SUM(E40:E63)</f>
        <v>0</v>
      </c>
      <c r="F64" s="112" t="s">
        <v>1</v>
      </c>
      <c r="G64" s="605"/>
      <c r="H64" s="111">
        <f>SUM(H40:H63)</f>
        <v>0</v>
      </c>
      <c r="I64" s="106"/>
      <c r="J64" s="106"/>
    </row>
    <row r="65" spans="1:10" ht="12">
      <c r="A65" s="108" t="s">
        <v>1</v>
      </c>
      <c r="B65" s="108" t="s">
        <v>1</v>
      </c>
      <c r="C65" s="107"/>
      <c r="D65" s="604"/>
      <c r="E65" s="107"/>
      <c r="F65" s="108" t="s">
        <v>1</v>
      </c>
      <c r="G65" s="604"/>
      <c r="H65" s="107"/>
      <c r="I65" s="106"/>
      <c r="J65" s="106"/>
    </row>
    <row r="66" spans="1:10" ht="12">
      <c r="A66" s="112" t="s">
        <v>2417</v>
      </c>
      <c r="B66" s="112" t="s">
        <v>1</v>
      </c>
      <c r="C66" s="111"/>
      <c r="D66" s="605"/>
      <c r="E66" s="111"/>
      <c r="F66" s="112" t="s">
        <v>1</v>
      </c>
      <c r="G66" s="605"/>
      <c r="H66" s="111"/>
      <c r="I66" s="106"/>
      <c r="J66" s="106"/>
    </row>
    <row r="67" spans="1:10" ht="12">
      <c r="A67" s="117" t="s">
        <v>2416</v>
      </c>
      <c r="B67" s="117" t="s">
        <v>1</v>
      </c>
      <c r="C67" s="118"/>
      <c r="D67" s="603"/>
      <c r="E67" s="118"/>
      <c r="F67" s="117" t="s">
        <v>1</v>
      </c>
      <c r="G67" s="603"/>
      <c r="H67" s="118"/>
      <c r="I67" s="106"/>
      <c r="J67" s="106"/>
    </row>
    <row r="68" spans="1:10" ht="12">
      <c r="A68" s="108" t="s">
        <v>2415</v>
      </c>
      <c r="B68" s="108" t="s">
        <v>385</v>
      </c>
      <c r="C68" s="107">
        <v>1</v>
      </c>
      <c r="D68" s="602"/>
      <c r="E68" s="107">
        <f>C68*D68</f>
        <v>0</v>
      </c>
      <c r="F68" s="108" t="s">
        <v>1</v>
      </c>
      <c r="G68" s="602"/>
      <c r="H68" s="107">
        <f>C68*G68</f>
        <v>0</v>
      </c>
      <c r="I68" s="106"/>
      <c r="J68" s="106"/>
    </row>
    <row r="69" spans="1:10" ht="12">
      <c r="A69" s="108" t="s">
        <v>2414</v>
      </c>
      <c r="B69" s="108" t="s">
        <v>385</v>
      </c>
      <c r="C69" s="107">
        <v>2</v>
      </c>
      <c r="D69" s="602"/>
      <c r="E69" s="107">
        <f>C69*D69</f>
        <v>0</v>
      </c>
      <c r="F69" s="108" t="s">
        <v>1</v>
      </c>
      <c r="G69" s="602"/>
      <c r="H69" s="107">
        <f>C69*G69</f>
        <v>0</v>
      </c>
      <c r="I69" s="106"/>
      <c r="J69" s="106"/>
    </row>
    <row r="70" spans="1:10" ht="12">
      <c r="A70" s="108" t="s">
        <v>2413</v>
      </c>
      <c r="B70" s="108" t="s">
        <v>385</v>
      </c>
      <c r="C70" s="107">
        <v>1</v>
      </c>
      <c r="D70" s="602"/>
      <c r="E70" s="107">
        <f>C70*D70</f>
        <v>0</v>
      </c>
      <c r="F70" s="108" t="s">
        <v>1</v>
      </c>
      <c r="G70" s="602"/>
      <c r="H70" s="107">
        <f>C70*G70</f>
        <v>0</v>
      </c>
      <c r="I70" s="106"/>
      <c r="J70" s="106"/>
    </row>
    <row r="71" spans="1:10" ht="12">
      <c r="A71" s="117" t="s">
        <v>2412</v>
      </c>
      <c r="B71" s="117" t="s">
        <v>1</v>
      </c>
      <c r="C71" s="118"/>
      <c r="D71" s="603"/>
      <c r="E71" s="118"/>
      <c r="F71" s="117" t="s">
        <v>1</v>
      </c>
      <c r="G71" s="603"/>
      <c r="H71" s="118"/>
      <c r="I71" s="106"/>
      <c r="J71" s="106"/>
    </row>
    <row r="72" spans="1:10" ht="12">
      <c r="A72" s="108" t="s">
        <v>2411</v>
      </c>
      <c r="B72" s="108" t="s">
        <v>385</v>
      </c>
      <c r="C72" s="107">
        <v>1</v>
      </c>
      <c r="D72" s="602"/>
      <c r="E72" s="107">
        <f>C72*D72</f>
        <v>0</v>
      </c>
      <c r="F72" s="108" t="s">
        <v>1</v>
      </c>
      <c r="G72" s="602"/>
      <c r="H72" s="107">
        <f>C72*G72</f>
        <v>0</v>
      </c>
      <c r="I72" s="106"/>
      <c r="J72" s="106"/>
    </row>
    <row r="73" spans="1:10" ht="12">
      <c r="A73" s="108" t="s">
        <v>2410</v>
      </c>
      <c r="B73" s="108" t="s">
        <v>385</v>
      </c>
      <c r="C73" s="107">
        <v>1</v>
      </c>
      <c r="D73" s="602"/>
      <c r="E73" s="107">
        <f>C73*D73</f>
        <v>0</v>
      </c>
      <c r="F73" s="108" t="s">
        <v>1</v>
      </c>
      <c r="G73" s="602"/>
      <c r="H73" s="107">
        <f>C73*G73</f>
        <v>0</v>
      </c>
      <c r="I73" s="106"/>
      <c r="J73" s="106"/>
    </row>
    <row r="74" spans="1:10" ht="12">
      <c r="A74" s="112" t="s">
        <v>2409</v>
      </c>
      <c r="B74" s="112" t="s">
        <v>1</v>
      </c>
      <c r="C74" s="111"/>
      <c r="D74" s="605"/>
      <c r="E74" s="111">
        <f>SUM(E67:E73)</f>
        <v>0</v>
      </c>
      <c r="F74" s="112" t="s">
        <v>1</v>
      </c>
      <c r="G74" s="605"/>
      <c r="H74" s="111">
        <f>SUM(H67:H73)</f>
        <v>0</v>
      </c>
      <c r="I74" s="106"/>
      <c r="J74" s="106"/>
    </row>
    <row r="75" spans="1:10" ht="12">
      <c r="A75" s="110" t="s">
        <v>2408</v>
      </c>
      <c r="B75" s="110" t="s">
        <v>1</v>
      </c>
      <c r="C75" s="109"/>
      <c r="D75" s="606"/>
      <c r="E75" s="109">
        <f>SUM(E11:E36,E38,E40:E63,E65,E67:E73)</f>
        <v>0</v>
      </c>
      <c r="F75" s="110" t="s">
        <v>1</v>
      </c>
      <c r="G75" s="606"/>
      <c r="H75" s="109">
        <f>SUM(H11:H36,H38,H40:H63,H65,H67:H73)</f>
        <v>0</v>
      </c>
      <c r="I75" s="106"/>
      <c r="J75" s="106"/>
    </row>
    <row r="76" spans="1:10" ht="12">
      <c r="A76" s="108" t="s">
        <v>1</v>
      </c>
      <c r="B76" s="108" t="s">
        <v>1</v>
      </c>
      <c r="C76" s="107"/>
      <c r="D76" s="604"/>
      <c r="E76" s="107"/>
      <c r="F76" s="108" t="s">
        <v>1</v>
      </c>
      <c r="G76" s="604"/>
      <c r="H76" s="107"/>
      <c r="I76" s="106"/>
      <c r="J76" s="106"/>
    </row>
    <row r="77" spans="1:10" ht="12">
      <c r="A77" s="110" t="s">
        <v>2407</v>
      </c>
      <c r="B77" s="110" t="s">
        <v>1</v>
      </c>
      <c r="C77" s="109"/>
      <c r="D77" s="606"/>
      <c r="E77" s="109"/>
      <c r="F77" s="110" t="s">
        <v>1</v>
      </c>
      <c r="G77" s="606"/>
      <c r="H77" s="109"/>
      <c r="I77" s="106"/>
      <c r="J77" s="106"/>
    </row>
    <row r="78" spans="1:10" ht="12">
      <c r="A78" s="117" t="s">
        <v>2406</v>
      </c>
      <c r="B78" s="117" t="s">
        <v>1</v>
      </c>
      <c r="C78" s="118"/>
      <c r="D78" s="603"/>
      <c r="E78" s="118"/>
      <c r="F78" s="117" t="s">
        <v>1</v>
      </c>
      <c r="G78" s="603"/>
      <c r="H78" s="118"/>
      <c r="I78" s="106"/>
      <c r="J78" s="106"/>
    </row>
    <row r="79" spans="1:10" ht="12">
      <c r="A79" s="108" t="s">
        <v>2405</v>
      </c>
      <c r="B79" s="108" t="s">
        <v>290</v>
      </c>
      <c r="C79" s="107">
        <v>187</v>
      </c>
      <c r="D79" s="602"/>
      <c r="E79" s="107">
        <f>C79*D79</f>
        <v>0</v>
      </c>
      <c r="F79" s="108" t="s">
        <v>1</v>
      </c>
      <c r="G79" s="602"/>
      <c r="H79" s="107">
        <f>C79*G79</f>
        <v>0</v>
      </c>
      <c r="I79" s="106"/>
      <c r="J79" s="106"/>
    </row>
    <row r="80" spans="1:10" ht="12">
      <c r="A80" s="108" t="s">
        <v>2404</v>
      </c>
      <c r="B80" s="108" t="s">
        <v>290</v>
      </c>
      <c r="C80" s="107">
        <v>15</v>
      </c>
      <c r="D80" s="602"/>
      <c r="E80" s="107">
        <f>C80*D80</f>
        <v>0</v>
      </c>
      <c r="F80" s="108" t="s">
        <v>1</v>
      </c>
      <c r="G80" s="602"/>
      <c r="H80" s="107">
        <f>C80*G80</f>
        <v>0</v>
      </c>
      <c r="I80" s="106"/>
      <c r="J80" s="106"/>
    </row>
    <row r="81" spans="1:10" ht="12">
      <c r="A81" s="117" t="s">
        <v>2403</v>
      </c>
      <c r="B81" s="117" t="s">
        <v>1</v>
      </c>
      <c r="C81" s="118"/>
      <c r="D81" s="603"/>
      <c r="E81" s="118"/>
      <c r="F81" s="117" t="s">
        <v>1</v>
      </c>
      <c r="G81" s="603"/>
      <c r="H81" s="118"/>
      <c r="I81" s="106"/>
      <c r="J81" s="106"/>
    </row>
    <row r="82" spans="1:10" ht="12">
      <c r="A82" s="108" t="s">
        <v>2402</v>
      </c>
      <c r="B82" s="108" t="s">
        <v>290</v>
      </c>
      <c r="C82" s="107">
        <v>29</v>
      </c>
      <c r="D82" s="602"/>
      <c r="E82" s="107">
        <f>C82*D82</f>
        <v>0</v>
      </c>
      <c r="F82" s="108" t="s">
        <v>1</v>
      </c>
      <c r="G82" s="602"/>
      <c r="H82" s="107">
        <f>C82*G82</f>
        <v>0</v>
      </c>
      <c r="I82" s="106"/>
      <c r="J82" s="106"/>
    </row>
    <row r="83" spans="1:10" ht="12">
      <c r="A83" s="108" t="s">
        <v>2401</v>
      </c>
      <c r="B83" s="108" t="s">
        <v>290</v>
      </c>
      <c r="C83" s="107">
        <v>182</v>
      </c>
      <c r="D83" s="602"/>
      <c r="E83" s="107">
        <f>C83*D83</f>
        <v>0</v>
      </c>
      <c r="F83" s="108" t="s">
        <v>1</v>
      </c>
      <c r="G83" s="602"/>
      <c r="H83" s="107">
        <f>C83*G83</f>
        <v>0</v>
      </c>
      <c r="I83" s="106"/>
      <c r="J83" s="106"/>
    </row>
    <row r="84" spans="1:10" ht="12">
      <c r="A84" s="108" t="s">
        <v>2400</v>
      </c>
      <c r="B84" s="108" t="s">
        <v>290</v>
      </c>
      <c r="C84" s="107">
        <v>25</v>
      </c>
      <c r="D84" s="602"/>
      <c r="E84" s="107">
        <f>C84*D84</f>
        <v>0</v>
      </c>
      <c r="F84" s="108" t="s">
        <v>1</v>
      </c>
      <c r="G84" s="602"/>
      <c r="H84" s="107">
        <f>C84*G84</f>
        <v>0</v>
      </c>
      <c r="I84" s="106"/>
      <c r="J84" s="106"/>
    </row>
    <row r="85" spans="1:10" ht="12">
      <c r="A85" s="117" t="s">
        <v>2399</v>
      </c>
      <c r="B85" s="117" t="s">
        <v>1</v>
      </c>
      <c r="C85" s="118"/>
      <c r="D85" s="603"/>
      <c r="E85" s="118"/>
      <c r="F85" s="117" t="s">
        <v>1</v>
      </c>
      <c r="G85" s="603"/>
      <c r="H85" s="118"/>
      <c r="I85" s="106"/>
      <c r="J85" s="106"/>
    </row>
    <row r="86" spans="1:10" ht="12">
      <c r="A86" s="108" t="s">
        <v>2398</v>
      </c>
      <c r="B86" s="108" t="s">
        <v>290</v>
      </c>
      <c r="C86" s="107">
        <v>83</v>
      </c>
      <c r="D86" s="602"/>
      <c r="E86" s="107">
        <f>C86*D86</f>
        <v>0</v>
      </c>
      <c r="F86" s="108" t="s">
        <v>1</v>
      </c>
      <c r="G86" s="602"/>
      <c r="H86" s="107">
        <f>C86*G86</f>
        <v>0</v>
      </c>
      <c r="I86" s="106"/>
      <c r="J86" s="106"/>
    </row>
    <row r="87" spans="1:10" ht="12">
      <c r="A87" s="108" t="s">
        <v>1</v>
      </c>
      <c r="B87" s="108" t="s">
        <v>1</v>
      </c>
      <c r="C87" s="107"/>
      <c r="D87" s="604"/>
      <c r="E87" s="107"/>
      <c r="F87" s="108" t="s">
        <v>1</v>
      </c>
      <c r="G87" s="607"/>
      <c r="H87" s="107"/>
      <c r="I87" s="106"/>
      <c r="J87" s="106"/>
    </row>
    <row r="88" spans="1:10" ht="12">
      <c r="A88" s="117" t="s">
        <v>2397</v>
      </c>
      <c r="B88" s="117" t="s">
        <v>1</v>
      </c>
      <c r="C88" s="118"/>
      <c r="D88" s="603"/>
      <c r="E88" s="118"/>
      <c r="F88" s="117" t="s">
        <v>1</v>
      </c>
      <c r="G88" s="603"/>
      <c r="H88" s="118"/>
      <c r="I88" s="106"/>
      <c r="J88" s="106"/>
    </row>
    <row r="89" spans="1:10" ht="12">
      <c r="A89" s="108" t="s">
        <v>2396</v>
      </c>
      <c r="B89" s="108" t="s">
        <v>290</v>
      </c>
      <c r="C89" s="107">
        <v>5</v>
      </c>
      <c r="D89" s="602"/>
      <c r="E89" s="107">
        <f>C89*D89</f>
        <v>0</v>
      </c>
      <c r="F89" s="108" t="s">
        <v>1</v>
      </c>
      <c r="G89" s="602"/>
      <c r="H89" s="107">
        <f>C89*G89</f>
        <v>0</v>
      </c>
      <c r="I89" s="106"/>
      <c r="J89" s="106"/>
    </row>
    <row r="90" spans="1:10" ht="12">
      <c r="A90" s="108" t="s">
        <v>2395</v>
      </c>
      <c r="B90" s="108" t="s">
        <v>290</v>
      </c>
      <c r="C90" s="107">
        <v>18</v>
      </c>
      <c r="D90" s="602"/>
      <c r="E90" s="107">
        <f>C90*D90</f>
        <v>0</v>
      </c>
      <c r="F90" s="108" t="s">
        <v>1</v>
      </c>
      <c r="G90" s="602"/>
      <c r="H90" s="107">
        <f>C90*G90</f>
        <v>0</v>
      </c>
      <c r="I90" s="106"/>
      <c r="J90" s="106"/>
    </row>
    <row r="91" spans="1:10" ht="12">
      <c r="A91" s="117" t="s">
        <v>2394</v>
      </c>
      <c r="B91" s="117" t="s">
        <v>1</v>
      </c>
      <c r="C91" s="118"/>
      <c r="D91" s="603"/>
      <c r="E91" s="118"/>
      <c r="F91" s="117" t="s">
        <v>1</v>
      </c>
      <c r="G91" s="603"/>
      <c r="H91" s="118"/>
      <c r="I91" s="106"/>
      <c r="J91" s="106"/>
    </row>
    <row r="92" spans="1:10" ht="12">
      <c r="A92" s="108" t="s">
        <v>2393</v>
      </c>
      <c r="B92" s="108" t="s">
        <v>290</v>
      </c>
      <c r="C92" s="107">
        <v>29</v>
      </c>
      <c r="D92" s="602"/>
      <c r="E92" s="107">
        <f>C92*D92</f>
        <v>0</v>
      </c>
      <c r="F92" s="108" t="s">
        <v>1</v>
      </c>
      <c r="G92" s="602"/>
      <c r="H92" s="107">
        <f>C92*G92</f>
        <v>0</v>
      </c>
      <c r="I92" s="106"/>
      <c r="J92" s="106"/>
    </row>
    <row r="93" spans="1:10" ht="12">
      <c r="A93" s="108" t="s">
        <v>2392</v>
      </c>
      <c r="B93" s="108" t="s">
        <v>290</v>
      </c>
      <c r="C93" s="107">
        <v>143</v>
      </c>
      <c r="D93" s="602"/>
      <c r="E93" s="107">
        <f>C93*D93</f>
        <v>0</v>
      </c>
      <c r="F93" s="108" t="s">
        <v>1</v>
      </c>
      <c r="G93" s="602"/>
      <c r="H93" s="107">
        <f>C93*G93</f>
        <v>0</v>
      </c>
      <c r="I93" s="106"/>
      <c r="J93" s="106"/>
    </row>
    <row r="94" spans="1:10" ht="12">
      <c r="A94" s="117" t="s">
        <v>2391</v>
      </c>
      <c r="B94" s="117" t="s">
        <v>1</v>
      </c>
      <c r="C94" s="118"/>
      <c r="D94" s="603"/>
      <c r="E94" s="118"/>
      <c r="F94" s="117" t="s">
        <v>1</v>
      </c>
      <c r="G94" s="603"/>
      <c r="H94" s="118"/>
      <c r="I94" s="106"/>
      <c r="J94" s="106"/>
    </row>
    <row r="95" spans="1:10" ht="12">
      <c r="A95" s="108" t="s">
        <v>2390</v>
      </c>
      <c r="B95" s="108" t="s">
        <v>385</v>
      </c>
      <c r="C95" s="107">
        <v>4</v>
      </c>
      <c r="D95" s="602"/>
      <c r="E95" s="107">
        <f>C95*D95</f>
        <v>0</v>
      </c>
      <c r="F95" s="108" t="s">
        <v>1</v>
      </c>
      <c r="G95" s="602"/>
      <c r="H95" s="107">
        <f>C95*G95</f>
        <v>0</v>
      </c>
      <c r="I95" s="106"/>
      <c r="J95" s="106"/>
    </row>
    <row r="96" spans="1:10" ht="12">
      <c r="A96" s="108" t="s">
        <v>1</v>
      </c>
      <c r="B96" s="108" t="s">
        <v>1</v>
      </c>
      <c r="C96" s="107"/>
      <c r="D96" s="604"/>
      <c r="E96" s="107"/>
      <c r="F96" s="108" t="s">
        <v>1</v>
      </c>
      <c r="G96" s="604"/>
      <c r="H96" s="107"/>
      <c r="I96" s="106"/>
      <c r="J96" s="106"/>
    </row>
    <row r="97" spans="1:10" ht="12">
      <c r="A97" s="117" t="s">
        <v>2389</v>
      </c>
      <c r="B97" s="117" t="s">
        <v>1</v>
      </c>
      <c r="C97" s="118"/>
      <c r="D97" s="603"/>
      <c r="E97" s="118"/>
      <c r="F97" s="117" t="s">
        <v>1</v>
      </c>
      <c r="G97" s="603"/>
      <c r="H97" s="118"/>
      <c r="I97" s="106"/>
      <c r="J97" s="106"/>
    </row>
    <row r="98" spans="1:10" ht="12">
      <c r="A98" s="108" t="s">
        <v>2388</v>
      </c>
      <c r="B98" s="108" t="s">
        <v>2110</v>
      </c>
      <c r="C98" s="107">
        <v>3</v>
      </c>
      <c r="D98" s="602"/>
      <c r="E98" s="107">
        <f>C98*D98</f>
        <v>0</v>
      </c>
      <c r="F98" s="108" t="s">
        <v>1</v>
      </c>
      <c r="G98" s="602"/>
      <c r="H98" s="107">
        <f>C98*G98</f>
        <v>0</v>
      </c>
      <c r="I98" s="106"/>
      <c r="J98" s="106"/>
    </row>
    <row r="99" spans="1:10" ht="12">
      <c r="A99" s="108" t="s">
        <v>2387</v>
      </c>
      <c r="B99" s="108" t="s">
        <v>1</v>
      </c>
      <c r="C99" s="107"/>
      <c r="D99" s="604"/>
      <c r="E99" s="107"/>
      <c r="F99" s="108" t="s">
        <v>1</v>
      </c>
      <c r="G99" s="604"/>
      <c r="H99" s="107"/>
      <c r="I99" s="106"/>
      <c r="J99" s="106"/>
    </row>
    <row r="100" spans="1:10" ht="12">
      <c r="A100" s="110" t="s">
        <v>2386</v>
      </c>
      <c r="B100" s="110" t="s">
        <v>1</v>
      </c>
      <c r="C100" s="109"/>
      <c r="D100" s="606"/>
      <c r="E100" s="109">
        <f>SUM(E78:E99)</f>
        <v>0</v>
      </c>
      <c r="F100" s="110" t="s">
        <v>1</v>
      </c>
      <c r="G100" s="606"/>
      <c r="H100" s="109">
        <f>SUM(H78:H99)</f>
        <v>0</v>
      </c>
      <c r="I100" s="106"/>
      <c r="J100" s="106"/>
    </row>
    <row r="101" spans="1:10" ht="12">
      <c r="A101" s="108" t="s">
        <v>1</v>
      </c>
      <c r="B101" s="108" t="s">
        <v>1</v>
      </c>
      <c r="C101" s="107"/>
      <c r="D101" s="604"/>
      <c r="E101" s="107"/>
      <c r="F101" s="108" t="s">
        <v>1</v>
      </c>
      <c r="G101" s="604"/>
      <c r="H101" s="107"/>
      <c r="I101" s="106"/>
      <c r="J101" s="106"/>
    </row>
    <row r="102" spans="1:10" ht="12">
      <c r="A102" s="110" t="s">
        <v>154</v>
      </c>
      <c r="B102" s="110" t="s">
        <v>1</v>
      </c>
      <c r="C102" s="109"/>
      <c r="D102" s="606"/>
      <c r="E102" s="109"/>
      <c r="F102" s="110" t="s">
        <v>1</v>
      </c>
      <c r="G102" s="606"/>
      <c r="H102" s="109"/>
      <c r="I102" s="106"/>
      <c r="J102" s="106"/>
    </row>
    <row r="103" spans="1:10" ht="12">
      <c r="A103" s="117" t="s">
        <v>2385</v>
      </c>
      <c r="B103" s="117" t="s">
        <v>1</v>
      </c>
      <c r="C103" s="118"/>
      <c r="D103" s="603"/>
      <c r="E103" s="118"/>
      <c r="F103" s="117" t="s">
        <v>1</v>
      </c>
      <c r="G103" s="603"/>
      <c r="H103" s="118"/>
      <c r="I103" s="106"/>
      <c r="J103" s="106"/>
    </row>
    <row r="104" spans="1:10" ht="12">
      <c r="A104" s="117" t="s">
        <v>2384</v>
      </c>
      <c r="B104" s="117" t="s">
        <v>1</v>
      </c>
      <c r="C104" s="118"/>
      <c r="D104" s="603"/>
      <c r="E104" s="118"/>
      <c r="F104" s="117" t="s">
        <v>1</v>
      </c>
      <c r="G104" s="603"/>
      <c r="H104" s="118"/>
      <c r="I104" s="106"/>
      <c r="J104" s="106"/>
    </row>
    <row r="105" spans="1:10" ht="12">
      <c r="A105" s="108" t="s">
        <v>2383</v>
      </c>
      <c r="B105" s="108" t="s">
        <v>385</v>
      </c>
      <c r="C105" s="107">
        <v>8</v>
      </c>
      <c r="D105" s="602"/>
      <c r="E105" s="107">
        <f>C105*D105</f>
        <v>0</v>
      </c>
      <c r="F105" s="108" t="s">
        <v>1</v>
      </c>
      <c r="G105" s="602"/>
      <c r="H105" s="107">
        <f>C105*G105</f>
        <v>0</v>
      </c>
      <c r="I105" s="106"/>
      <c r="J105" s="106"/>
    </row>
    <row r="106" spans="1:10" ht="12">
      <c r="A106" s="117" t="s">
        <v>2382</v>
      </c>
      <c r="B106" s="117" t="s">
        <v>1</v>
      </c>
      <c r="C106" s="118"/>
      <c r="D106" s="603"/>
      <c r="E106" s="118"/>
      <c r="F106" s="117" t="s">
        <v>1</v>
      </c>
      <c r="G106" s="603"/>
      <c r="H106" s="118"/>
      <c r="I106" s="106"/>
      <c r="J106" s="106"/>
    </row>
    <row r="107" spans="1:10" ht="12">
      <c r="A107" s="117" t="s">
        <v>2381</v>
      </c>
      <c r="B107" s="117" t="s">
        <v>1</v>
      </c>
      <c r="C107" s="118"/>
      <c r="D107" s="603"/>
      <c r="E107" s="118"/>
      <c r="F107" s="117" t="s">
        <v>1</v>
      </c>
      <c r="G107" s="603"/>
      <c r="H107" s="118"/>
      <c r="I107" s="106"/>
      <c r="J107" s="106"/>
    </row>
    <row r="108" spans="1:10" ht="12">
      <c r="A108" s="108" t="s">
        <v>2380</v>
      </c>
      <c r="B108" s="108" t="s">
        <v>385</v>
      </c>
      <c r="C108" s="107">
        <v>1</v>
      </c>
      <c r="D108" s="602"/>
      <c r="E108" s="107">
        <f>C108*D108</f>
        <v>0</v>
      </c>
      <c r="F108" s="108" t="s">
        <v>1</v>
      </c>
      <c r="G108" s="602"/>
      <c r="H108" s="107">
        <f>C108*G108</f>
        <v>0</v>
      </c>
      <c r="I108" s="106"/>
      <c r="J108" s="106"/>
    </row>
    <row r="109" spans="1:10" ht="12">
      <c r="A109" s="117" t="s">
        <v>2376</v>
      </c>
      <c r="B109" s="117" t="s">
        <v>1</v>
      </c>
      <c r="C109" s="118"/>
      <c r="D109" s="603"/>
      <c r="E109" s="118"/>
      <c r="F109" s="117" t="s">
        <v>1</v>
      </c>
      <c r="G109" s="603"/>
      <c r="H109" s="118"/>
      <c r="I109" s="106"/>
      <c r="J109" s="106"/>
    </row>
    <row r="110" spans="1:10" ht="12">
      <c r="A110" s="108" t="s">
        <v>2379</v>
      </c>
      <c r="B110" s="108" t="s">
        <v>385</v>
      </c>
      <c r="C110" s="107">
        <v>1</v>
      </c>
      <c r="D110" s="602"/>
      <c r="E110" s="107">
        <f>C110*D110</f>
        <v>0</v>
      </c>
      <c r="F110" s="108" t="s">
        <v>1</v>
      </c>
      <c r="G110" s="602"/>
      <c r="H110" s="107">
        <f>C110*G110</f>
        <v>0</v>
      </c>
      <c r="I110" s="106"/>
      <c r="J110" s="106"/>
    </row>
    <row r="111" spans="1:10" ht="12">
      <c r="A111" s="117" t="s">
        <v>2378</v>
      </c>
      <c r="B111" s="117" t="s">
        <v>1</v>
      </c>
      <c r="C111" s="118"/>
      <c r="D111" s="603"/>
      <c r="E111" s="118"/>
      <c r="F111" s="117" t="s">
        <v>1</v>
      </c>
      <c r="G111" s="603"/>
      <c r="H111" s="118"/>
      <c r="I111" s="106"/>
      <c r="J111" s="106"/>
    </row>
    <row r="112" spans="1:10" ht="12">
      <c r="A112" s="108" t="s">
        <v>2377</v>
      </c>
      <c r="B112" s="108" t="s">
        <v>385</v>
      </c>
      <c r="C112" s="107">
        <v>1</v>
      </c>
      <c r="D112" s="602"/>
      <c r="E112" s="107">
        <f>C112*D112</f>
        <v>0</v>
      </c>
      <c r="F112" s="108" t="s">
        <v>1</v>
      </c>
      <c r="G112" s="602"/>
      <c r="H112" s="107">
        <f>C112*G112</f>
        <v>0</v>
      </c>
      <c r="I112" s="106"/>
      <c r="J112" s="106"/>
    </row>
    <row r="113" spans="1:10" ht="12">
      <c r="A113" s="117" t="s">
        <v>2376</v>
      </c>
      <c r="B113" s="117" t="s">
        <v>1</v>
      </c>
      <c r="C113" s="118"/>
      <c r="D113" s="603"/>
      <c r="E113" s="118"/>
      <c r="F113" s="117" t="s">
        <v>1</v>
      </c>
      <c r="G113" s="603"/>
      <c r="H113" s="118"/>
      <c r="I113" s="106"/>
      <c r="J113" s="106"/>
    </row>
    <row r="114" spans="1:10" ht="12">
      <c r="A114" s="108" t="s">
        <v>2375</v>
      </c>
      <c r="B114" s="108" t="s">
        <v>385</v>
      </c>
      <c r="C114" s="107">
        <v>1</v>
      </c>
      <c r="D114" s="602"/>
      <c r="E114" s="107">
        <f>C114*D114</f>
        <v>0</v>
      </c>
      <c r="F114" s="108" t="s">
        <v>1</v>
      </c>
      <c r="G114" s="602"/>
      <c r="H114" s="107">
        <f>C114*G114</f>
        <v>0</v>
      </c>
      <c r="I114" s="106"/>
      <c r="J114" s="106"/>
    </row>
    <row r="115" spans="1:10" ht="12">
      <c r="A115" s="117" t="s">
        <v>2374</v>
      </c>
      <c r="B115" s="117" t="s">
        <v>1</v>
      </c>
      <c r="C115" s="118"/>
      <c r="D115" s="603"/>
      <c r="E115" s="118"/>
      <c r="F115" s="117" t="s">
        <v>1</v>
      </c>
      <c r="G115" s="603"/>
      <c r="H115" s="118"/>
      <c r="I115" s="106"/>
      <c r="J115" s="106"/>
    </row>
    <row r="116" spans="1:10" ht="12">
      <c r="A116" s="108" t="s">
        <v>2373</v>
      </c>
      <c r="B116" s="108" t="s">
        <v>2110</v>
      </c>
      <c r="C116" s="107">
        <v>12</v>
      </c>
      <c r="D116" s="602"/>
      <c r="E116" s="107">
        <f>C116*D116</f>
        <v>0</v>
      </c>
      <c r="F116" s="108" t="s">
        <v>1</v>
      </c>
      <c r="G116" s="602"/>
      <c r="H116" s="107">
        <f>C116*G116</f>
        <v>0</v>
      </c>
      <c r="I116" s="106"/>
      <c r="J116" s="106"/>
    </row>
    <row r="117" spans="1:10" ht="12">
      <c r="A117" s="110" t="s">
        <v>2372</v>
      </c>
      <c r="B117" s="110" t="s">
        <v>1</v>
      </c>
      <c r="C117" s="109"/>
      <c r="D117" s="109"/>
      <c r="E117" s="109">
        <f>SUM(E103:E116)</f>
        <v>0</v>
      </c>
      <c r="F117" s="110" t="s">
        <v>1</v>
      </c>
      <c r="G117" s="109"/>
      <c r="H117" s="109">
        <f>SUM(H103:H116)</f>
        <v>0</v>
      </c>
      <c r="I117" s="106"/>
      <c r="J117" s="106"/>
    </row>
    <row r="118" spans="1:10" ht="12">
      <c r="A118" s="108" t="s">
        <v>1</v>
      </c>
      <c r="B118" s="108" t="s">
        <v>1</v>
      </c>
      <c r="C118" s="107"/>
      <c r="D118" s="107"/>
      <c r="E118" s="107"/>
      <c r="F118" s="108" t="s">
        <v>1</v>
      </c>
      <c r="G118" s="107"/>
      <c r="H118" s="107"/>
      <c r="I118" s="106"/>
      <c r="J118" s="106"/>
    </row>
  </sheetData>
  <sheetProtection algorithmName="SHA-512" hashValue="UiZ6/tj+iVZA3m5DEV+J8cBiF97m+DfKkv9+2GTnIaflYXM1WY7tSm1fZn4/2Twfp76G31nG3Z0q/maijq7m5g==" saltValue="/I397HrDmwpjBlp7bAZ5Fg==" spinCount="100000" sheet="1" objects="1" scenarios="1"/>
  <printOptions/>
  <pageMargins left="0.7" right="0.7" top="0.787401575" bottom="0.787401575" header="0.3" footer="0.3"/>
  <pageSetup horizontalDpi="600" verticalDpi="600" orientation="portrait" paperSize="9" scale="81" r:id="rId1"/>
  <rowBreaks count="2" manualBreakCount="2">
    <brk id="44" max="16383" man="1"/>
    <brk id="102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8C39-4192-40D9-BEFD-E582AC53E7BA}">
  <sheetPr>
    <tabColor theme="4" tint="0.39998000860214233"/>
  </sheetPr>
  <dimension ref="A1:C33"/>
  <sheetViews>
    <sheetView view="pageBreakPreview" zoomScale="60" workbookViewId="0" topLeftCell="A1">
      <selection activeCell="Y71" sqref="Y71"/>
    </sheetView>
  </sheetViews>
  <sheetFormatPr defaultColWidth="9.28125" defaultRowHeight="12"/>
  <cols>
    <col min="1" max="1" width="29.7109375" style="91" bestFit="1" customWidth="1"/>
    <col min="2" max="2" width="64.7109375" style="91" bestFit="1" customWidth="1"/>
    <col min="3" max="3" width="9.28125" style="89" customWidth="1"/>
    <col min="4" max="4" width="9.28125" style="89" hidden="1" customWidth="1"/>
    <col min="5" max="16384" width="9.28125" style="89" customWidth="1"/>
  </cols>
  <sheetData>
    <row r="1" spans="1:3" ht="12">
      <c r="A1" s="102" t="s">
        <v>2153</v>
      </c>
      <c r="B1" s="102" t="s">
        <v>2192</v>
      </c>
      <c r="C1" s="92"/>
    </row>
    <row r="2" spans="1:3" ht="12">
      <c r="A2" s="102" t="s">
        <v>2191</v>
      </c>
      <c r="B2" s="96" t="s">
        <v>2190</v>
      </c>
      <c r="C2" s="92"/>
    </row>
    <row r="3" spans="1:3" ht="12">
      <c r="A3" s="102" t="s">
        <v>2189</v>
      </c>
      <c r="B3" s="98" t="s">
        <v>1819</v>
      </c>
      <c r="C3" s="92"/>
    </row>
    <row r="4" spans="1:3" ht="12">
      <c r="A4" s="102" t="s">
        <v>2188</v>
      </c>
      <c r="B4" s="98" t="s">
        <v>2485</v>
      </c>
      <c r="C4" s="92"/>
    </row>
    <row r="5" spans="1:3" ht="12">
      <c r="A5" s="102" t="s">
        <v>2187</v>
      </c>
      <c r="B5" s="98" t="s">
        <v>2484</v>
      </c>
      <c r="C5" s="92"/>
    </row>
    <row r="6" spans="1:3" ht="12">
      <c r="A6" s="102" t="s">
        <v>2186</v>
      </c>
      <c r="B6" s="98" t="s">
        <v>1</v>
      </c>
      <c r="C6" s="92"/>
    </row>
    <row r="7" spans="1:3" ht="12">
      <c r="A7" s="102" t="s">
        <v>2185</v>
      </c>
      <c r="B7" s="98" t="s">
        <v>1</v>
      </c>
      <c r="C7" s="92"/>
    </row>
    <row r="8" spans="1:3" ht="12">
      <c r="A8" s="102" t="s">
        <v>2184</v>
      </c>
      <c r="B8" s="98" t="s">
        <v>1</v>
      </c>
      <c r="C8" s="92"/>
    </row>
    <row r="9" spans="1:3" ht="12">
      <c r="A9" s="102" t="s">
        <v>2183</v>
      </c>
      <c r="B9" s="98" t="s">
        <v>2483</v>
      </c>
      <c r="C9" s="92"/>
    </row>
    <row r="10" spans="1:3" ht="12">
      <c r="A10" s="102" t="s">
        <v>2181</v>
      </c>
      <c r="B10" s="98" t="s">
        <v>2482</v>
      </c>
      <c r="C10" s="92"/>
    </row>
    <row r="11" spans="1:3" ht="12">
      <c r="A11" s="102" t="s">
        <v>2180</v>
      </c>
      <c r="B11" s="98" t="s">
        <v>2481</v>
      </c>
      <c r="C11" s="92"/>
    </row>
    <row r="12" spans="1:3" ht="12">
      <c r="A12" s="102" t="s">
        <v>48</v>
      </c>
      <c r="B12" s="98" t="s">
        <v>2480</v>
      </c>
      <c r="C12" s="92"/>
    </row>
    <row r="13" spans="1:3" ht="12">
      <c r="A13" s="102" t="s">
        <v>2178</v>
      </c>
      <c r="B13" s="98" t="s">
        <v>2479</v>
      </c>
      <c r="C13" s="92"/>
    </row>
    <row r="14" spans="1:3" ht="12">
      <c r="A14" s="102" t="s">
        <v>2177</v>
      </c>
      <c r="B14" s="98" t="s">
        <v>2478</v>
      </c>
      <c r="C14" s="92"/>
    </row>
    <row r="15" spans="1:3" ht="12">
      <c r="A15" s="102" t="s">
        <v>1</v>
      </c>
      <c r="B15" s="94" t="s">
        <v>1</v>
      </c>
      <c r="C15" s="92"/>
    </row>
    <row r="16" spans="1:3" ht="12">
      <c r="A16" s="102" t="s">
        <v>2175</v>
      </c>
      <c r="B16" s="100" t="s">
        <v>2174</v>
      </c>
      <c r="C16" s="92"/>
    </row>
    <row r="17" spans="1:3" ht="12">
      <c r="A17" s="102" t="s">
        <v>2173</v>
      </c>
      <c r="B17" s="100" t="s">
        <v>2172</v>
      </c>
      <c r="C17" s="92"/>
    </row>
    <row r="18" spans="1:3" ht="12">
      <c r="A18" s="102" t="s">
        <v>2171</v>
      </c>
      <c r="B18" s="100" t="s">
        <v>2170</v>
      </c>
      <c r="C18" s="92"/>
    </row>
    <row r="19" spans="1:3" ht="12">
      <c r="A19" s="102" t="s">
        <v>2169</v>
      </c>
      <c r="B19" s="100" t="s">
        <v>2156</v>
      </c>
      <c r="C19" s="92"/>
    </row>
    <row r="20" spans="1:3" ht="12">
      <c r="A20" s="102" t="s">
        <v>2168</v>
      </c>
      <c r="B20" s="100" t="s">
        <v>2156</v>
      </c>
      <c r="C20" s="92"/>
    </row>
    <row r="21" spans="1:3" ht="12">
      <c r="A21" s="102" t="s">
        <v>2167</v>
      </c>
      <c r="B21" s="100" t="s">
        <v>2156</v>
      </c>
      <c r="C21" s="92"/>
    </row>
    <row r="22" spans="1:3" ht="12">
      <c r="A22" s="102" t="s">
        <v>2166</v>
      </c>
      <c r="B22" s="100" t="s">
        <v>2156</v>
      </c>
      <c r="C22" s="92"/>
    </row>
    <row r="23" spans="1:3" ht="12">
      <c r="A23" s="102" t="s">
        <v>2165</v>
      </c>
      <c r="B23" s="100" t="s">
        <v>2156</v>
      </c>
      <c r="C23" s="92"/>
    </row>
    <row r="24" spans="1:3" ht="12">
      <c r="A24" s="102" t="s">
        <v>2164</v>
      </c>
      <c r="B24" s="100" t="s">
        <v>2156</v>
      </c>
      <c r="C24" s="92"/>
    </row>
    <row r="25" spans="1:3" ht="12">
      <c r="A25" s="102" t="s">
        <v>2163</v>
      </c>
      <c r="B25" s="100" t="s">
        <v>2156</v>
      </c>
      <c r="C25" s="92"/>
    </row>
    <row r="26" spans="1:3" ht="12">
      <c r="A26" s="102" t="s">
        <v>2162</v>
      </c>
      <c r="B26" s="100" t="s">
        <v>2161</v>
      </c>
      <c r="C26" s="92"/>
    </row>
    <row r="27" spans="1:3" ht="12">
      <c r="A27" s="102" t="s">
        <v>2160</v>
      </c>
      <c r="B27" s="100" t="s">
        <v>2156</v>
      </c>
      <c r="C27" s="92"/>
    </row>
    <row r="28" spans="1:3" ht="12">
      <c r="A28" s="102" t="s">
        <v>2159</v>
      </c>
      <c r="B28" s="100" t="s">
        <v>2156</v>
      </c>
      <c r="C28" s="92"/>
    </row>
    <row r="29" spans="1:3" ht="12">
      <c r="A29" s="102" t="s">
        <v>2158</v>
      </c>
      <c r="B29" s="100" t="s">
        <v>2156</v>
      </c>
      <c r="C29" s="92"/>
    </row>
    <row r="30" spans="1:3" ht="12">
      <c r="A30" s="102" t="s">
        <v>2157</v>
      </c>
      <c r="B30" s="100" t="s">
        <v>2156</v>
      </c>
      <c r="C30" s="92"/>
    </row>
    <row r="31" spans="1:3" ht="12">
      <c r="A31" s="102" t="s">
        <v>2477</v>
      </c>
      <c r="B31" s="100" t="s">
        <v>7</v>
      </c>
      <c r="C31" s="92"/>
    </row>
    <row r="32" spans="1:3" ht="12">
      <c r="A32" s="102" t="s">
        <v>2476</v>
      </c>
      <c r="B32" s="100" t="s">
        <v>7</v>
      </c>
      <c r="C32" s="92"/>
    </row>
    <row r="33" spans="1:2" ht="12">
      <c r="A33" s="91" t="s">
        <v>2475</v>
      </c>
      <c r="B33" s="91">
        <v>5</v>
      </c>
    </row>
  </sheetData>
  <sheetProtection algorithmName="SHA-512" hashValue="LKE0edjKn1YFC9tQEg17hWItehheBUTtXem7EYkbWt1yAIcY5JmD0KyFkMqTaps++F6P42JQkH+80FLQc4K6cg==" saltValue="xh8DOI0Irq+OQ6tF6XplNg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43"/>
  <sheetViews>
    <sheetView showGridLines="0" view="pageBreakPreview" zoomScale="40" zoomScaleSheetLayoutView="40" workbookViewId="0" topLeftCell="A1">
      <selection activeCell="AQ108" sqref="AQ108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117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1656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ROUND(J122,2)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ROUND((SUM(BE122:BE142)),2)</f>
        <v>0</v>
      </c>
      <c r="G33" s="175"/>
      <c r="H33" s="175"/>
      <c r="I33" s="197">
        <v>0.21</v>
      </c>
      <c r="J33" s="196">
        <f>ROUND(((SUM(BE122:BE142))*I33),2)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ROUND((SUM(BF122:BF142)),2)</f>
        <v>0</v>
      </c>
      <c r="G34" s="175"/>
      <c r="H34" s="175"/>
      <c r="I34" s="197">
        <v>0.15</v>
      </c>
      <c r="J34" s="196">
        <f>ROUND(((SUM(BF122:BF142))*I34),2)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ROUND((SUM(BG122:BG142)),2)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ROUND((SUM(BH122:BH142)),2)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ROUND((SUM(BI122:BI142)),2)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VORN - Vedlejší a os - VO...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J122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514</v>
      </c>
      <c r="E97" s="223"/>
      <c r="F97" s="223"/>
      <c r="G97" s="223"/>
      <c r="H97" s="223"/>
      <c r="I97" s="223"/>
      <c r="J97" s="224">
        <f>J123</f>
        <v>0</v>
      </c>
      <c r="L97" s="221"/>
    </row>
    <row r="98" spans="2:12" s="225" customFormat="1" ht="19.9" customHeight="1">
      <c r="B98" s="226"/>
      <c r="D98" s="227" t="s">
        <v>515</v>
      </c>
      <c r="E98" s="228"/>
      <c r="F98" s="228"/>
      <c r="G98" s="228"/>
      <c r="H98" s="228"/>
      <c r="I98" s="228"/>
      <c r="J98" s="229">
        <f>J124</f>
        <v>0</v>
      </c>
      <c r="L98" s="226"/>
    </row>
    <row r="99" spans="2:12" s="225" customFormat="1" ht="19.9" customHeight="1">
      <c r="B99" s="226"/>
      <c r="D99" s="227" t="s">
        <v>1657</v>
      </c>
      <c r="E99" s="228"/>
      <c r="F99" s="228"/>
      <c r="G99" s="228"/>
      <c r="H99" s="228"/>
      <c r="I99" s="228"/>
      <c r="J99" s="229">
        <f>J132</f>
        <v>0</v>
      </c>
      <c r="L99" s="226"/>
    </row>
    <row r="100" spans="2:12" s="225" customFormat="1" ht="19.9" customHeight="1">
      <c r="B100" s="226"/>
      <c r="D100" s="227" t="s">
        <v>1658</v>
      </c>
      <c r="E100" s="228"/>
      <c r="F100" s="228"/>
      <c r="G100" s="228"/>
      <c r="H100" s="228"/>
      <c r="I100" s="228"/>
      <c r="J100" s="229">
        <f>J134</f>
        <v>0</v>
      </c>
      <c r="L100" s="226"/>
    </row>
    <row r="101" spans="2:12" s="225" customFormat="1" ht="19.9" customHeight="1">
      <c r="B101" s="226"/>
      <c r="D101" s="227" t="s">
        <v>1659</v>
      </c>
      <c r="E101" s="228"/>
      <c r="F101" s="228"/>
      <c r="G101" s="228"/>
      <c r="H101" s="228"/>
      <c r="I101" s="228"/>
      <c r="J101" s="229">
        <f>J139</f>
        <v>0</v>
      </c>
      <c r="L101" s="226"/>
    </row>
    <row r="102" spans="2:12" s="220" customFormat="1" ht="25" customHeight="1">
      <c r="B102" s="221"/>
      <c r="D102" s="222" t="s">
        <v>1660</v>
      </c>
      <c r="E102" s="223"/>
      <c r="F102" s="223"/>
      <c r="G102" s="223"/>
      <c r="H102" s="223"/>
      <c r="I102" s="223"/>
      <c r="J102" s="224">
        <f>J141</f>
        <v>0</v>
      </c>
      <c r="L102" s="221"/>
    </row>
    <row r="103" spans="1:31" s="178" customFormat="1" ht="21.75" customHeight="1">
      <c r="A103" s="175"/>
      <c r="B103" s="176"/>
      <c r="C103" s="175"/>
      <c r="D103" s="175"/>
      <c r="E103" s="175"/>
      <c r="F103" s="175"/>
      <c r="G103" s="175"/>
      <c r="H103" s="175"/>
      <c r="I103" s="175"/>
      <c r="J103" s="175"/>
      <c r="K103" s="175"/>
      <c r="L103" s="177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</row>
    <row r="104" spans="1:31" s="178" customFormat="1" ht="7" customHeight="1">
      <c r="A104" s="175"/>
      <c r="B104" s="212"/>
      <c r="C104" s="213"/>
      <c r="D104" s="213"/>
      <c r="E104" s="213"/>
      <c r="F104" s="213"/>
      <c r="G104" s="213"/>
      <c r="H104" s="213"/>
      <c r="I104" s="213"/>
      <c r="J104" s="213"/>
      <c r="K104" s="213"/>
      <c r="L104" s="177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8" spans="1:31" s="178" customFormat="1" ht="7" customHeight="1">
      <c r="A108" s="175"/>
      <c r="B108" s="214"/>
      <c r="C108" s="215"/>
      <c r="D108" s="215"/>
      <c r="E108" s="215"/>
      <c r="F108" s="215"/>
      <c r="G108" s="215"/>
      <c r="H108" s="215"/>
      <c r="I108" s="215"/>
      <c r="J108" s="215"/>
      <c r="K108" s="215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 s="178" customFormat="1" ht="25" customHeight="1">
      <c r="A109" s="175"/>
      <c r="B109" s="176"/>
      <c r="C109" s="170" t="s">
        <v>138</v>
      </c>
      <c r="D109" s="175"/>
      <c r="E109" s="175"/>
      <c r="F109" s="175"/>
      <c r="G109" s="175"/>
      <c r="H109" s="175"/>
      <c r="I109" s="175"/>
      <c r="J109" s="175"/>
      <c r="K109" s="175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 s="178" customFormat="1" ht="7" customHeight="1">
      <c r="A110" s="175"/>
      <c r="B110" s="176"/>
      <c r="C110" s="175"/>
      <c r="D110" s="175"/>
      <c r="E110" s="175"/>
      <c r="F110" s="175"/>
      <c r="G110" s="175"/>
      <c r="H110" s="175"/>
      <c r="I110" s="175"/>
      <c r="J110" s="175"/>
      <c r="K110" s="17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12" customHeight="1">
      <c r="A111" s="175"/>
      <c r="B111" s="176"/>
      <c r="C111" s="172" t="s">
        <v>16</v>
      </c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16.5" customHeight="1">
      <c r="A112" s="175"/>
      <c r="B112" s="176"/>
      <c r="C112" s="175"/>
      <c r="D112" s="175"/>
      <c r="E112" s="173" t="str">
        <f>E7</f>
        <v>00 - Provizorní menza_RS- UK Albertov</v>
      </c>
      <c r="F112" s="174"/>
      <c r="G112" s="174"/>
      <c r="H112" s="174"/>
      <c r="I112" s="175"/>
      <c r="J112" s="175"/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12" customHeight="1">
      <c r="A113" s="175"/>
      <c r="B113" s="176"/>
      <c r="C113" s="172" t="s">
        <v>119</v>
      </c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6.5" customHeight="1">
      <c r="A114" s="175"/>
      <c r="B114" s="176"/>
      <c r="C114" s="175"/>
      <c r="D114" s="175"/>
      <c r="E114" s="179" t="str">
        <f>E9</f>
        <v>VORN - Vedlejší a os - VO...</v>
      </c>
      <c r="F114" s="180"/>
      <c r="G114" s="180"/>
      <c r="H114" s="180"/>
      <c r="I114" s="175"/>
      <c r="J114" s="175"/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7" customHeight="1">
      <c r="A115" s="175"/>
      <c r="B115" s="176"/>
      <c r="C115" s="175"/>
      <c r="D115" s="175"/>
      <c r="E115" s="175"/>
      <c r="F115" s="175"/>
      <c r="G115" s="175"/>
      <c r="H115" s="175"/>
      <c r="I115" s="175"/>
      <c r="J115" s="175"/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2" customHeight="1">
      <c r="A116" s="175"/>
      <c r="B116" s="176"/>
      <c r="C116" s="172" t="s">
        <v>20</v>
      </c>
      <c r="D116" s="175"/>
      <c r="E116" s="175"/>
      <c r="F116" s="181" t="str">
        <f>F12</f>
        <v>Albertov, Konvent sester Alžbětinek. č. 1564/4</v>
      </c>
      <c r="G116" s="175"/>
      <c r="H116" s="175"/>
      <c r="I116" s="172" t="s">
        <v>21</v>
      </c>
      <c r="J116" s="182" t="str">
        <f>IF(J12="","",J12)</f>
        <v>Vyplň údaj</v>
      </c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178" customFormat="1" ht="7" customHeight="1">
      <c r="A117" s="175"/>
      <c r="B117" s="176"/>
      <c r="C117" s="175"/>
      <c r="D117" s="175"/>
      <c r="E117" s="175"/>
      <c r="F117" s="175"/>
      <c r="G117" s="175"/>
      <c r="H117" s="175"/>
      <c r="I117" s="175"/>
      <c r="J117" s="175"/>
      <c r="K117" s="175"/>
      <c r="L117" s="177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31" s="178" customFormat="1" ht="15.25" customHeight="1">
      <c r="A118" s="175"/>
      <c r="B118" s="176"/>
      <c r="C118" s="172" t="s">
        <v>22</v>
      </c>
      <c r="D118" s="175"/>
      <c r="E118" s="175"/>
      <c r="F118" s="181" t="str">
        <f>E15</f>
        <v xml:space="preserve"> </v>
      </c>
      <c r="G118" s="175"/>
      <c r="H118" s="175"/>
      <c r="I118" s="172" t="s">
        <v>28</v>
      </c>
      <c r="J118" s="216" t="str">
        <f>E21</f>
        <v>JIKA CZ s.r.o.</v>
      </c>
      <c r="K118" s="175"/>
      <c r="L118" s="177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31" s="178" customFormat="1" ht="15.25" customHeight="1">
      <c r="A119" s="175"/>
      <c r="B119" s="176"/>
      <c r="C119" s="172" t="s">
        <v>26</v>
      </c>
      <c r="D119" s="175"/>
      <c r="E119" s="175"/>
      <c r="F119" s="181" t="str">
        <f>IF(E18="","",E18)</f>
        <v>Vyplň údaj</v>
      </c>
      <c r="G119" s="175"/>
      <c r="H119" s="175"/>
      <c r="I119" s="172" t="s">
        <v>31</v>
      </c>
      <c r="J119" s="216" t="str">
        <f>E24</f>
        <v xml:space="preserve">    </v>
      </c>
      <c r="K119" s="175"/>
      <c r="L119" s="177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31" s="178" customFormat="1" ht="10.4" customHeight="1">
      <c r="A120" s="175"/>
      <c r="B120" s="176"/>
      <c r="C120" s="175"/>
      <c r="D120" s="175"/>
      <c r="E120" s="175"/>
      <c r="F120" s="175"/>
      <c r="G120" s="175"/>
      <c r="H120" s="175"/>
      <c r="I120" s="175"/>
      <c r="J120" s="175"/>
      <c r="K120" s="175"/>
      <c r="L120" s="177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31" s="240" customFormat="1" ht="29.25" customHeight="1">
      <c r="A121" s="230"/>
      <c r="B121" s="231"/>
      <c r="C121" s="232" t="s">
        <v>139</v>
      </c>
      <c r="D121" s="233" t="s">
        <v>59</v>
      </c>
      <c r="E121" s="233" t="s">
        <v>55</v>
      </c>
      <c r="F121" s="233" t="s">
        <v>56</v>
      </c>
      <c r="G121" s="233" t="s">
        <v>140</v>
      </c>
      <c r="H121" s="233" t="s">
        <v>141</v>
      </c>
      <c r="I121" s="233" t="s">
        <v>142</v>
      </c>
      <c r="J121" s="234" t="s">
        <v>124</v>
      </c>
      <c r="K121" s="235" t="s">
        <v>143</v>
      </c>
      <c r="L121" s="236"/>
      <c r="M121" s="237" t="s">
        <v>1</v>
      </c>
      <c r="N121" s="238" t="s">
        <v>38</v>
      </c>
      <c r="O121" s="238" t="s">
        <v>144</v>
      </c>
      <c r="P121" s="238" t="s">
        <v>145</v>
      </c>
      <c r="Q121" s="238" t="s">
        <v>146</v>
      </c>
      <c r="R121" s="238" t="s">
        <v>147</v>
      </c>
      <c r="S121" s="238" t="s">
        <v>148</v>
      </c>
      <c r="T121" s="239" t="s">
        <v>149</v>
      </c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</row>
    <row r="122" spans="1:63" s="178" customFormat="1" ht="22.9" customHeight="1">
      <c r="A122" s="175"/>
      <c r="B122" s="176"/>
      <c r="C122" s="241" t="s">
        <v>150</v>
      </c>
      <c r="D122" s="175"/>
      <c r="E122" s="175"/>
      <c r="F122" s="175"/>
      <c r="G122" s="175"/>
      <c r="H122" s="175"/>
      <c r="I122" s="175"/>
      <c r="J122" s="242">
        <f>BK122</f>
        <v>0</v>
      </c>
      <c r="K122" s="175"/>
      <c r="L122" s="176"/>
      <c r="M122" s="243"/>
      <c r="N122" s="244"/>
      <c r="O122" s="191"/>
      <c r="P122" s="245">
        <f>P123+P141</f>
        <v>0</v>
      </c>
      <c r="Q122" s="191"/>
      <c r="R122" s="245">
        <f>R123+R141</f>
        <v>0</v>
      </c>
      <c r="S122" s="191"/>
      <c r="T122" s="246">
        <f>T123+T141</f>
        <v>0</v>
      </c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T122" s="166" t="s">
        <v>73</v>
      </c>
      <c r="AU122" s="166" t="s">
        <v>126</v>
      </c>
      <c r="BK122" s="247">
        <f>BK123+BK141</f>
        <v>0</v>
      </c>
    </row>
    <row r="123" spans="2:63" s="248" customFormat="1" ht="25.9" customHeight="1">
      <c r="B123" s="249"/>
      <c r="D123" s="250" t="s">
        <v>73</v>
      </c>
      <c r="E123" s="251" t="s">
        <v>708</v>
      </c>
      <c r="F123" s="251" t="s">
        <v>709</v>
      </c>
      <c r="J123" s="252">
        <f>BK123</f>
        <v>0</v>
      </c>
      <c r="L123" s="249"/>
      <c r="M123" s="253"/>
      <c r="N123" s="254"/>
      <c r="O123" s="254"/>
      <c r="P123" s="255">
        <f>P124+P132+P134+P139</f>
        <v>0</v>
      </c>
      <c r="Q123" s="254"/>
      <c r="R123" s="255">
        <f>R124+R132+R134+R139</f>
        <v>0</v>
      </c>
      <c r="S123" s="254"/>
      <c r="T123" s="256">
        <f>T124+T132+T134+T139</f>
        <v>0</v>
      </c>
      <c r="AR123" s="250" t="s">
        <v>536</v>
      </c>
      <c r="AT123" s="257" t="s">
        <v>73</v>
      </c>
      <c r="AU123" s="257" t="s">
        <v>74</v>
      </c>
      <c r="AY123" s="250" t="s">
        <v>153</v>
      </c>
      <c r="BK123" s="258">
        <f>BK124+BK132+BK134+BK139</f>
        <v>0</v>
      </c>
    </row>
    <row r="124" spans="2:63" s="248" customFormat="1" ht="22.9" customHeight="1">
      <c r="B124" s="249"/>
      <c r="D124" s="250" t="s">
        <v>73</v>
      </c>
      <c r="E124" s="259" t="s">
        <v>710</v>
      </c>
      <c r="F124" s="259" t="s">
        <v>711</v>
      </c>
      <c r="J124" s="260">
        <f>BK124</f>
        <v>0</v>
      </c>
      <c r="L124" s="249"/>
      <c r="M124" s="253"/>
      <c r="N124" s="254"/>
      <c r="O124" s="254"/>
      <c r="P124" s="255">
        <f>SUM(P125:P131)</f>
        <v>0</v>
      </c>
      <c r="Q124" s="254"/>
      <c r="R124" s="255">
        <f>SUM(R125:R131)</f>
        <v>0</v>
      </c>
      <c r="S124" s="254"/>
      <c r="T124" s="256">
        <f>SUM(T125:T131)</f>
        <v>0</v>
      </c>
      <c r="AR124" s="250" t="s">
        <v>536</v>
      </c>
      <c r="AT124" s="257" t="s">
        <v>73</v>
      </c>
      <c r="AU124" s="257" t="s">
        <v>82</v>
      </c>
      <c r="AY124" s="250" t="s">
        <v>153</v>
      </c>
      <c r="BK124" s="258">
        <f>SUM(BK125:BK131)</f>
        <v>0</v>
      </c>
    </row>
    <row r="125" spans="1:65" s="178" customFormat="1" ht="16.5" customHeight="1">
      <c r="A125" s="175"/>
      <c r="B125" s="176"/>
      <c r="C125" s="261" t="s">
        <v>82</v>
      </c>
      <c r="D125" s="261" t="s">
        <v>155</v>
      </c>
      <c r="E125" s="262" t="s">
        <v>1661</v>
      </c>
      <c r="F125" s="263" t="s">
        <v>1662</v>
      </c>
      <c r="G125" s="264" t="s">
        <v>158</v>
      </c>
      <c r="H125" s="265">
        <v>1</v>
      </c>
      <c r="I125" s="80"/>
      <c r="J125" s="266">
        <f>ROUND(I125*H125,2)</f>
        <v>0</v>
      </c>
      <c r="K125" s="267"/>
      <c r="L125" s="176"/>
      <c r="M125" s="268" t="s">
        <v>1</v>
      </c>
      <c r="N125" s="269" t="s">
        <v>39</v>
      </c>
      <c r="O125" s="270"/>
      <c r="P125" s="271">
        <f>O125*H125</f>
        <v>0</v>
      </c>
      <c r="Q125" s="271">
        <v>0</v>
      </c>
      <c r="R125" s="271">
        <f>Q125*H125</f>
        <v>0</v>
      </c>
      <c r="S125" s="271">
        <v>0</v>
      </c>
      <c r="T125" s="272">
        <f>S125*H125</f>
        <v>0</v>
      </c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R125" s="273" t="s">
        <v>715</v>
      </c>
      <c r="AT125" s="273" t="s">
        <v>155</v>
      </c>
      <c r="AU125" s="273" t="s">
        <v>84</v>
      </c>
      <c r="AY125" s="166" t="s">
        <v>153</v>
      </c>
      <c r="BE125" s="274">
        <f>IF(N125="základní",J125,0)</f>
        <v>0</v>
      </c>
      <c r="BF125" s="274">
        <f>IF(N125="snížená",J125,0)</f>
        <v>0</v>
      </c>
      <c r="BG125" s="274">
        <f>IF(N125="zákl. přenesená",J125,0)</f>
        <v>0</v>
      </c>
      <c r="BH125" s="274">
        <f>IF(N125="sníž. přenesená",J125,0)</f>
        <v>0</v>
      </c>
      <c r="BI125" s="274">
        <f>IF(N125="nulová",J125,0)</f>
        <v>0</v>
      </c>
      <c r="BJ125" s="166" t="s">
        <v>82</v>
      </c>
      <c r="BK125" s="274">
        <f>ROUND(I125*H125,2)</f>
        <v>0</v>
      </c>
      <c r="BL125" s="166" t="s">
        <v>715</v>
      </c>
      <c r="BM125" s="273" t="s">
        <v>1663</v>
      </c>
    </row>
    <row r="126" spans="1:65" s="178" customFormat="1" ht="16.5" customHeight="1">
      <c r="A126" s="175"/>
      <c r="B126" s="176"/>
      <c r="C126" s="261" t="s">
        <v>84</v>
      </c>
      <c r="D126" s="261" t="s">
        <v>155</v>
      </c>
      <c r="E126" s="262" t="s">
        <v>1664</v>
      </c>
      <c r="F126" s="263" t="s">
        <v>1665</v>
      </c>
      <c r="G126" s="264" t="s">
        <v>158</v>
      </c>
      <c r="H126" s="265">
        <v>1</v>
      </c>
      <c r="I126" s="80"/>
      <c r="J126" s="266">
        <f>ROUND(I126*H126,2)</f>
        <v>0</v>
      </c>
      <c r="K126" s="267"/>
      <c r="L126" s="176"/>
      <c r="M126" s="268" t="s">
        <v>1</v>
      </c>
      <c r="N126" s="269" t="s">
        <v>39</v>
      </c>
      <c r="O126" s="270"/>
      <c r="P126" s="271">
        <f>O126*H126</f>
        <v>0</v>
      </c>
      <c r="Q126" s="271">
        <v>0</v>
      </c>
      <c r="R126" s="271">
        <f>Q126*H126</f>
        <v>0</v>
      </c>
      <c r="S126" s="271">
        <v>0</v>
      </c>
      <c r="T126" s="272">
        <f>S126*H126</f>
        <v>0</v>
      </c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R126" s="273" t="s">
        <v>159</v>
      </c>
      <c r="AT126" s="273" t="s">
        <v>155</v>
      </c>
      <c r="AU126" s="273" t="s">
        <v>84</v>
      </c>
      <c r="AY126" s="166" t="s">
        <v>153</v>
      </c>
      <c r="BE126" s="274">
        <f>IF(N126="základní",J126,0)</f>
        <v>0</v>
      </c>
      <c r="BF126" s="274">
        <f>IF(N126="snížená",J126,0)</f>
        <v>0</v>
      </c>
      <c r="BG126" s="274">
        <f>IF(N126="zákl. přenesená",J126,0)</f>
        <v>0</v>
      </c>
      <c r="BH126" s="274">
        <f>IF(N126="sníž. přenesená",J126,0)</f>
        <v>0</v>
      </c>
      <c r="BI126" s="274">
        <f>IF(N126="nulová",J126,0)</f>
        <v>0</v>
      </c>
      <c r="BJ126" s="166" t="s">
        <v>82</v>
      </c>
      <c r="BK126" s="274">
        <f>ROUND(I126*H126,2)</f>
        <v>0</v>
      </c>
      <c r="BL126" s="166" t="s">
        <v>159</v>
      </c>
      <c r="BM126" s="273" t="s">
        <v>84</v>
      </c>
    </row>
    <row r="127" spans="1:65" s="178" customFormat="1" ht="16.5" customHeight="1">
      <c r="A127" s="175"/>
      <c r="B127" s="176"/>
      <c r="C127" s="261" t="s">
        <v>276</v>
      </c>
      <c r="D127" s="261" t="s">
        <v>155</v>
      </c>
      <c r="E127" s="262" t="s">
        <v>1666</v>
      </c>
      <c r="F127" s="263" t="s">
        <v>1667</v>
      </c>
      <c r="G127" s="264" t="s">
        <v>158</v>
      </c>
      <c r="H127" s="265">
        <v>1</v>
      </c>
      <c r="I127" s="80"/>
      <c r="J127" s="266">
        <f>ROUND(I127*H127,2)</f>
        <v>0</v>
      </c>
      <c r="K127" s="267"/>
      <c r="L127" s="176"/>
      <c r="M127" s="268" t="s">
        <v>1</v>
      </c>
      <c r="N127" s="269" t="s">
        <v>39</v>
      </c>
      <c r="O127" s="270"/>
      <c r="P127" s="271">
        <f>O127*H127</f>
        <v>0</v>
      </c>
      <c r="Q127" s="271">
        <v>0</v>
      </c>
      <c r="R127" s="271">
        <f>Q127*H127</f>
        <v>0</v>
      </c>
      <c r="S127" s="271">
        <v>0</v>
      </c>
      <c r="T127" s="272">
        <f>S127*H127</f>
        <v>0</v>
      </c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R127" s="273" t="s">
        <v>715</v>
      </c>
      <c r="AT127" s="273" t="s">
        <v>155</v>
      </c>
      <c r="AU127" s="273" t="s">
        <v>84</v>
      </c>
      <c r="AY127" s="166" t="s">
        <v>153</v>
      </c>
      <c r="BE127" s="274">
        <f>IF(N127="základní",J127,0)</f>
        <v>0</v>
      </c>
      <c r="BF127" s="274">
        <f>IF(N127="snížená",J127,0)</f>
        <v>0</v>
      </c>
      <c r="BG127" s="274">
        <f>IF(N127="zákl. přenesená",J127,0)</f>
        <v>0</v>
      </c>
      <c r="BH127" s="274">
        <f>IF(N127="sníž. přenesená",J127,0)</f>
        <v>0</v>
      </c>
      <c r="BI127" s="274">
        <f>IF(N127="nulová",J127,0)</f>
        <v>0</v>
      </c>
      <c r="BJ127" s="166" t="s">
        <v>82</v>
      </c>
      <c r="BK127" s="274">
        <f>ROUND(I127*H127,2)</f>
        <v>0</v>
      </c>
      <c r="BL127" s="166" t="s">
        <v>715</v>
      </c>
      <c r="BM127" s="273" t="s">
        <v>1668</v>
      </c>
    </row>
    <row r="128" spans="2:51" s="275" customFormat="1" ht="12">
      <c r="B128" s="276"/>
      <c r="D128" s="277" t="s">
        <v>165</v>
      </c>
      <c r="E128" s="278" t="s">
        <v>1</v>
      </c>
      <c r="F128" s="279" t="s">
        <v>82</v>
      </c>
      <c r="H128" s="280">
        <v>1</v>
      </c>
      <c r="I128" s="81"/>
      <c r="L128" s="276"/>
      <c r="M128" s="281"/>
      <c r="N128" s="282"/>
      <c r="O128" s="282"/>
      <c r="P128" s="282"/>
      <c r="Q128" s="282"/>
      <c r="R128" s="282"/>
      <c r="S128" s="282"/>
      <c r="T128" s="283"/>
      <c r="AT128" s="278" t="s">
        <v>165</v>
      </c>
      <c r="AU128" s="278" t="s">
        <v>84</v>
      </c>
      <c r="AV128" s="275" t="s">
        <v>84</v>
      </c>
      <c r="AW128" s="275" t="s">
        <v>30</v>
      </c>
      <c r="AX128" s="275" t="s">
        <v>82</v>
      </c>
      <c r="AY128" s="278" t="s">
        <v>153</v>
      </c>
    </row>
    <row r="129" spans="1:65" s="178" customFormat="1" ht="37.9" customHeight="1">
      <c r="A129" s="175"/>
      <c r="B129" s="176"/>
      <c r="C129" s="261" t="s">
        <v>159</v>
      </c>
      <c r="D129" s="261" t="s">
        <v>155</v>
      </c>
      <c r="E129" s="262" t="s">
        <v>1669</v>
      </c>
      <c r="F129" s="263" t="s">
        <v>1670</v>
      </c>
      <c r="G129" s="264" t="s">
        <v>1671</v>
      </c>
      <c r="H129" s="265">
        <v>1</v>
      </c>
      <c r="I129" s="80"/>
      <c r="J129" s="266">
        <f>ROUND(I129*H129,2)</f>
        <v>0</v>
      </c>
      <c r="K129" s="267"/>
      <c r="L129" s="176"/>
      <c r="M129" s="268" t="s">
        <v>1</v>
      </c>
      <c r="N129" s="269" t="s">
        <v>39</v>
      </c>
      <c r="O129" s="270"/>
      <c r="P129" s="271">
        <f>O129*H129</f>
        <v>0</v>
      </c>
      <c r="Q129" s="271">
        <v>0</v>
      </c>
      <c r="R129" s="271">
        <f>Q129*H129</f>
        <v>0</v>
      </c>
      <c r="S129" s="271">
        <v>0</v>
      </c>
      <c r="T129" s="272">
        <f>S129*H129</f>
        <v>0</v>
      </c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R129" s="273" t="s">
        <v>159</v>
      </c>
      <c r="AT129" s="273" t="s">
        <v>155</v>
      </c>
      <c r="AU129" s="273" t="s">
        <v>84</v>
      </c>
      <c r="AY129" s="166" t="s">
        <v>153</v>
      </c>
      <c r="BE129" s="274">
        <f>IF(N129="základní",J129,0)</f>
        <v>0</v>
      </c>
      <c r="BF129" s="274">
        <f>IF(N129="snížená",J129,0)</f>
        <v>0</v>
      </c>
      <c r="BG129" s="274">
        <f>IF(N129="zákl. přenesená",J129,0)</f>
        <v>0</v>
      </c>
      <c r="BH129" s="274">
        <f>IF(N129="sníž. přenesená",J129,0)</f>
        <v>0</v>
      </c>
      <c r="BI129" s="274">
        <f>IF(N129="nulová",J129,0)</f>
        <v>0</v>
      </c>
      <c r="BJ129" s="166" t="s">
        <v>82</v>
      </c>
      <c r="BK129" s="274">
        <f>ROUND(I129*H129,2)</f>
        <v>0</v>
      </c>
      <c r="BL129" s="166" t="s">
        <v>159</v>
      </c>
      <c r="BM129" s="273" t="s">
        <v>159</v>
      </c>
    </row>
    <row r="130" spans="1:65" s="178" customFormat="1" ht="16.5" customHeight="1">
      <c r="A130" s="175"/>
      <c r="B130" s="176"/>
      <c r="C130" s="261" t="s">
        <v>536</v>
      </c>
      <c r="D130" s="261" t="s">
        <v>155</v>
      </c>
      <c r="E130" s="262" t="s">
        <v>1672</v>
      </c>
      <c r="F130" s="263" t="s">
        <v>1673</v>
      </c>
      <c r="G130" s="264" t="s">
        <v>158</v>
      </c>
      <c r="H130" s="265">
        <v>1</v>
      </c>
      <c r="I130" s="80"/>
      <c r="J130" s="266">
        <f>ROUND(I130*H130,2)</f>
        <v>0</v>
      </c>
      <c r="K130" s="267"/>
      <c r="L130" s="176"/>
      <c r="M130" s="268" t="s">
        <v>1</v>
      </c>
      <c r="N130" s="269" t="s">
        <v>39</v>
      </c>
      <c r="O130" s="270"/>
      <c r="P130" s="271">
        <f>O130*H130</f>
        <v>0</v>
      </c>
      <c r="Q130" s="271">
        <v>0</v>
      </c>
      <c r="R130" s="271">
        <f>Q130*H130</f>
        <v>0</v>
      </c>
      <c r="S130" s="271">
        <v>0</v>
      </c>
      <c r="T130" s="272">
        <f>S130*H130</f>
        <v>0</v>
      </c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R130" s="273" t="s">
        <v>715</v>
      </c>
      <c r="AT130" s="273" t="s">
        <v>155</v>
      </c>
      <c r="AU130" s="273" t="s">
        <v>84</v>
      </c>
      <c r="AY130" s="166" t="s">
        <v>153</v>
      </c>
      <c r="BE130" s="274">
        <f>IF(N130="základní",J130,0)</f>
        <v>0</v>
      </c>
      <c r="BF130" s="274">
        <f>IF(N130="snížená",J130,0)</f>
        <v>0</v>
      </c>
      <c r="BG130" s="274">
        <f>IF(N130="zákl. přenesená",J130,0)</f>
        <v>0</v>
      </c>
      <c r="BH130" s="274">
        <f>IF(N130="sníž. přenesená",J130,0)</f>
        <v>0</v>
      </c>
      <c r="BI130" s="274">
        <f>IF(N130="nulová",J130,0)</f>
        <v>0</v>
      </c>
      <c r="BJ130" s="166" t="s">
        <v>82</v>
      </c>
      <c r="BK130" s="274">
        <f>ROUND(I130*H130,2)</f>
        <v>0</v>
      </c>
      <c r="BL130" s="166" t="s">
        <v>715</v>
      </c>
      <c r="BM130" s="273" t="s">
        <v>1674</v>
      </c>
    </row>
    <row r="131" spans="1:65" s="178" customFormat="1" ht="16.5" customHeight="1">
      <c r="A131" s="175"/>
      <c r="B131" s="176"/>
      <c r="C131" s="261" t="s">
        <v>457</v>
      </c>
      <c r="D131" s="261" t="s">
        <v>155</v>
      </c>
      <c r="E131" s="262" t="s">
        <v>1675</v>
      </c>
      <c r="F131" s="263" t="s">
        <v>1676</v>
      </c>
      <c r="G131" s="264" t="s">
        <v>158</v>
      </c>
      <c r="H131" s="265">
        <v>1</v>
      </c>
      <c r="I131" s="80"/>
      <c r="J131" s="266">
        <f>ROUND(I131*H131,2)</f>
        <v>0</v>
      </c>
      <c r="K131" s="267"/>
      <c r="L131" s="176"/>
      <c r="M131" s="268" t="s">
        <v>1</v>
      </c>
      <c r="N131" s="269" t="s">
        <v>39</v>
      </c>
      <c r="O131" s="270"/>
      <c r="P131" s="271">
        <f>O131*H131</f>
        <v>0</v>
      </c>
      <c r="Q131" s="271">
        <v>0</v>
      </c>
      <c r="R131" s="271">
        <f>Q131*H131</f>
        <v>0</v>
      </c>
      <c r="S131" s="271">
        <v>0</v>
      </c>
      <c r="T131" s="272">
        <f>S131*H131</f>
        <v>0</v>
      </c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R131" s="273" t="s">
        <v>715</v>
      </c>
      <c r="AT131" s="273" t="s">
        <v>155</v>
      </c>
      <c r="AU131" s="273" t="s">
        <v>84</v>
      </c>
      <c r="AY131" s="166" t="s">
        <v>153</v>
      </c>
      <c r="BE131" s="274">
        <f>IF(N131="základní",J131,0)</f>
        <v>0</v>
      </c>
      <c r="BF131" s="274">
        <f>IF(N131="snížená",J131,0)</f>
        <v>0</v>
      </c>
      <c r="BG131" s="274">
        <f>IF(N131="zákl. přenesená",J131,0)</f>
        <v>0</v>
      </c>
      <c r="BH131" s="274">
        <f>IF(N131="sníž. přenesená",J131,0)</f>
        <v>0</v>
      </c>
      <c r="BI131" s="274">
        <f>IF(N131="nulová",J131,0)</f>
        <v>0</v>
      </c>
      <c r="BJ131" s="166" t="s">
        <v>82</v>
      </c>
      <c r="BK131" s="274">
        <f>ROUND(I131*H131,2)</f>
        <v>0</v>
      </c>
      <c r="BL131" s="166" t="s">
        <v>715</v>
      </c>
      <c r="BM131" s="273" t="s">
        <v>1677</v>
      </c>
    </row>
    <row r="132" spans="2:63" s="248" customFormat="1" ht="22.9" customHeight="1">
      <c r="B132" s="249"/>
      <c r="D132" s="250" t="s">
        <v>73</v>
      </c>
      <c r="E132" s="259" t="s">
        <v>1678</v>
      </c>
      <c r="F132" s="259" t="s">
        <v>1679</v>
      </c>
      <c r="I132" s="79"/>
      <c r="J132" s="260">
        <f>BK132</f>
        <v>0</v>
      </c>
      <c r="L132" s="249"/>
      <c r="M132" s="253"/>
      <c r="N132" s="254"/>
      <c r="O132" s="254"/>
      <c r="P132" s="255">
        <f>P133</f>
        <v>0</v>
      </c>
      <c r="Q132" s="254"/>
      <c r="R132" s="255">
        <f>R133</f>
        <v>0</v>
      </c>
      <c r="S132" s="254"/>
      <c r="T132" s="256">
        <f>T133</f>
        <v>0</v>
      </c>
      <c r="AR132" s="250" t="s">
        <v>536</v>
      </c>
      <c r="AT132" s="257" t="s">
        <v>73</v>
      </c>
      <c r="AU132" s="257" t="s">
        <v>82</v>
      </c>
      <c r="AY132" s="250" t="s">
        <v>153</v>
      </c>
      <c r="BK132" s="258">
        <f>BK133</f>
        <v>0</v>
      </c>
    </row>
    <row r="133" spans="1:65" s="178" customFormat="1" ht="16.5" customHeight="1">
      <c r="A133" s="175"/>
      <c r="B133" s="176"/>
      <c r="C133" s="261" t="s">
        <v>555</v>
      </c>
      <c r="D133" s="261" t="s">
        <v>155</v>
      </c>
      <c r="E133" s="262" t="s">
        <v>1680</v>
      </c>
      <c r="F133" s="263" t="s">
        <v>1681</v>
      </c>
      <c r="G133" s="264" t="s">
        <v>1682</v>
      </c>
      <c r="H133" s="265">
        <v>1</v>
      </c>
      <c r="I133" s="80"/>
      <c r="J133" s="266">
        <f>ROUND(I133*H133,2)</f>
        <v>0</v>
      </c>
      <c r="K133" s="267"/>
      <c r="L133" s="176"/>
      <c r="M133" s="268" t="s">
        <v>1</v>
      </c>
      <c r="N133" s="269" t="s">
        <v>39</v>
      </c>
      <c r="O133" s="270"/>
      <c r="P133" s="271">
        <f>O133*H133</f>
        <v>0</v>
      </c>
      <c r="Q133" s="271">
        <v>0</v>
      </c>
      <c r="R133" s="271">
        <f>Q133*H133</f>
        <v>0</v>
      </c>
      <c r="S133" s="271">
        <v>0</v>
      </c>
      <c r="T133" s="272">
        <f>S133*H133</f>
        <v>0</v>
      </c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R133" s="273" t="s">
        <v>715</v>
      </c>
      <c r="AT133" s="273" t="s">
        <v>155</v>
      </c>
      <c r="AU133" s="273" t="s">
        <v>84</v>
      </c>
      <c r="AY133" s="166" t="s">
        <v>153</v>
      </c>
      <c r="BE133" s="274">
        <f>IF(N133="základní",J133,0)</f>
        <v>0</v>
      </c>
      <c r="BF133" s="274">
        <f>IF(N133="snížená",J133,0)</f>
        <v>0</v>
      </c>
      <c r="BG133" s="274">
        <f>IF(N133="zákl. přenesená",J133,0)</f>
        <v>0</v>
      </c>
      <c r="BH133" s="274">
        <f>IF(N133="sníž. přenesená",J133,0)</f>
        <v>0</v>
      </c>
      <c r="BI133" s="274">
        <f>IF(N133="nulová",J133,0)</f>
        <v>0</v>
      </c>
      <c r="BJ133" s="166" t="s">
        <v>82</v>
      </c>
      <c r="BK133" s="274">
        <f>ROUND(I133*H133,2)</f>
        <v>0</v>
      </c>
      <c r="BL133" s="166" t="s">
        <v>715</v>
      </c>
      <c r="BM133" s="273" t="s">
        <v>1683</v>
      </c>
    </row>
    <row r="134" spans="2:63" s="248" customFormat="1" ht="22.9" customHeight="1">
      <c r="B134" s="249"/>
      <c r="D134" s="250" t="s">
        <v>73</v>
      </c>
      <c r="E134" s="259" t="s">
        <v>1684</v>
      </c>
      <c r="F134" s="259" t="s">
        <v>1685</v>
      </c>
      <c r="I134" s="79"/>
      <c r="J134" s="260">
        <f>BK134</f>
        <v>0</v>
      </c>
      <c r="L134" s="249"/>
      <c r="M134" s="253"/>
      <c r="N134" s="254"/>
      <c r="O134" s="254"/>
      <c r="P134" s="255">
        <f>SUM(P135:P138)</f>
        <v>0</v>
      </c>
      <c r="Q134" s="254"/>
      <c r="R134" s="255">
        <f>SUM(R135:R138)</f>
        <v>0</v>
      </c>
      <c r="S134" s="254"/>
      <c r="T134" s="256">
        <f>SUM(T135:T138)</f>
        <v>0</v>
      </c>
      <c r="AR134" s="250" t="s">
        <v>536</v>
      </c>
      <c r="AT134" s="257" t="s">
        <v>73</v>
      </c>
      <c r="AU134" s="257" t="s">
        <v>82</v>
      </c>
      <c r="AY134" s="250" t="s">
        <v>153</v>
      </c>
      <c r="BK134" s="258">
        <f>SUM(BK135:BK138)</f>
        <v>0</v>
      </c>
    </row>
    <row r="135" spans="1:65" s="178" customFormat="1" ht="16.5" customHeight="1">
      <c r="A135" s="175"/>
      <c r="B135" s="176"/>
      <c r="C135" s="261" t="s">
        <v>183</v>
      </c>
      <c r="D135" s="261" t="s">
        <v>155</v>
      </c>
      <c r="E135" s="262" t="s">
        <v>1686</v>
      </c>
      <c r="F135" s="263" t="s">
        <v>1685</v>
      </c>
      <c r="G135" s="264" t="s">
        <v>1671</v>
      </c>
      <c r="H135" s="265">
        <v>1</v>
      </c>
      <c r="I135" s="80"/>
      <c r="J135" s="266">
        <f>ROUND(I135*H135,2)</f>
        <v>0</v>
      </c>
      <c r="K135" s="267"/>
      <c r="L135" s="176"/>
      <c r="M135" s="268" t="s">
        <v>1</v>
      </c>
      <c r="N135" s="269" t="s">
        <v>39</v>
      </c>
      <c r="O135" s="270"/>
      <c r="P135" s="271">
        <f>O135*H135</f>
        <v>0</v>
      </c>
      <c r="Q135" s="271">
        <v>0</v>
      </c>
      <c r="R135" s="271">
        <f>Q135*H135</f>
        <v>0</v>
      </c>
      <c r="S135" s="271">
        <v>0</v>
      </c>
      <c r="T135" s="272">
        <f>S135*H135</f>
        <v>0</v>
      </c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R135" s="273" t="s">
        <v>159</v>
      </c>
      <c r="AT135" s="273" t="s">
        <v>155</v>
      </c>
      <c r="AU135" s="273" t="s">
        <v>84</v>
      </c>
      <c r="AY135" s="166" t="s">
        <v>153</v>
      </c>
      <c r="BE135" s="274">
        <f>IF(N135="základní",J135,0)</f>
        <v>0</v>
      </c>
      <c r="BF135" s="274">
        <f>IF(N135="snížená",J135,0)</f>
        <v>0</v>
      </c>
      <c r="BG135" s="274">
        <f>IF(N135="zákl. přenesená",J135,0)</f>
        <v>0</v>
      </c>
      <c r="BH135" s="274">
        <f>IF(N135="sníž. přenesená",J135,0)</f>
        <v>0</v>
      </c>
      <c r="BI135" s="274">
        <f>IF(N135="nulová",J135,0)</f>
        <v>0</v>
      </c>
      <c r="BJ135" s="166" t="s">
        <v>82</v>
      </c>
      <c r="BK135" s="274">
        <f>ROUND(I135*H135,2)</f>
        <v>0</v>
      </c>
      <c r="BL135" s="166" t="s">
        <v>159</v>
      </c>
      <c r="BM135" s="273" t="s">
        <v>457</v>
      </c>
    </row>
    <row r="136" spans="1:65" s="178" customFormat="1" ht="16.5" customHeight="1">
      <c r="A136" s="175"/>
      <c r="B136" s="176"/>
      <c r="C136" s="261" t="s">
        <v>187</v>
      </c>
      <c r="D136" s="261" t="s">
        <v>155</v>
      </c>
      <c r="E136" s="262" t="s">
        <v>1687</v>
      </c>
      <c r="F136" s="263" t="s">
        <v>1688</v>
      </c>
      <c r="G136" s="264" t="s">
        <v>158</v>
      </c>
      <c r="H136" s="265">
        <v>1</v>
      </c>
      <c r="I136" s="80"/>
      <c r="J136" s="266">
        <f>ROUND(I136*H136,2)</f>
        <v>0</v>
      </c>
      <c r="K136" s="267"/>
      <c r="L136" s="176"/>
      <c r="M136" s="268" t="s">
        <v>1</v>
      </c>
      <c r="N136" s="269" t="s">
        <v>39</v>
      </c>
      <c r="O136" s="270"/>
      <c r="P136" s="271">
        <f>O136*H136</f>
        <v>0</v>
      </c>
      <c r="Q136" s="271">
        <v>0</v>
      </c>
      <c r="R136" s="271">
        <f>Q136*H136</f>
        <v>0</v>
      </c>
      <c r="S136" s="271">
        <v>0</v>
      </c>
      <c r="T136" s="272">
        <f>S136*H136</f>
        <v>0</v>
      </c>
      <c r="U136" s="175"/>
      <c r="V136" s="175"/>
      <c r="W136" s="175"/>
      <c r="X136" s="175"/>
      <c r="Y136" s="175"/>
      <c r="Z136" s="175"/>
      <c r="AA136" s="175"/>
      <c r="AB136" s="175"/>
      <c r="AC136" s="175"/>
      <c r="AD136" s="175"/>
      <c r="AE136" s="175"/>
      <c r="AR136" s="273" t="s">
        <v>715</v>
      </c>
      <c r="AT136" s="273" t="s">
        <v>155</v>
      </c>
      <c r="AU136" s="273" t="s">
        <v>84</v>
      </c>
      <c r="AY136" s="166" t="s">
        <v>153</v>
      </c>
      <c r="BE136" s="274">
        <f>IF(N136="základní",J136,0)</f>
        <v>0</v>
      </c>
      <c r="BF136" s="274">
        <f>IF(N136="snížená",J136,0)</f>
        <v>0</v>
      </c>
      <c r="BG136" s="274">
        <f>IF(N136="zákl. přenesená",J136,0)</f>
        <v>0</v>
      </c>
      <c r="BH136" s="274">
        <f>IF(N136="sníž. přenesená",J136,0)</f>
        <v>0</v>
      </c>
      <c r="BI136" s="274">
        <f>IF(N136="nulová",J136,0)</f>
        <v>0</v>
      </c>
      <c r="BJ136" s="166" t="s">
        <v>82</v>
      </c>
      <c r="BK136" s="274">
        <f>ROUND(I136*H136,2)</f>
        <v>0</v>
      </c>
      <c r="BL136" s="166" t="s">
        <v>715</v>
      </c>
      <c r="BM136" s="273" t="s">
        <v>1689</v>
      </c>
    </row>
    <row r="137" spans="1:65" s="178" customFormat="1" ht="24.25" customHeight="1">
      <c r="A137" s="175"/>
      <c r="B137" s="176"/>
      <c r="C137" s="261" t="s">
        <v>106</v>
      </c>
      <c r="D137" s="261" t="s">
        <v>155</v>
      </c>
      <c r="E137" s="262" t="s">
        <v>1690</v>
      </c>
      <c r="F137" s="263" t="s">
        <v>1691</v>
      </c>
      <c r="G137" s="264" t="s">
        <v>158</v>
      </c>
      <c r="H137" s="265">
        <v>1</v>
      </c>
      <c r="I137" s="80"/>
      <c r="J137" s="266">
        <f>ROUND(I137*H137,2)</f>
        <v>0</v>
      </c>
      <c r="K137" s="267"/>
      <c r="L137" s="176"/>
      <c r="M137" s="268" t="s">
        <v>1</v>
      </c>
      <c r="N137" s="269" t="s">
        <v>39</v>
      </c>
      <c r="O137" s="270"/>
      <c r="P137" s="271">
        <f>O137*H137</f>
        <v>0</v>
      </c>
      <c r="Q137" s="271">
        <v>0</v>
      </c>
      <c r="R137" s="271">
        <f>Q137*H137</f>
        <v>0</v>
      </c>
      <c r="S137" s="271">
        <v>0</v>
      </c>
      <c r="T137" s="272">
        <f>S137*H137</f>
        <v>0</v>
      </c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R137" s="273" t="s">
        <v>715</v>
      </c>
      <c r="AT137" s="273" t="s">
        <v>155</v>
      </c>
      <c r="AU137" s="273" t="s">
        <v>84</v>
      </c>
      <c r="AY137" s="166" t="s">
        <v>153</v>
      </c>
      <c r="BE137" s="274">
        <f>IF(N137="základní",J137,0)</f>
        <v>0</v>
      </c>
      <c r="BF137" s="274">
        <f>IF(N137="snížená",J137,0)</f>
        <v>0</v>
      </c>
      <c r="BG137" s="274">
        <f>IF(N137="zákl. přenesená",J137,0)</f>
        <v>0</v>
      </c>
      <c r="BH137" s="274">
        <f>IF(N137="sníž. přenesená",J137,0)</f>
        <v>0</v>
      </c>
      <c r="BI137" s="274">
        <f>IF(N137="nulová",J137,0)</f>
        <v>0</v>
      </c>
      <c r="BJ137" s="166" t="s">
        <v>82</v>
      </c>
      <c r="BK137" s="274">
        <f>ROUND(I137*H137,2)</f>
        <v>0</v>
      </c>
      <c r="BL137" s="166" t="s">
        <v>715</v>
      </c>
      <c r="BM137" s="273" t="s">
        <v>1692</v>
      </c>
    </row>
    <row r="138" spans="1:65" s="178" customFormat="1" ht="16.5" customHeight="1">
      <c r="A138" s="175"/>
      <c r="B138" s="176"/>
      <c r="C138" s="261" t="s">
        <v>109</v>
      </c>
      <c r="D138" s="261" t="s">
        <v>155</v>
      </c>
      <c r="E138" s="262" t="s">
        <v>1693</v>
      </c>
      <c r="F138" s="263" t="s">
        <v>1694</v>
      </c>
      <c r="G138" s="264" t="s">
        <v>158</v>
      </c>
      <c r="H138" s="265">
        <v>1</v>
      </c>
      <c r="I138" s="80"/>
      <c r="J138" s="266">
        <f>ROUND(I138*H138,2)</f>
        <v>0</v>
      </c>
      <c r="K138" s="267"/>
      <c r="L138" s="176"/>
      <c r="M138" s="268" t="s">
        <v>1</v>
      </c>
      <c r="N138" s="269" t="s">
        <v>39</v>
      </c>
      <c r="O138" s="270"/>
      <c r="P138" s="271">
        <f>O138*H138</f>
        <v>0</v>
      </c>
      <c r="Q138" s="271">
        <v>0</v>
      </c>
      <c r="R138" s="271">
        <f>Q138*H138</f>
        <v>0</v>
      </c>
      <c r="S138" s="271">
        <v>0</v>
      </c>
      <c r="T138" s="272">
        <f>S138*H138</f>
        <v>0</v>
      </c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R138" s="273" t="s">
        <v>715</v>
      </c>
      <c r="AT138" s="273" t="s">
        <v>155</v>
      </c>
      <c r="AU138" s="273" t="s">
        <v>84</v>
      </c>
      <c r="AY138" s="166" t="s">
        <v>153</v>
      </c>
      <c r="BE138" s="274">
        <f>IF(N138="základní",J138,0)</f>
        <v>0</v>
      </c>
      <c r="BF138" s="274">
        <f>IF(N138="snížená",J138,0)</f>
        <v>0</v>
      </c>
      <c r="BG138" s="274">
        <f>IF(N138="zákl. přenesená",J138,0)</f>
        <v>0</v>
      </c>
      <c r="BH138" s="274">
        <f>IF(N138="sníž. přenesená",J138,0)</f>
        <v>0</v>
      </c>
      <c r="BI138" s="274">
        <f>IF(N138="nulová",J138,0)</f>
        <v>0</v>
      </c>
      <c r="BJ138" s="166" t="s">
        <v>82</v>
      </c>
      <c r="BK138" s="274">
        <f>ROUND(I138*H138,2)</f>
        <v>0</v>
      </c>
      <c r="BL138" s="166" t="s">
        <v>715</v>
      </c>
      <c r="BM138" s="273" t="s">
        <v>1695</v>
      </c>
    </row>
    <row r="139" spans="2:63" s="248" customFormat="1" ht="22.9" customHeight="1">
      <c r="B139" s="249"/>
      <c r="D139" s="250" t="s">
        <v>73</v>
      </c>
      <c r="E139" s="259" t="s">
        <v>1696</v>
      </c>
      <c r="F139" s="259" t="s">
        <v>1697</v>
      </c>
      <c r="I139" s="79"/>
      <c r="J139" s="260">
        <f>BK139</f>
        <v>0</v>
      </c>
      <c r="L139" s="249"/>
      <c r="M139" s="253"/>
      <c r="N139" s="254"/>
      <c r="O139" s="254"/>
      <c r="P139" s="255">
        <f>P140</f>
        <v>0</v>
      </c>
      <c r="Q139" s="254"/>
      <c r="R139" s="255">
        <f>R140</f>
        <v>0</v>
      </c>
      <c r="S139" s="254"/>
      <c r="T139" s="256">
        <f>T140</f>
        <v>0</v>
      </c>
      <c r="AR139" s="250" t="s">
        <v>536</v>
      </c>
      <c r="AT139" s="257" t="s">
        <v>73</v>
      </c>
      <c r="AU139" s="257" t="s">
        <v>82</v>
      </c>
      <c r="AY139" s="250" t="s">
        <v>153</v>
      </c>
      <c r="BK139" s="258">
        <f>BK140</f>
        <v>0</v>
      </c>
    </row>
    <row r="140" spans="1:65" s="178" customFormat="1" ht="16.5" customHeight="1">
      <c r="A140" s="175"/>
      <c r="B140" s="176"/>
      <c r="C140" s="261" t="s">
        <v>112</v>
      </c>
      <c r="D140" s="261" t="s">
        <v>155</v>
      </c>
      <c r="E140" s="262" t="s">
        <v>1698</v>
      </c>
      <c r="F140" s="263" t="s">
        <v>1699</v>
      </c>
      <c r="G140" s="264" t="s">
        <v>1671</v>
      </c>
      <c r="H140" s="265">
        <v>1</v>
      </c>
      <c r="I140" s="80"/>
      <c r="J140" s="266">
        <f>ROUND(I140*H140,2)</f>
        <v>0</v>
      </c>
      <c r="K140" s="267"/>
      <c r="L140" s="176"/>
      <c r="M140" s="268" t="s">
        <v>1</v>
      </c>
      <c r="N140" s="269" t="s">
        <v>39</v>
      </c>
      <c r="O140" s="270"/>
      <c r="P140" s="271">
        <f>O140*H140</f>
        <v>0</v>
      </c>
      <c r="Q140" s="271">
        <v>0</v>
      </c>
      <c r="R140" s="271">
        <f>Q140*H140</f>
        <v>0</v>
      </c>
      <c r="S140" s="271">
        <v>0</v>
      </c>
      <c r="T140" s="272">
        <f>S140*H140</f>
        <v>0</v>
      </c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R140" s="273" t="s">
        <v>159</v>
      </c>
      <c r="AT140" s="273" t="s">
        <v>155</v>
      </c>
      <c r="AU140" s="273" t="s">
        <v>84</v>
      </c>
      <c r="AY140" s="166" t="s">
        <v>153</v>
      </c>
      <c r="BE140" s="274">
        <f>IF(N140="základní",J140,0)</f>
        <v>0</v>
      </c>
      <c r="BF140" s="274">
        <f>IF(N140="snížená",J140,0)</f>
        <v>0</v>
      </c>
      <c r="BG140" s="274">
        <f>IF(N140="zákl. přenesená",J140,0)</f>
        <v>0</v>
      </c>
      <c r="BH140" s="274">
        <f>IF(N140="sníž. přenesená",J140,0)</f>
        <v>0</v>
      </c>
      <c r="BI140" s="274">
        <f>IF(N140="nulová",J140,0)</f>
        <v>0</v>
      </c>
      <c r="BJ140" s="166" t="s">
        <v>82</v>
      </c>
      <c r="BK140" s="274">
        <f>ROUND(I140*H140,2)</f>
        <v>0</v>
      </c>
      <c r="BL140" s="166" t="s">
        <v>159</v>
      </c>
      <c r="BM140" s="273" t="s">
        <v>210</v>
      </c>
    </row>
    <row r="141" spans="2:63" s="248" customFormat="1" ht="25.9" customHeight="1">
      <c r="B141" s="249"/>
      <c r="D141" s="250" t="s">
        <v>73</v>
      </c>
      <c r="E141" s="251" t="s">
        <v>1700</v>
      </c>
      <c r="F141" s="251" t="s">
        <v>1701</v>
      </c>
      <c r="I141" s="79"/>
      <c r="J141" s="252">
        <f>BK141</f>
        <v>0</v>
      </c>
      <c r="L141" s="249"/>
      <c r="M141" s="253"/>
      <c r="N141" s="254"/>
      <c r="O141" s="254"/>
      <c r="P141" s="255">
        <f>P142</f>
        <v>0</v>
      </c>
      <c r="Q141" s="254"/>
      <c r="R141" s="255">
        <f>R142</f>
        <v>0</v>
      </c>
      <c r="S141" s="254"/>
      <c r="T141" s="256">
        <f>T142</f>
        <v>0</v>
      </c>
      <c r="AR141" s="250" t="s">
        <v>536</v>
      </c>
      <c r="AT141" s="257" t="s">
        <v>73</v>
      </c>
      <c r="AU141" s="257" t="s">
        <v>74</v>
      </c>
      <c r="AY141" s="250" t="s">
        <v>153</v>
      </c>
      <c r="BK141" s="258">
        <f>BK142</f>
        <v>0</v>
      </c>
    </row>
    <row r="142" spans="1:65" s="178" customFormat="1" ht="21.75" customHeight="1">
      <c r="A142" s="175"/>
      <c r="B142" s="176"/>
      <c r="C142" s="261" t="s">
        <v>203</v>
      </c>
      <c r="D142" s="261" t="s">
        <v>155</v>
      </c>
      <c r="E142" s="262" t="s">
        <v>1702</v>
      </c>
      <c r="F142" s="263" t="s">
        <v>1703</v>
      </c>
      <c r="G142" s="264" t="s">
        <v>158</v>
      </c>
      <c r="H142" s="265">
        <v>1</v>
      </c>
      <c r="I142" s="80"/>
      <c r="J142" s="266">
        <f>ROUND(I142*H142,2)</f>
        <v>0</v>
      </c>
      <c r="K142" s="267"/>
      <c r="L142" s="176"/>
      <c r="M142" s="309" t="s">
        <v>1</v>
      </c>
      <c r="N142" s="310" t="s">
        <v>39</v>
      </c>
      <c r="O142" s="311"/>
      <c r="P142" s="312">
        <f>O142*H142</f>
        <v>0</v>
      </c>
      <c r="Q142" s="312">
        <v>0</v>
      </c>
      <c r="R142" s="312">
        <f>Q142*H142</f>
        <v>0</v>
      </c>
      <c r="S142" s="312">
        <v>0</v>
      </c>
      <c r="T142" s="313">
        <f>S142*H142</f>
        <v>0</v>
      </c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R142" s="273" t="s">
        <v>715</v>
      </c>
      <c r="AT142" s="273" t="s">
        <v>155</v>
      </c>
      <c r="AU142" s="273" t="s">
        <v>82</v>
      </c>
      <c r="AY142" s="166" t="s">
        <v>153</v>
      </c>
      <c r="BE142" s="274">
        <f>IF(N142="základní",J142,0)</f>
        <v>0</v>
      </c>
      <c r="BF142" s="274">
        <f>IF(N142="snížená",J142,0)</f>
        <v>0</v>
      </c>
      <c r="BG142" s="274">
        <f>IF(N142="zákl. přenesená",J142,0)</f>
        <v>0</v>
      </c>
      <c r="BH142" s="274">
        <f>IF(N142="sníž. přenesená",J142,0)</f>
        <v>0</v>
      </c>
      <c r="BI142" s="274">
        <f>IF(N142="nulová",J142,0)</f>
        <v>0</v>
      </c>
      <c r="BJ142" s="166" t="s">
        <v>82</v>
      </c>
      <c r="BK142" s="274">
        <f>ROUND(I142*H142,2)</f>
        <v>0</v>
      </c>
      <c r="BL142" s="166" t="s">
        <v>715</v>
      </c>
      <c r="BM142" s="273" t="s">
        <v>1704</v>
      </c>
    </row>
    <row r="143" spans="1:31" s="178" customFormat="1" ht="7" customHeight="1">
      <c r="A143" s="175"/>
      <c r="B143" s="212"/>
      <c r="C143" s="213"/>
      <c r="D143" s="213"/>
      <c r="E143" s="213"/>
      <c r="F143" s="213"/>
      <c r="G143" s="213"/>
      <c r="H143" s="213"/>
      <c r="I143" s="213"/>
      <c r="J143" s="213"/>
      <c r="K143" s="213"/>
      <c r="L143" s="176"/>
      <c r="M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</row>
  </sheetData>
  <sheetProtection algorithmName="SHA-512" hashValue="ocZXaCuBe+nCEhShQ+lHMtJv+WiVLRTYyoWSof4PvcrqXgETe0b3A/Y2ftaLr0ah1lmPbqdRlUva/OZM+b4Tew==" saltValue="RLmCiZKjCeh2Rc2DJ0mMlA==" spinCount="100000" sheet="1" objects="1" scenarios="1"/>
  <autoFilter ref="C121:K14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799966812134"/>
    <pageSetUpPr fitToPage="1"/>
  </sheetPr>
  <dimension ref="A2:BM295"/>
  <sheetViews>
    <sheetView showGridLines="0" view="pageBreakPreview" zoomScale="60" workbookViewId="0" topLeftCell="B83">
      <selection activeCell="AB133" sqref="AB133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87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512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 t="s">
        <v>1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">
        <v>24</v>
      </c>
      <c r="F15" s="175"/>
      <c r="G15" s="175"/>
      <c r="H15" s="175"/>
      <c r="I15" s="172" t="s">
        <v>25</v>
      </c>
      <c r="J15" s="181" t="s">
        <v>1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83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84" t="str">
        <f>'Rekapitulace stavby'!E14</f>
        <v>Vyplň údaj</v>
      </c>
      <c r="F18" s="185"/>
      <c r="G18" s="185"/>
      <c r="H18" s="185"/>
      <c r="I18" s="172" t="s">
        <v>25</v>
      </c>
      <c r="J18" s="183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 t="s">
        <v>1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">
        <v>24</v>
      </c>
      <c r="F21" s="175"/>
      <c r="G21" s="175"/>
      <c r="H21" s="175"/>
      <c r="I21" s="172" t="s">
        <v>25</v>
      </c>
      <c r="J21" s="181" t="s">
        <v>1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ROUND(J124,2)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ROUND((SUM(BE124:BE294)),2)</f>
        <v>0</v>
      </c>
      <c r="G33" s="175"/>
      <c r="H33" s="175"/>
      <c r="I33" s="197">
        <v>0.21</v>
      </c>
      <c r="J33" s="196">
        <f>ROUND(((SUM(BE124:BE294))*I33),2)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ROUND((SUM(BF124:BF294)),2)</f>
        <v>0</v>
      </c>
      <c r="G34" s="175"/>
      <c r="H34" s="175"/>
      <c r="I34" s="197">
        <v>0.15</v>
      </c>
      <c r="J34" s="196">
        <f>ROUND(((SUM(BF124:BF294))*I34),2)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ROUND((SUM(BG124:BG294)),2)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ROUND((SUM(BH124:BH294)),2)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ROUND((SUM(BI124:BI294)),2)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02 - ZPEVNĚNÉ PLOCHY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 xml:space="preserve"> 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J124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127</v>
      </c>
      <c r="E97" s="223"/>
      <c r="F97" s="223"/>
      <c r="G97" s="223"/>
      <c r="H97" s="223"/>
      <c r="I97" s="223"/>
      <c r="J97" s="224">
        <f>J125</f>
        <v>0</v>
      </c>
      <c r="L97" s="221"/>
    </row>
    <row r="98" spans="2:12" s="225" customFormat="1" ht="19.9" customHeight="1">
      <c r="B98" s="226"/>
      <c r="D98" s="227" t="s">
        <v>128</v>
      </c>
      <c r="E98" s="228"/>
      <c r="F98" s="228"/>
      <c r="G98" s="228"/>
      <c r="H98" s="228"/>
      <c r="I98" s="228"/>
      <c r="J98" s="229">
        <f>J126</f>
        <v>0</v>
      </c>
      <c r="L98" s="226"/>
    </row>
    <row r="99" spans="2:12" s="225" customFormat="1" ht="19.9" customHeight="1">
      <c r="B99" s="226"/>
      <c r="D99" s="227" t="s">
        <v>129</v>
      </c>
      <c r="E99" s="228"/>
      <c r="F99" s="228"/>
      <c r="G99" s="228"/>
      <c r="H99" s="228"/>
      <c r="I99" s="228"/>
      <c r="J99" s="229">
        <f>J188</f>
        <v>0</v>
      </c>
      <c r="L99" s="226"/>
    </row>
    <row r="100" spans="2:12" s="225" customFormat="1" ht="19.9" customHeight="1">
      <c r="B100" s="226"/>
      <c r="D100" s="227" t="s">
        <v>513</v>
      </c>
      <c r="E100" s="228"/>
      <c r="F100" s="228"/>
      <c r="G100" s="228"/>
      <c r="H100" s="228"/>
      <c r="I100" s="228"/>
      <c r="J100" s="229">
        <f>J220</f>
        <v>0</v>
      </c>
      <c r="L100" s="226"/>
    </row>
    <row r="101" spans="2:12" s="225" customFormat="1" ht="19.9" customHeight="1">
      <c r="B101" s="226"/>
      <c r="D101" s="227" t="s">
        <v>132</v>
      </c>
      <c r="E101" s="228"/>
      <c r="F101" s="228"/>
      <c r="G101" s="228"/>
      <c r="H101" s="228"/>
      <c r="I101" s="228"/>
      <c r="J101" s="229">
        <f>J259</f>
        <v>0</v>
      </c>
      <c r="L101" s="226"/>
    </row>
    <row r="102" spans="2:12" s="225" customFormat="1" ht="19.9" customHeight="1">
      <c r="B102" s="226"/>
      <c r="D102" s="227" t="s">
        <v>133</v>
      </c>
      <c r="E102" s="228"/>
      <c r="F102" s="228"/>
      <c r="G102" s="228"/>
      <c r="H102" s="228"/>
      <c r="I102" s="228"/>
      <c r="J102" s="229">
        <f>J290</f>
        <v>0</v>
      </c>
      <c r="L102" s="226"/>
    </row>
    <row r="103" spans="2:12" s="220" customFormat="1" ht="25" customHeight="1">
      <c r="B103" s="221"/>
      <c r="D103" s="222" t="s">
        <v>514</v>
      </c>
      <c r="E103" s="223"/>
      <c r="F103" s="223"/>
      <c r="G103" s="223"/>
      <c r="H103" s="223"/>
      <c r="I103" s="223"/>
      <c r="J103" s="224">
        <f>J292</f>
        <v>0</v>
      </c>
      <c r="L103" s="221"/>
    </row>
    <row r="104" spans="2:12" s="225" customFormat="1" ht="19.9" customHeight="1">
      <c r="B104" s="226"/>
      <c r="D104" s="227" t="s">
        <v>515</v>
      </c>
      <c r="E104" s="228"/>
      <c r="F104" s="228"/>
      <c r="G104" s="228"/>
      <c r="H104" s="228"/>
      <c r="I104" s="228"/>
      <c r="J104" s="229">
        <f>J293</f>
        <v>0</v>
      </c>
      <c r="L104" s="226"/>
    </row>
    <row r="105" spans="1:31" s="178" customFormat="1" ht="21.75" customHeight="1">
      <c r="A105" s="175"/>
      <c r="B105" s="176"/>
      <c r="C105" s="175"/>
      <c r="D105" s="175"/>
      <c r="E105" s="175"/>
      <c r="F105" s="175"/>
      <c r="G105" s="175"/>
      <c r="H105" s="175"/>
      <c r="I105" s="175"/>
      <c r="J105" s="175"/>
      <c r="K105" s="175"/>
      <c r="L105" s="177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31" s="178" customFormat="1" ht="7" customHeight="1">
      <c r="A106" s="175"/>
      <c r="B106" s="212"/>
      <c r="C106" s="213"/>
      <c r="D106" s="213"/>
      <c r="E106" s="213"/>
      <c r="F106" s="213"/>
      <c r="G106" s="213"/>
      <c r="H106" s="213"/>
      <c r="I106" s="213"/>
      <c r="J106" s="213"/>
      <c r="K106" s="213"/>
      <c r="L106" s="177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10" spans="1:31" s="178" customFormat="1" ht="7" customHeight="1">
      <c r="A110" s="175"/>
      <c r="B110" s="214"/>
      <c r="C110" s="215"/>
      <c r="D110" s="215"/>
      <c r="E110" s="215"/>
      <c r="F110" s="215"/>
      <c r="G110" s="215"/>
      <c r="H110" s="215"/>
      <c r="I110" s="215"/>
      <c r="J110" s="215"/>
      <c r="K110" s="21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25" customHeight="1">
      <c r="A111" s="175"/>
      <c r="B111" s="176"/>
      <c r="C111" s="170" t="s">
        <v>138</v>
      </c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7" customHeight="1">
      <c r="A112" s="175"/>
      <c r="B112" s="176"/>
      <c r="C112" s="175"/>
      <c r="D112" s="175"/>
      <c r="E112" s="175"/>
      <c r="F112" s="175"/>
      <c r="G112" s="175"/>
      <c r="H112" s="175"/>
      <c r="I112" s="175"/>
      <c r="J112" s="175"/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12" customHeight="1">
      <c r="A113" s="175"/>
      <c r="B113" s="176"/>
      <c r="C113" s="172" t="s">
        <v>16</v>
      </c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6.5" customHeight="1">
      <c r="A114" s="175"/>
      <c r="B114" s="176"/>
      <c r="C114" s="175"/>
      <c r="D114" s="175"/>
      <c r="E114" s="173" t="str">
        <f>E7</f>
        <v>00 - Provizorní menza_RS- UK Albertov</v>
      </c>
      <c r="F114" s="174"/>
      <c r="G114" s="174"/>
      <c r="H114" s="174"/>
      <c r="I114" s="175"/>
      <c r="J114" s="175"/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2" customHeight="1">
      <c r="A115" s="175"/>
      <c r="B115" s="176"/>
      <c r="C115" s="172" t="s">
        <v>119</v>
      </c>
      <c r="D115" s="175"/>
      <c r="E115" s="175"/>
      <c r="F115" s="175"/>
      <c r="G115" s="175"/>
      <c r="H115" s="175"/>
      <c r="I115" s="175"/>
      <c r="J115" s="175"/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6.5" customHeight="1">
      <c r="A116" s="175"/>
      <c r="B116" s="176"/>
      <c r="C116" s="175"/>
      <c r="D116" s="175"/>
      <c r="E116" s="179" t="str">
        <f>E9</f>
        <v>02 - ZPEVNĚNÉ PLOCHY</v>
      </c>
      <c r="F116" s="180"/>
      <c r="G116" s="180"/>
      <c r="H116" s="180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178" customFormat="1" ht="7" customHeight="1">
      <c r="A117" s="175"/>
      <c r="B117" s="176"/>
      <c r="C117" s="175"/>
      <c r="D117" s="175"/>
      <c r="E117" s="175"/>
      <c r="F117" s="175"/>
      <c r="G117" s="175"/>
      <c r="H117" s="175"/>
      <c r="I117" s="175"/>
      <c r="J117" s="175"/>
      <c r="K117" s="175"/>
      <c r="L117" s="177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31" s="178" customFormat="1" ht="12" customHeight="1">
      <c r="A118" s="175"/>
      <c r="B118" s="176"/>
      <c r="C118" s="172" t="s">
        <v>20</v>
      </c>
      <c r="D118" s="175"/>
      <c r="E118" s="175"/>
      <c r="F118" s="181" t="str">
        <f>F12</f>
        <v>Albertov, Konvent sester Alžbětinek. č. 1564/4</v>
      </c>
      <c r="G118" s="175"/>
      <c r="H118" s="175"/>
      <c r="I118" s="172" t="s">
        <v>21</v>
      </c>
      <c r="J118" s="182" t="str">
        <f>IF(J12="","",J12)</f>
        <v>Vyplň údaj</v>
      </c>
      <c r="K118" s="175"/>
      <c r="L118" s="177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31" s="178" customFormat="1" ht="7" customHeight="1">
      <c r="A119" s="175"/>
      <c r="B119" s="176"/>
      <c r="C119" s="175"/>
      <c r="D119" s="175"/>
      <c r="E119" s="175"/>
      <c r="F119" s="175"/>
      <c r="G119" s="175"/>
      <c r="H119" s="175"/>
      <c r="I119" s="175"/>
      <c r="J119" s="175"/>
      <c r="K119" s="175"/>
      <c r="L119" s="177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31" s="178" customFormat="1" ht="15.25" customHeight="1">
      <c r="A120" s="175"/>
      <c r="B120" s="176"/>
      <c r="C120" s="172" t="s">
        <v>22</v>
      </c>
      <c r="D120" s="175"/>
      <c r="E120" s="175"/>
      <c r="F120" s="181" t="str">
        <f>E15</f>
        <v xml:space="preserve"> </v>
      </c>
      <c r="G120" s="175"/>
      <c r="H120" s="175"/>
      <c r="I120" s="172" t="s">
        <v>28</v>
      </c>
      <c r="J120" s="216" t="str">
        <f>E21</f>
        <v xml:space="preserve"> </v>
      </c>
      <c r="K120" s="175"/>
      <c r="L120" s="177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31" s="178" customFormat="1" ht="15.25" customHeight="1">
      <c r="A121" s="175"/>
      <c r="B121" s="176"/>
      <c r="C121" s="172" t="s">
        <v>26</v>
      </c>
      <c r="D121" s="175"/>
      <c r="E121" s="175"/>
      <c r="F121" s="181" t="str">
        <f>IF(E18="","",E18)</f>
        <v>Vyplň údaj</v>
      </c>
      <c r="G121" s="175"/>
      <c r="H121" s="175"/>
      <c r="I121" s="172" t="s">
        <v>31</v>
      </c>
      <c r="J121" s="216" t="str">
        <f>E24</f>
        <v xml:space="preserve">    </v>
      </c>
      <c r="K121" s="175"/>
      <c r="L121" s="177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31" s="178" customFormat="1" ht="10.4" customHeight="1">
      <c r="A122" s="175"/>
      <c r="B122" s="176"/>
      <c r="C122" s="175"/>
      <c r="D122" s="175"/>
      <c r="E122" s="175"/>
      <c r="F122" s="175"/>
      <c r="G122" s="175"/>
      <c r="H122" s="175"/>
      <c r="I122" s="175"/>
      <c r="J122" s="175"/>
      <c r="K122" s="175"/>
      <c r="L122" s="177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31" s="240" customFormat="1" ht="29.25" customHeight="1">
      <c r="A123" s="230"/>
      <c r="B123" s="231"/>
      <c r="C123" s="232" t="s">
        <v>139</v>
      </c>
      <c r="D123" s="233" t="s">
        <v>59</v>
      </c>
      <c r="E123" s="233" t="s">
        <v>55</v>
      </c>
      <c r="F123" s="233" t="s">
        <v>56</v>
      </c>
      <c r="G123" s="233" t="s">
        <v>140</v>
      </c>
      <c r="H123" s="233" t="s">
        <v>141</v>
      </c>
      <c r="I123" s="233" t="s">
        <v>142</v>
      </c>
      <c r="J123" s="234" t="s">
        <v>124</v>
      </c>
      <c r="K123" s="235" t="s">
        <v>143</v>
      </c>
      <c r="L123" s="236"/>
      <c r="M123" s="237" t="s">
        <v>1</v>
      </c>
      <c r="N123" s="238" t="s">
        <v>38</v>
      </c>
      <c r="O123" s="238" t="s">
        <v>144</v>
      </c>
      <c r="P123" s="238" t="s">
        <v>145</v>
      </c>
      <c r="Q123" s="238" t="s">
        <v>146</v>
      </c>
      <c r="R123" s="238" t="s">
        <v>147</v>
      </c>
      <c r="S123" s="238" t="s">
        <v>148</v>
      </c>
      <c r="T123" s="239" t="s">
        <v>149</v>
      </c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</row>
    <row r="124" spans="1:63" s="178" customFormat="1" ht="22.9" customHeight="1">
      <c r="A124" s="175"/>
      <c r="B124" s="176"/>
      <c r="C124" s="241" t="s">
        <v>150</v>
      </c>
      <c r="D124" s="175"/>
      <c r="E124" s="175"/>
      <c r="F124" s="175"/>
      <c r="G124" s="175"/>
      <c r="H124" s="175"/>
      <c r="I124" s="175"/>
      <c r="J124" s="242">
        <f>BK124</f>
        <v>0</v>
      </c>
      <c r="K124" s="175"/>
      <c r="L124" s="176"/>
      <c r="M124" s="243"/>
      <c r="N124" s="244"/>
      <c r="O124" s="191"/>
      <c r="P124" s="245">
        <f>P125+P292</f>
        <v>0</v>
      </c>
      <c r="Q124" s="191"/>
      <c r="R124" s="245">
        <f>R125+R292</f>
        <v>521.58501054</v>
      </c>
      <c r="S124" s="191"/>
      <c r="T124" s="246">
        <f>T125+T292</f>
        <v>0</v>
      </c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  <c r="AT124" s="166" t="s">
        <v>73</v>
      </c>
      <c r="AU124" s="166" t="s">
        <v>126</v>
      </c>
      <c r="BK124" s="247">
        <f>BK125+BK292</f>
        <v>0</v>
      </c>
    </row>
    <row r="125" spans="2:63" s="248" customFormat="1" ht="25.9" customHeight="1">
      <c r="B125" s="249"/>
      <c r="D125" s="250" t="s">
        <v>73</v>
      </c>
      <c r="E125" s="251" t="s">
        <v>151</v>
      </c>
      <c r="F125" s="251" t="s">
        <v>152</v>
      </c>
      <c r="J125" s="252">
        <f>BK125</f>
        <v>0</v>
      </c>
      <c r="L125" s="249"/>
      <c r="M125" s="253"/>
      <c r="N125" s="254"/>
      <c r="O125" s="254"/>
      <c r="P125" s="255">
        <f>P126+P188+P220+P259+P290</f>
        <v>0</v>
      </c>
      <c r="Q125" s="254"/>
      <c r="R125" s="255">
        <f>R126+R188+R220+R259+R290</f>
        <v>521.58501054</v>
      </c>
      <c r="S125" s="254"/>
      <c r="T125" s="256">
        <f>T126+T188+T220+T259+T290</f>
        <v>0</v>
      </c>
      <c r="AR125" s="250" t="s">
        <v>82</v>
      </c>
      <c r="AT125" s="257" t="s">
        <v>73</v>
      </c>
      <c r="AU125" s="257" t="s">
        <v>74</v>
      </c>
      <c r="AY125" s="250" t="s">
        <v>153</v>
      </c>
      <c r="BK125" s="258">
        <f>BK126+BK188+BK220+BK259+BK290</f>
        <v>0</v>
      </c>
    </row>
    <row r="126" spans="2:63" s="248" customFormat="1" ht="22.9" customHeight="1">
      <c r="B126" s="249"/>
      <c r="D126" s="250" t="s">
        <v>73</v>
      </c>
      <c r="E126" s="259" t="s">
        <v>82</v>
      </c>
      <c r="F126" s="259" t="s">
        <v>154</v>
      </c>
      <c r="J126" s="260">
        <f>BK126</f>
        <v>0</v>
      </c>
      <c r="L126" s="249"/>
      <c r="M126" s="253"/>
      <c r="N126" s="254"/>
      <c r="O126" s="254"/>
      <c r="P126" s="255">
        <f>SUM(P127:P187)</f>
        <v>0</v>
      </c>
      <c r="Q126" s="254"/>
      <c r="R126" s="255">
        <f>SUM(R127:R187)</f>
        <v>0.00529</v>
      </c>
      <c r="S126" s="254"/>
      <c r="T126" s="256">
        <f>SUM(T127:T187)</f>
        <v>0</v>
      </c>
      <c r="AR126" s="250" t="s">
        <v>82</v>
      </c>
      <c r="AT126" s="257" t="s">
        <v>73</v>
      </c>
      <c r="AU126" s="257" t="s">
        <v>82</v>
      </c>
      <c r="AY126" s="250" t="s">
        <v>153</v>
      </c>
      <c r="BK126" s="258">
        <f>SUM(BK127:BK187)</f>
        <v>0</v>
      </c>
    </row>
    <row r="127" spans="1:65" s="178" customFormat="1" ht="49.15" customHeight="1">
      <c r="A127" s="175"/>
      <c r="B127" s="176"/>
      <c r="C127" s="261" t="s">
        <v>82</v>
      </c>
      <c r="D127" s="261" t="s">
        <v>155</v>
      </c>
      <c r="E127" s="262" t="s">
        <v>516</v>
      </c>
      <c r="F127" s="263" t="s">
        <v>517</v>
      </c>
      <c r="G127" s="264" t="s">
        <v>170</v>
      </c>
      <c r="H127" s="265">
        <v>193.02</v>
      </c>
      <c r="I127" s="80"/>
      <c r="J127" s="266">
        <f>ROUND(I127*H127,2)</f>
        <v>0</v>
      </c>
      <c r="K127" s="267"/>
      <c r="L127" s="176"/>
      <c r="M127" s="268" t="s">
        <v>1</v>
      </c>
      <c r="N127" s="269" t="s">
        <v>39</v>
      </c>
      <c r="O127" s="270"/>
      <c r="P127" s="271">
        <f>O127*H127</f>
        <v>0</v>
      </c>
      <c r="Q127" s="271">
        <v>0</v>
      </c>
      <c r="R127" s="271">
        <f>Q127*H127</f>
        <v>0</v>
      </c>
      <c r="S127" s="271">
        <v>0</v>
      </c>
      <c r="T127" s="272">
        <f>S127*H127</f>
        <v>0</v>
      </c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R127" s="273" t="s">
        <v>159</v>
      </c>
      <c r="AT127" s="273" t="s">
        <v>155</v>
      </c>
      <c r="AU127" s="273" t="s">
        <v>84</v>
      </c>
      <c r="AY127" s="166" t="s">
        <v>153</v>
      </c>
      <c r="BE127" s="274">
        <f>IF(N127="základní",J127,0)</f>
        <v>0</v>
      </c>
      <c r="BF127" s="274">
        <f>IF(N127="snížená",J127,0)</f>
        <v>0</v>
      </c>
      <c r="BG127" s="274">
        <f>IF(N127="zákl. přenesená",J127,0)</f>
        <v>0</v>
      </c>
      <c r="BH127" s="274">
        <f>IF(N127="sníž. přenesená",J127,0)</f>
        <v>0</v>
      </c>
      <c r="BI127" s="274">
        <f>IF(N127="nulová",J127,0)</f>
        <v>0</v>
      </c>
      <c r="BJ127" s="166" t="s">
        <v>82</v>
      </c>
      <c r="BK127" s="274">
        <f>ROUND(I127*H127,2)</f>
        <v>0</v>
      </c>
      <c r="BL127" s="166" t="s">
        <v>159</v>
      </c>
      <c r="BM127" s="273" t="s">
        <v>518</v>
      </c>
    </row>
    <row r="128" spans="2:51" s="284" customFormat="1" ht="30">
      <c r="B128" s="285"/>
      <c r="D128" s="277" t="s">
        <v>165</v>
      </c>
      <c r="E128" s="286" t="s">
        <v>1</v>
      </c>
      <c r="F128" s="287" t="s">
        <v>519</v>
      </c>
      <c r="H128" s="286" t="s">
        <v>1</v>
      </c>
      <c r="I128" s="82"/>
      <c r="L128" s="285"/>
      <c r="M128" s="288"/>
      <c r="N128" s="289"/>
      <c r="O128" s="289"/>
      <c r="P128" s="289"/>
      <c r="Q128" s="289"/>
      <c r="R128" s="289"/>
      <c r="S128" s="289"/>
      <c r="T128" s="290"/>
      <c r="AT128" s="286" t="s">
        <v>165</v>
      </c>
      <c r="AU128" s="286" t="s">
        <v>84</v>
      </c>
      <c r="AV128" s="284" t="s">
        <v>82</v>
      </c>
      <c r="AW128" s="284" t="s">
        <v>30</v>
      </c>
      <c r="AX128" s="284" t="s">
        <v>74</v>
      </c>
      <c r="AY128" s="286" t="s">
        <v>153</v>
      </c>
    </row>
    <row r="129" spans="2:51" s="275" customFormat="1" ht="12">
      <c r="B129" s="276"/>
      <c r="D129" s="277" t="s">
        <v>165</v>
      </c>
      <c r="E129" s="278" t="s">
        <v>1</v>
      </c>
      <c r="F129" s="279" t="s">
        <v>520</v>
      </c>
      <c r="H129" s="280">
        <v>72.6</v>
      </c>
      <c r="I129" s="81"/>
      <c r="L129" s="276"/>
      <c r="M129" s="281"/>
      <c r="N129" s="282"/>
      <c r="O129" s="282"/>
      <c r="P129" s="282"/>
      <c r="Q129" s="282"/>
      <c r="R129" s="282"/>
      <c r="S129" s="282"/>
      <c r="T129" s="283"/>
      <c r="AT129" s="278" t="s">
        <v>165</v>
      </c>
      <c r="AU129" s="278" t="s">
        <v>84</v>
      </c>
      <c r="AV129" s="275" t="s">
        <v>84</v>
      </c>
      <c r="AW129" s="275" t="s">
        <v>30</v>
      </c>
      <c r="AX129" s="275" t="s">
        <v>74</v>
      </c>
      <c r="AY129" s="278" t="s">
        <v>153</v>
      </c>
    </row>
    <row r="130" spans="2:51" s="284" customFormat="1" ht="30">
      <c r="B130" s="285"/>
      <c r="D130" s="277" t="s">
        <v>165</v>
      </c>
      <c r="E130" s="286" t="s">
        <v>1</v>
      </c>
      <c r="F130" s="287" t="s">
        <v>521</v>
      </c>
      <c r="H130" s="286" t="s">
        <v>1</v>
      </c>
      <c r="I130" s="82"/>
      <c r="L130" s="285"/>
      <c r="M130" s="288"/>
      <c r="N130" s="289"/>
      <c r="O130" s="289"/>
      <c r="P130" s="289"/>
      <c r="Q130" s="289"/>
      <c r="R130" s="289"/>
      <c r="S130" s="289"/>
      <c r="T130" s="290"/>
      <c r="AT130" s="286" t="s">
        <v>165</v>
      </c>
      <c r="AU130" s="286" t="s">
        <v>84</v>
      </c>
      <c r="AV130" s="284" t="s">
        <v>82</v>
      </c>
      <c r="AW130" s="284" t="s">
        <v>30</v>
      </c>
      <c r="AX130" s="284" t="s">
        <v>74</v>
      </c>
      <c r="AY130" s="286" t="s">
        <v>153</v>
      </c>
    </row>
    <row r="131" spans="2:51" s="275" customFormat="1" ht="12">
      <c r="B131" s="276"/>
      <c r="D131" s="277" t="s">
        <v>165</v>
      </c>
      <c r="E131" s="278" t="s">
        <v>1</v>
      </c>
      <c r="F131" s="279" t="s">
        <v>522</v>
      </c>
      <c r="H131" s="280">
        <v>120.42</v>
      </c>
      <c r="I131" s="81"/>
      <c r="L131" s="276"/>
      <c r="M131" s="281"/>
      <c r="N131" s="282"/>
      <c r="O131" s="282"/>
      <c r="P131" s="282"/>
      <c r="Q131" s="282"/>
      <c r="R131" s="282"/>
      <c r="S131" s="282"/>
      <c r="T131" s="283"/>
      <c r="AT131" s="278" t="s">
        <v>165</v>
      </c>
      <c r="AU131" s="278" t="s">
        <v>84</v>
      </c>
      <c r="AV131" s="275" t="s">
        <v>84</v>
      </c>
      <c r="AW131" s="275" t="s">
        <v>30</v>
      </c>
      <c r="AX131" s="275" t="s">
        <v>74</v>
      </c>
      <c r="AY131" s="278" t="s">
        <v>153</v>
      </c>
    </row>
    <row r="132" spans="2:51" s="291" customFormat="1" ht="12">
      <c r="B132" s="292"/>
      <c r="D132" s="277" t="s">
        <v>165</v>
      </c>
      <c r="E132" s="293" t="s">
        <v>1</v>
      </c>
      <c r="F132" s="294" t="s">
        <v>176</v>
      </c>
      <c r="H132" s="295">
        <v>193.01999999999998</v>
      </c>
      <c r="I132" s="83"/>
      <c r="L132" s="292"/>
      <c r="M132" s="296"/>
      <c r="N132" s="297"/>
      <c r="O132" s="297"/>
      <c r="P132" s="297"/>
      <c r="Q132" s="297"/>
      <c r="R132" s="297"/>
      <c r="S132" s="297"/>
      <c r="T132" s="298"/>
      <c r="AT132" s="293" t="s">
        <v>165</v>
      </c>
      <c r="AU132" s="293" t="s">
        <v>84</v>
      </c>
      <c r="AV132" s="291" t="s">
        <v>159</v>
      </c>
      <c r="AW132" s="291" t="s">
        <v>30</v>
      </c>
      <c r="AX132" s="291" t="s">
        <v>82</v>
      </c>
      <c r="AY132" s="293" t="s">
        <v>153</v>
      </c>
    </row>
    <row r="133" spans="1:65" s="178" customFormat="1" ht="55.5" customHeight="1">
      <c r="A133" s="175"/>
      <c r="B133" s="176"/>
      <c r="C133" s="261" t="s">
        <v>84</v>
      </c>
      <c r="D133" s="261" t="s">
        <v>155</v>
      </c>
      <c r="E133" s="262" t="s">
        <v>523</v>
      </c>
      <c r="F133" s="263" t="s">
        <v>524</v>
      </c>
      <c r="G133" s="264" t="s">
        <v>170</v>
      </c>
      <c r="H133" s="265">
        <v>193.2</v>
      </c>
      <c r="I133" s="80"/>
      <c r="J133" s="266">
        <f>ROUND(I133*H133,2)</f>
        <v>0</v>
      </c>
      <c r="K133" s="267"/>
      <c r="L133" s="176"/>
      <c r="M133" s="268" t="s">
        <v>1</v>
      </c>
      <c r="N133" s="269" t="s">
        <v>39</v>
      </c>
      <c r="O133" s="270"/>
      <c r="P133" s="271">
        <f>O133*H133</f>
        <v>0</v>
      </c>
      <c r="Q133" s="271">
        <v>0</v>
      </c>
      <c r="R133" s="271">
        <f>Q133*H133</f>
        <v>0</v>
      </c>
      <c r="S133" s="271">
        <v>0</v>
      </c>
      <c r="T133" s="272">
        <f>S133*H133</f>
        <v>0</v>
      </c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R133" s="273" t="s">
        <v>159</v>
      </c>
      <c r="AT133" s="273" t="s">
        <v>155</v>
      </c>
      <c r="AU133" s="273" t="s">
        <v>84</v>
      </c>
      <c r="AY133" s="166" t="s">
        <v>153</v>
      </c>
      <c r="BE133" s="274">
        <f>IF(N133="základní",J133,0)</f>
        <v>0</v>
      </c>
      <c r="BF133" s="274">
        <f>IF(N133="snížená",J133,0)</f>
        <v>0</v>
      </c>
      <c r="BG133" s="274">
        <f>IF(N133="zákl. přenesená",J133,0)</f>
        <v>0</v>
      </c>
      <c r="BH133" s="274">
        <f>IF(N133="sníž. přenesená",J133,0)</f>
        <v>0</v>
      </c>
      <c r="BI133" s="274">
        <f>IF(N133="nulová",J133,0)</f>
        <v>0</v>
      </c>
      <c r="BJ133" s="166" t="s">
        <v>82</v>
      </c>
      <c r="BK133" s="274">
        <f>ROUND(I133*H133,2)</f>
        <v>0</v>
      </c>
      <c r="BL133" s="166" t="s">
        <v>159</v>
      </c>
      <c r="BM133" s="273" t="s">
        <v>525</v>
      </c>
    </row>
    <row r="134" spans="2:51" s="275" customFormat="1" ht="12">
      <c r="B134" s="276"/>
      <c r="D134" s="277" t="s">
        <v>165</v>
      </c>
      <c r="E134" s="278" t="s">
        <v>1</v>
      </c>
      <c r="F134" s="279" t="s">
        <v>526</v>
      </c>
      <c r="H134" s="280">
        <v>193.2</v>
      </c>
      <c r="I134" s="81"/>
      <c r="L134" s="276"/>
      <c r="M134" s="281"/>
      <c r="N134" s="282"/>
      <c r="O134" s="282"/>
      <c r="P134" s="282"/>
      <c r="Q134" s="282"/>
      <c r="R134" s="282"/>
      <c r="S134" s="282"/>
      <c r="T134" s="283"/>
      <c r="AT134" s="278" t="s">
        <v>165</v>
      </c>
      <c r="AU134" s="278" t="s">
        <v>84</v>
      </c>
      <c r="AV134" s="275" t="s">
        <v>84</v>
      </c>
      <c r="AW134" s="275" t="s">
        <v>30</v>
      </c>
      <c r="AX134" s="275" t="s">
        <v>82</v>
      </c>
      <c r="AY134" s="278" t="s">
        <v>153</v>
      </c>
    </row>
    <row r="135" spans="1:65" s="178" customFormat="1" ht="55.5" customHeight="1">
      <c r="A135" s="175"/>
      <c r="B135" s="176"/>
      <c r="C135" s="261" t="s">
        <v>276</v>
      </c>
      <c r="D135" s="261" t="s">
        <v>155</v>
      </c>
      <c r="E135" s="262" t="s">
        <v>527</v>
      </c>
      <c r="F135" s="263" t="s">
        <v>528</v>
      </c>
      <c r="G135" s="264" t="s">
        <v>170</v>
      </c>
      <c r="H135" s="265">
        <v>193.2</v>
      </c>
      <c r="I135" s="80"/>
      <c r="J135" s="266">
        <f>ROUND(I135*H135,2)</f>
        <v>0</v>
      </c>
      <c r="K135" s="267"/>
      <c r="L135" s="176"/>
      <c r="M135" s="268" t="s">
        <v>1</v>
      </c>
      <c r="N135" s="269" t="s">
        <v>39</v>
      </c>
      <c r="O135" s="270"/>
      <c r="P135" s="271">
        <f>O135*H135</f>
        <v>0</v>
      </c>
      <c r="Q135" s="271">
        <v>0</v>
      </c>
      <c r="R135" s="271">
        <f>Q135*H135</f>
        <v>0</v>
      </c>
      <c r="S135" s="271">
        <v>0</v>
      </c>
      <c r="T135" s="272">
        <f>S135*H135</f>
        <v>0</v>
      </c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R135" s="273" t="s">
        <v>159</v>
      </c>
      <c r="AT135" s="273" t="s">
        <v>155</v>
      </c>
      <c r="AU135" s="273" t="s">
        <v>84</v>
      </c>
      <c r="AY135" s="166" t="s">
        <v>153</v>
      </c>
      <c r="BE135" s="274">
        <f>IF(N135="základní",J135,0)</f>
        <v>0</v>
      </c>
      <c r="BF135" s="274">
        <f>IF(N135="snížená",J135,0)</f>
        <v>0</v>
      </c>
      <c r="BG135" s="274">
        <f>IF(N135="zákl. přenesená",J135,0)</f>
        <v>0</v>
      </c>
      <c r="BH135" s="274">
        <f>IF(N135="sníž. přenesená",J135,0)</f>
        <v>0</v>
      </c>
      <c r="BI135" s="274">
        <f>IF(N135="nulová",J135,0)</f>
        <v>0</v>
      </c>
      <c r="BJ135" s="166" t="s">
        <v>82</v>
      </c>
      <c r="BK135" s="274">
        <f>ROUND(I135*H135,2)</f>
        <v>0</v>
      </c>
      <c r="BL135" s="166" t="s">
        <v>159</v>
      </c>
      <c r="BM135" s="273" t="s">
        <v>529</v>
      </c>
    </row>
    <row r="136" spans="2:51" s="275" customFormat="1" ht="12">
      <c r="B136" s="276"/>
      <c r="D136" s="277" t="s">
        <v>165</v>
      </c>
      <c r="E136" s="278" t="s">
        <v>1</v>
      </c>
      <c r="F136" s="279" t="s">
        <v>530</v>
      </c>
      <c r="H136" s="280">
        <v>193.2</v>
      </c>
      <c r="I136" s="81"/>
      <c r="L136" s="276"/>
      <c r="M136" s="281"/>
      <c r="N136" s="282"/>
      <c r="O136" s="282"/>
      <c r="P136" s="282"/>
      <c r="Q136" s="282"/>
      <c r="R136" s="282"/>
      <c r="S136" s="282"/>
      <c r="T136" s="283"/>
      <c r="AT136" s="278" t="s">
        <v>165</v>
      </c>
      <c r="AU136" s="278" t="s">
        <v>84</v>
      </c>
      <c r="AV136" s="275" t="s">
        <v>84</v>
      </c>
      <c r="AW136" s="275" t="s">
        <v>30</v>
      </c>
      <c r="AX136" s="275" t="s">
        <v>82</v>
      </c>
      <c r="AY136" s="278" t="s">
        <v>153</v>
      </c>
    </row>
    <row r="137" spans="1:65" s="178" customFormat="1" ht="49.15" customHeight="1">
      <c r="A137" s="175"/>
      <c r="B137" s="176"/>
      <c r="C137" s="261" t="s">
        <v>159</v>
      </c>
      <c r="D137" s="261" t="s">
        <v>155</v>
      </c>
      <c r="E137" s="262" t="s">
        <v>531</v>
      </c>
      <c r="F137" s="263" t="s">
        <v>532</v>
      </c>
      <c r="G137" s="264" t="s">
        <v>170</v>
      </c>
      <c r="H137" s="265">
        <v>3.04</v>
      </c>
      <c r="I137" s="80"/>
      <c r="J137" s="266">
        <f>ROUND(I137*H137,2)</f>
        <v>0</v>
      </c>
      <c r="K137" s="267"/>
      <c r="L137" s="176"/>
      <c r="M137" s="268" t="s">
        <v>1</v>
      </c>
      <c r="N137" s="269" t="s">
        <v>39</v>
      </c>
      <c r="O137" s="270"/>
      <c r="P137" s="271">
        <f>O137*H137</f>
        <v>0</v>
      </c>
      <c r="Q137" s="271">
        <v>0</v>
      </c>
      <c r="R137" s="271">
        <f>Q137*H137</f>
        <v>0</v>
      </c>
      <c r="S137" s="271">
        <v>0</v>
      </c>
      <c r="T137" s="272">
        <f>S137*H137</f>
        <v>0</v>
      </c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R137" s="273" t="s">
        <v>159</v>
      </c>
      <c r="AT137" s="273" t="s">
        <v>155</v>
      </c>
      <c r="AU137" s="273" t="s">
        <v>84</v>
      </c>
      <c r="AY137" s="166" t="s">
        <v>153</v>
      </c>
      <c r="BE137" s="274">
        <f>IF(N137="základní",J137,0)</f>
        <v>0</v>
      </c>
      <c r="BF137" s="274">
        <f>IF(N137="snížená",J137,0)</f>
        <v>0</v>
      </c>
      <c r="BG137" s="274">
        <f>IF(N137="zákl. přenesená",J137,0)</f>
        <v>0</v>
      </c>
      <c r="BH137" s="274">
        <f>IF(N137="sníž. přenesená",J137,0)</f>
        <v>0</v>
      </c>
      <c r="BI137" s="274">
        <f>IF(N137="nulová",J137,0)</f>
        <v>0</v>
      </c>
      <c r="BJ137" s="166" t="s">
        <v>82</v>
      </c>
      <c r="BK137" s="274">
        <f>ROUND(I137*H137,2)</f>
        <v>0</v>
      </c>
      <c r="BL137" s="166" t="s">
        <v>159</v>
      </c>
      <c r="BM137" s="273" t="s">
        <v>533</v>
      </c>
    </row>
    <row r="138" spans="2:51" s="284" customFormat="1" ht="12">
      <c r="B138" s="285"/>
      <c r="D138" s="277" t="s">
        <v>165</v>
      </c>
      <c r="E138" s="286" t="s">
        <v>1</v>
      </c>
      <c r="F138" s="287" t="s">
        <v>534</v>
      </c>
      <c r="H138" s="286" t="s">
        <v>1</v>
      </c>
      <c r="I138" s="82"/>
      <c r="L138" s="285"/>
      <c r="M138" s="288"/>
      <c r="N138" s="289"/>
      <c r="O138" s="289"/>
      <c r="P138" s="289"/>
      <c r="Q138" s="289"/>
      <c r="R138" s="289"/>
      <c r="S138" s="289"/>
      <c r="T138" s="290"/>
      <c r="AT138" s="286" t="s">
        <v>165</v>
      </c>
      <c r="AU138" s="286" t="s">
        <v>84</v>
      </c>
      <c r="AV138" s="284" t="s">
        <v>82</v>
      </c>
      <c r="AW138" s="284" t="s">
        <v>30</v>
      </c>
      <c r="AX138" s="284" t="s">
        <v>74</v>
      </c>
      <c r="AY138" s="286" t="s">
        <v>153</v>
      </c>
    </row>
    <row r="139" spans="2:51" s="275" customFormat="1" ht="12">
      <c r="B139" s="276"/>
      <c r="D139" s="277" t="s">
        <v>165</v>
      </c>
      <c r="E139" s="278" t="s">
        <v>1</v>
      </c>
      <c r="F139" s="279" t="s">
        <v>535</v>
      </c>
      <c r="H139" s="280">
        <v>3.04</v>
      </c>
      <c r="I139" s="81"/>
      <c r="L139" s="276"/>
      <c r="M139" s="281"/>
      <c r="N139" s="282"/>
      <c r="O139" s="282"/>
      <c r="P139" s="282"/>
      <c r="Q139" s="282"/>
      <c r="R139" s="282"/>
      <c r="S139" s="282"/>
      <c r="T139" s="283"/>
      <c r="AT139" s="278" t="s">
        <v>165</v>
      </c>
      <c r="AU139" s="278" t="s">
        <v>84</v>
      </c>
      <c r="AV139" s="275" t="s">
        <v>84</v>
      </c>
      <c r="AW139" s="275" t="s">
        <v>30</v>
      </c>
      <c r="AX139" s="275" t="s">
        <v>82</v>
      </c>
      <c r="AY139" s="278" t="s">
        <v>153</v>
      </c>
    </row>
    <row r="140" spans="1:65" s="178" customFormat="1" ht="55.5" customHeight="1">
      <c r="A140" s="175"/>
      <c r="B140" s="176"/>
      <c r="C140" s="261" t="s">
        <v>536</v>
      </c>
      <c r="D140" s="261" t="s">
        <v>155</v>
      </c>
      <c r="E140" s="262" t="s">
        <v>537</v>
      </c>
      <c r="F140" s="263" t="s">
        <v>538</v>
      </c>
      <c r="G140" s="264" t="s">
        <v>170</v>
      </c>
      <c r="H140" s="265">
        <v>193.02</v>
      </c>
      <c r="I140" s="80"/>
      <c r="J140" s="266">
        <f>ROUND(I140*H140,2)</f>
        <v>0</v>
      </c>
      <c r="K140" s="267"/>
      <c r="L140" s="176"/>
      <c r="M140" s="268" t="s">
        <v>1</v>
      </c>
      <c r="N140" s="269" t="s">
        <v>39</v>
      </c>
      <c r="O140" s="270"/>
      <c r="P140" s="271">
        <f>O140*H140</f>
        <v>0</v>
      </c>
      <c r="Q140" s="271">
        <v>0</v>
      </c>
      <c r="R140" s="271">
        <f>Q140*H140</f>
        <v>0</v>
      </c>
      <c r="S140" s="271">
        <v>0</v>
      </c>
      <c r="T140" s="272">
        <f>S140*H140</f>
        <v>0</v>
      </c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R140" s="273" t="s">
        <v>159</v>
      </c>
      <c r="AT140" s="273" t="s">
        <v>155</v>
      </c>
      <c r="AU140" s="273" t="s">
        <v>84</v>
      </c>
      <c r="AY140" s="166" t="s">
        <v>153</v>
      </c>
      <c r="BE140" s="274">
        <f>IF(N140="základní",J140,0)</f>
        <v>0</v>
      </c>
      <c r="BF140" s="274">
        <f>IF(N140="snížená",J140,0)</f>
        <v>0</v>
      </c>
      <c r="BG140" s="274">
        <f>IF(N140="zákl. přenesená",J140,0)</f>
        <v>0</v>
      </c>
      <c r="BH140" s="274">
        <f>IF(N140="sníž. přenesená",J140,0)</f>
        <v>0</v>
      </c>
      <c r="BI140" s="274">
        <f>IF(N140="nulová",J140,0)</f>
        <v>0</v>
      </c>
      <c r="BJ140" s="166" t="s">
        <v>82</v>
      </c>
      <c r="BK140" s="274">
        <f>ROUND(I140*H140,2)</f>
        <v>0</v>
      </c>
      <c r="BL140" s="166" t="s">
        <v>159</v>
      </c>
      <c r="BM140" s="273" t="s">
        <v>539</v>
      </c>
    </row>
    <row r="141" spans="2:51" s="284" customFormat="1" ht="20">
      <c r="B141" s="285"/>
      <c r="D141" s="277" t="s">
        <v>165</v>
      </c>
      <c r="E141" s="286" t="s">
        <v>1</v>
      </c>
      <c r="F141" s="287" t="s">
        <v>540</v>
      </c>
      <c r="H141" s="286" t="s">
        <v>1</v>
      </c>
      <c r="I141" s="82"/>
      <c r="L141" s="285"/>
      <c r="M141" s="288"/>
      <c r="N141" s="289"/>
      <c r="O141" s="289"/>
      <c r="P141" s="289"/>
      <c r="Q141" s="289"/>
      <c r="R141" s="289"/>
      <c r="S141" s="289"/>
      <c r="T141" s="290"/>
      <c r="AT141" s="286" t="s">
        <v>165</v>
      </c>
      <c r="AU141" s="286" t="s">
        <v>84</v>
      </c>
      <c r="AV141" s="284" t="s">
        <v>82</v>
      </c>
      <c r="AW141" s="284" t="s">
        <v>30</v>
      </c>
      <c r="AX141" s="284" t="s">
        <v>74</v>
      </c>
      <c r="AY141" s="286" t="s">
        <v>153</v>
      </c>
    </row>
    <row r="142" spans="2:51" s="284" customFormat="1" ht="12">
      <c r="B142" s="285"/>
      <c r="D142" s="277" t="s">
        <v>165</v>
      </c>
      <c r="E142" s="286" t="s">
        <v>1</v>
      </c>
      <c r="F142" s="287" t="s">
        <v>541</v>
      </c>
      <c r="H142" s="286" t="s">
        <v>1</v>
      </c>
      <c r="I142" s="82"/>
      <c r="L142" s="285"/>
      <c r="M142" s="288"/>
      <c r="N142" s="289"/>
      <c r="O142" s="289"/>
      <c r="P142" s="289"/>
      <c r="Q142" s="289"/>
      <c r="R142" s="289"/>
      <c r="S142" s="289"/>
      <c r="T142" s="290"/>
      <c r="AT142" s="286" t="s">
        <v>165</v>
      </c>
      <c r="AU142" s="286" t="s">
        <v>84</v>
      </c>
      <c r="AV142" s="284" t="s">
        <v>82</v>
      </c>
      <c r="AW142" s="284" t="s">
        <v>30</v>
      </c>
      <c r="AX142" s="284" t="s">
        <v>74</v>
      </c>
      <c r="AY142" s="286" t="s">
        <v>153</v>
      </c>
    </row>
    <row r="143" spans="2:51" s="275" customFormat="1" ht="12">
      <c r="B143" s="276"/>
      <c r="D143" s="277" t="s">
        <v>165</v>
      </c>
      <c r="E143" s="278" t="s">
        <v>1</v>
      </c>
      <c r="F143" s="279" t="s">
        <v>542</v>
      </c>
      <c r="H143" s="280">
        <v>16.8</v>
      </c>
      <c r="I143" s="81"/>
      <c r="L143" s="276"/>
      <c r="M143" s="281"/>
      <c r="N143" s="282"/>
      <c r="O143" s="282"/>
      <c r="P143" s="282"/>
      <c r="Q143" s="282"/>
      <c r="R143" s="282"/>
      <c r="S143" s="282"/>
      <c r="T143" s="283"/>
      <c r="AT143" s="278" t="s">
        <v>165</v>
      </c>
      <c r="AU143" s="278" t="s">
        <v>84</v>
      </c>
      <c r="AV143" s="275" t="s">
        <v>84</v>
      </c>
      <c r="AW143" s="275" t="s">
        <v>30</v>
      </c>
      <c r="AX143" s="275" t="s">
        <v>74</v>
      </c>
      <c r="AY143" s="278" t="s">
        <v>153</v>
      </c>
    </row>
    <row r="144" spans="2:51" s="284" customFormat="1" ht="12">
      <c r="B144" s="285"/>
      <c r="D144" s="277" t="s">
        <v>165</v>
      </c>
      <c r="E144" s="286" t="s">
        <v>1</v>
      </c>
      <c r="F144" s="287" t="s">
        <v>543</v>
      </c>
      <c r="H144" s="286" t="s">
        <v>1</v>
      </c>
      <c r="I144" s="82"/>
      <c r="L144" s="285"/>
      <c r="M144" s="288"/>
      <c r="N144" s="289"/>
      <c r="O144" s="289"/>
      <c r="P144" s="289"/>
      <c r="Q144" s="289"/>
      <c r="R144" s="289"/>
      <c r="S144" s="289"/>
      <c r="T144" s="290"/>
      <c r="AT144" s="286" t="s">
        <v>165</v>
      </c>
      <c r="AU144" s="286" t="s">
        <v>84</v>
      </c>
      <c r="AV144" s="284" t="s">
        <v>82</v>
      </c>
      <c r="AW144" s="284" t="s">
        <v>30</v>
      </c>
      <c r="AX144" s="284" t="s">
        <v>74</v>
      </c>
      <c r="AY144" s="286" t="s">
        <v>153</v>
      </c>
    </row>
    <row r="145" spans="2:51" s="275" customFormat="1" ht="12">
      <c r="B145" s="276"/>
      <c r="D145" s="277" t="s">
        <v>165</v>
      </c>
      <c r="E145" s="278" t="s">
        <v>1</v>
      </c>
      <c r="F145" s="279" t="s">
        <v>544</v>
      </c>
      <c r="H145" s="280">
        <v>35.22</v>
      </c>
      <c r="I145" s="81"/>
      <c r="L145" s="276"/>
      <c r="M145" s="281"/>
      <c r="N145" s="282"/>
      <c r="O145" s="282"/>
      <c r="P145" s="282"/>
      <c r="Q145" s="282"/>
      <c r="R145" s="282"/>
      <c r="S145" s="282"/>
      <c r="T145" s="283"/>
      <c r="AT145" s="278" t="s">
        <v>165</v>
      </c>
      <c r="AU145" s="278" t="s">
        <v>84</v>
      </c>
      <c r="AV145" s="275" t="s">
        <v>84</v>
      </c>
      <c r="AW145" s="275" t="s">
        <v>30</v>
      </c>
      <c r="AX145" s="275" t="s">
        <v>74</v>
      </c>
      <c r="AY145" s="278" t="s">
        <v>153</v>
      </c>
    </row>
    <row r="146" spans="2:51" s="284" customFormat="1" ht="12">
      <c r="B146" s="285"/>
      <c r="D146" s="277" t="s">
        <v>165</v>
      </c>
      <c r="E146" s="286" t="s">
        <v>1</v>
      </c>
      <c r="F146" s="287" t="s">
        <v>545</v>
      </c>
      <c r="H146" s="286" t="s">
        <v>1</v>
      </c>
      <c r="I146" s="82"/>
      <c r="L146" s="285"/>
      <c r="M146" s="288"/>
      <c r="N146" s="289"/>
      <c r="O146" s="289"/>
      <c r="P146" s="289"/>
      <c r="Q146" s="289"/>
      <c r="R146" s="289"/>
      <c r="S146" s="289"/>
      <c r="T146" s="290"/>
      <c r="AT146" s="286" t="s">
        <v>165</v>
      </c>
      <c r="AU146" s="286" t="s">
        <v>84</v>
      </c>
      <c r="AV146" s="284" t="s">
        <v>82</v>
      </c>
      <c r="AW146" s="284" t="s">
        <v>30</v>
      </c>
      <c r="AX146" s="284" t="s">
        <v>74</v>
      </c>
      <c r="AY146" s="286" t="s">
        <v>153</v>
      </c>
    </row>
    <row r="147" spans="2:51" s="275" customFormat="1" ht="12">
      <c r="B147" s="276"/>
      <c r="D147" s="277" t="s">
        <v>165</v>
      </c>
      <c r="E147" s="278" t="s">
        <v>1</v>
      </c>
      <c r="F147" s="279" t="s">
        <v>546</v>
      </c>
      <c r="H147" s="280">
        <v>62.7</v>
      </c>
      <c r="I147" s="81"/>
      <c r="L147" s="276"/>
      <c r="M147" s="281"/>
      <c r="N147" s="282"/>
      <c r="O147" s="282"/>
      <c r="P147" s="282"/>
      <c r="Q147" s="282"/>
      <c r="R147" s="282"/>
      <c r="S147" s="282"/>
      <c r="T147" s="283"/>
      <c r="AT147" s="278" t="s">
        <v>165</v>
      </c>
      <c r="AU147" s="278" t="s">
        <v>84</v>
      </c>
      <c r="AV147" s="275" t="s">
        <v>84</v>
      </c>
      <c r="AW147" s="275" t="s">
        <v>30</v>
      </c>
      <c r="AX147" s="275" t="s">
        <v>74</v>
      </c>
      <c r="AY147" s="278" t="s">
        <v>153</v>
      </c>
    </row>
    <row r="148" spans="2:51" s="284" customFormat="1" ht="12">
      <c r="B148" s="285"/>
      <c r="D148" s="277" t="s">
        <v>165</v>
      </c>
      <c r="E148" s="286" t="s">
        <v>1</v>
      </c>
      <c r="F148" s="287" t="s">
        <v>547</v>
      </c>
      <c r="H148" s="286" t="s">
        <v>1</v>
      </c>
      <c r="I148" s="82"/>
      <c r="L148" s="285"/>
      <c r="M148" s="288"/>
      <c r="N148" s="289"/>
      <c r="O148" s="289"/>
      <c r="P148" s="289"/>
      <c r="Q148" s="289"/>
      <c r="R148" s="289"/>
      <c r="S148" s="289"/>
      <c r="T148" s="290"/>
      <c r="AT148" s="286" t="s">
        <v>165</v>
      </c>
      <c r="AU148" s="286" t="s">
        <v>84</v>
      </c>
      <c r="AV148" s="284" t="s">
        <v>82</v>
      </c>
      <c r="AW148" s="284" t="s">
        <v>30</v>
      </c>
      <c r="AX148" s="284" t="s">
        <v>74</v>
      </c>
      <c r="AY148" s="286" t="s">
        <v>153</v>
      </c>
    </row>
    <row r="149" spans="2:51" s="275" customFormat="1" ht="12">
      <c r="B149" s="276"/>
      <c r="D149" s="277" t="s">
        <v>165</v>
      </c>
      <c r="E149" s="278" t="s">
        <v>1</v>
      </c>
      <c r="F149" s="279" t="s">
        <v>548</v>
      </c>
      <c r="H149" s="280">
        <v>5.7</v>
      </c>
      <c r="I149" s="81"/>
      <c r="L149" s="276"/>
      <c r="M149" s="281"/>
      <c r="N149" s="282"/>
      <c r="O149" s="282"/>
      <c r="P149" s="282"/>
      <c r="Q149" s="282"/>
      <c r="R149" s="282"/>
      <c r="S149" s="282"/>
      <c r="T149" s="283"/>
      <c r="AT149" s="278" t="s">
        <v>165</v>
      </c>
      <c r="AU149" s="278" t="s">
        <v>84</v>
      </c>
      <c r="AV149" s="275" t="s">
        <v>84</v>
      </c>
      <c r="AW149" s="275" t="s">
        <v>30</v>
      </c>
      <c r="AX149" s="275" t="s">
        <v>74</v>
      </c>
      <c r="AY149" s="278" t="s">
        <v>153</v>
      </c>
    </row>
    <row r="150" spans="2:51" s="284" customFormat="1" ht="20">
      <c r="B150" s="285"/>
      <c r="D150" s="277" t="s">
        <v>165</v>
      </c>
      <c r="E150" s="286" t="s">
        <v>1</v>
      </c>
      <c r="F150" s="287" t="s">
        <v>549</v>
      </c>
      <c r="H150" s="286" t="s">
        <v>1</v>
      </c>
      <c r="I150" s="82"/>
      <c r="L150" s="285"/>
      <c r="M150" s="288"/>
      <c r="N150" s="289"/>
      <c r="O150" s="289"/>
      <c r="P150" s="289"/>
      <c r="Q150" s="289"/>
      <c r="R150" s="289"/>
      <c r="S150" s="289"/>
      <c r="T150" s="290"/>
      <c r="AT150" s="286" t="s">
        <v>165</v>
      </c>
      <c r="AU150" s="286" t="s">
        <v>84</v>
      </c>
      <c r="AV150" s="284" t="s">
        <v>82</v>
      </c>
      <c r="AW150" s="284" t="s">
        <v>30</v>
      </c>
      <c r="AX150" s="284" t="s">
        <v>74</v>
      </c>
      <c r="AY150" s="286" t="s">
        <v>153</v>
      </c>
    </row>
    <row r="151" spans="2:51" s="284" customFormat="1" ht="12">
      <c r="B151" s="285"/>
      <c r="D151" s="277" t="s">
        <v>165</v>
      </c>
      <c r="E151" s="286" t="s">
        <v>1</v>
      </c>
      <c r="F151" s="287" t="s">
        <v>550</v>
      </c>
      <c r="H151" s="286" t="s">
        <v>1</v>
      </c>
      <c r="I151" s="82"/>
      <c r="L151" s="285"/>
      <c r="M151" s="288"/>
      <c r="N151" s="289"/>
      <c r="O151" s="289"/>
      <c r="P151" s="289"/>
      <c r="Q151" s="289"/>
      <c r="R151" s="289"/>
      <c r="S151" s="289"/>
      <c r="T151" s="290"/>
      <c r="AT151" s="286" t="s">
        <v>165</v>
      </c>
      <c r="AU151" s="286" t="s">
        <v>84</v>
      </c>
      <c r="AV151" s="284" t="s">
        <v>82</v>
      </c>
      <c r="AW151" s="284" t="s">
        <v>30</v>
      </c>
      <c r="AX151" s="284" t="s">
        <v>74</v>
      </c>
      <c r="AY151" s="286" t="s">
        <v>153</v>
      </c>
    </row>
    <row r="152" spans="2:51" s="275" customFormat="1" ht="12">
      <c r="B152" s="276"/>
      <c r="D152" s="277" t="s">
        <v>165</v>
      </c>
      <c r="E152" s="278" t="s">
        <v>1</v>
      </c>
      <c r="F152" s="279" t="s">
        <v>520</v>
      </c>
      <c r="H152" s="280">
        <v>72.6</v>
      </c>
      <c r="I152" s="81"/>
      <c r="L152" s="276"/>
      <c r="M152" s="281"/>
      <c r="N152" s="282"/>
      <c r="O152" s="282"/>
      <c r="P152" s="282"/>
      <c r="Q152" s="282"/>
      <c r="R152" s="282"/>
      <c r="S152" s="282"/>
      <c r="T152" s="283"/>
      <c r="AT152" s="278" t="s">
        <v>165</v>
      </c>
      <c r="AU152" s="278" t="s">
        <v>84</v>
      </c>
      <c r="AV152" s="275" t="s">
        <v>84</v>
      </c>
      <c r="AW152" s="275" t="s">
        <v>30</v>
      </c>
      <c r="AX152" s="275" t="s">
        <v>74</v>
      </c>
      <c r="AY152" s="278" t="s">
        <v>153</v>
      </c>
    </row>
    <row r="153" spans="2:51" s="291" customFormat="1" ht="12">
      <c r="B153" s="292"/>
      <c r="D153" s="277" t="s">
        <v>165</v>
      </c>
      <c r="E153" s="293" t="s">
        <v>1</v>
      </c>
      <c r="F153" s="294" t="s">
        <v>176</v>
      </c>
      <c r="H153" s="295">
        <v>193.01999999999998</v>
      </c>
      <c r="I153" s="83"/>
      <c r="L153" s="292"/>
      <c r="M153" s="296"/>
      <c r="N153" s="297"/>
      <c r="O153" s="297"/>
      <c r="P153" s="297"/>
      <c r="Q153" s="297"/>
      <c r="R153" s="297"/>
      <c r="S153" s="297"/>
      <c r="T153" s="298"/>
      <c r="AT153" s="293" t="s">
        <v>165</v>
      </c>
      <c r="AU153" s="293" t="s">
        <v>84</v>
      </c>
      <c r="AV153" s="291" t="s">
        <v>159</v>
      </c>
      <c r="AW153" s="291" t="s">
        <v>30</v>
      </c>
      <c r="AX153" s="291" t="s">
        <v>82</v>
      </c>
      <c r="AY153" s="293" t="s">
        <v>153</v>
      </c>
    </row>
    <row r="154" spans="1:65" s="178" customFormat="1" ht="37.9" customHeight="1">
      <c r="A154" s="175"/>
      <c r="B154" s="176"/>
      <c r="C154" s="261" t="s">
        <v>457</v>
      </c>
      <c r="D154" s="261" t="s">
        <v>155</v>
      </c>
      <c r="E154" s="262" t="s">
        <v>551</v>
      </c>
      <c r="F154" s="263" t="s">
        <v>552</v>
      </c>
      <c r="G154" s="264" t="s">
        <v>163</v>
      </c>
      <c r="H154" s="265">
        <v>362.4</v>
      </c>
      <c r="I154" s="80"/>
      <c r="J154" s="266">
        <f>ROUND(I154*H154,2)</f>
        <v>0</v>
      </c>
      <c r="K154" s="267"/>
      <c r="L154" s="176"/>
      <c r="M154" s="268" t="s">
        <v>1</v>
      </c>
      <c r="N154" s="269" t="s">
        <v>39</v>
      </c>
      <c r="O154" s="270"/>
      <c r="P154" s="271">
        <f>O154*H154</f>
        <v>0</v>
      </c>
      <c r="Q154" s="271">
        <v>0</v>
      </c>
      <c r="R154" s="271">
        <f>Q154*H154</f>
        <v>0</v>
      </c>
      <c r="S154" s="271">
        <v>0</v>
      </c>
      <c r="T154" s="272">
        <f>S154*H154</f>
        <v>0</v>
      </c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R154" s="273" t="s">
        <v>159</v>
      </c>
      <c r="AT154" s="273" t="s">
        <v>155</v>
      </c>
      <c r="AU154" s="273" t="s">
        <v>84</v>
      </c>
      <c r="AY154" s="166" t="s">
        <v>153</v>
      </c>
      <c r="BE154" s="274">
        <f>IF(N154="základní",J154,0)</f>
        <v>0</v>
      </c>
      <c r="BF154" s="274">
        <f>IF(N154="snížená",J154,0)</f>
        <v>0</v>
      </c>
      <c r="BG154" s="274">
        <f>IF(N154="zákl. přenesená",J154,0)</f>
        <v>0</v>
      </c>
      <c r="BH154" s="274">
        <f>IF(N154="sníž. přenesená",J154,0)</f>
        <v>0</v>
      </c>
      <c r="BI154" s="274">
        <f>IF(N154="nulová",J154,0)</f>
        <v>0</v>
      </c>
      <c r="BJ154" s="166" t="s">
        <v>82</v>
      </c>
      <c r="BK154" s="274">
        <f>ROUND(I154*H154,2)</f>
        <v>0</v>
      </c>
      <c r="BL154" s="166" t="s">
        <v>159</v>
      </c>
      <c r="BM154" s="273" t="s">
        <v>553</v>
      </c>
    </row>
    <row r="155" spans="2:51" s="275" customFormat="1" ht="12">
      <c r="B155" s="276"/>
      <c r="D155" s="277" t="s">
        <v>165</v>
      </c>
      <c r="E155" s="278" t="s">
        <v>1</v>
      </c>
      <c r="F155" s="279" t="s">
        <v>554</v>
      </c>
      <c r="H155" s="280">
        <v>362.4</v>
      </c>
      <c r="I155" s="81"/>
      <c r="L155" s="276"/>
      <c r="M155" s="281"/>
      <c r="N155" s="282"/>
      <c r="O155" s="282"/>
      <c r="P155" s="282"/>
      <c r="Q155" s="282"/>
      <c r="R155" s="282"/>
      <c r="S155" s="282"/>
      <c r="T155" s="283"/>
      <c r="AT155" s="278" t="s">
        <v>165</v>
      </c>
      <c r="AU155" s="278" t="s">
        <v>84</v>
      </c>
      <c r="AV155" s="275" t="s">
        <v>84</v>
      </c>
      <c r="AW155" s="275" t="s">
        <v>30</v>
      </c>
      <c r="AX155" s="275" t="s">
        <v>82</v>
      </c>
      <c r="AY155" s="278" t="s">
        <v>153</v>
      </c>
    </row>
    <row r="156" spans="1:65" s="178" customFormat="1" ht="37.9" customHeight="1">
      <c r="A156" s="175"/>
      <c r="B156" s="176"/>
      <c r="C156" s="261" t="s">
        <v>555</v>
      </c>
      <c r="D156" s="261" t="s">
        <v>155</v>
      </c>
      <c r="E156" s="262" t="s">
        <v>556</v>
      </c>
      <c r="F156" s="263" t="s">
        <v>557</v>
      </c>
      <c r="G156" s="264" t="s">
        <v>163</v>
      </c>
      <c r="H156" s="265">
        <v>362.4</v>
      </c>
      <c r="I156" s="80"/>
      <c r="J156" s="266">
        <f>ROUND(I156*H156,2)</f>
        <v>0</v>
      </c>
      <c r="K156" s="267"/>
      <c r="L156" s="176"/>
      <c r="M156" s="268" t="s">
        <v>1</v>
      </c>
      <c r="N156" s="269" t="s">
        <v>39</v>
      </c>
      <c r="O156" s="270"/>
      <c r="P156" s="271">
        <f>O156*H156</f>
        <v>0</v>
      </c>
      <c r="Q156" s="271">
        <v>0</v>
      </c>
      <c r="R156" s="271">
        <f>Q156*H156</f>
        <v>0</v>
      </c>
      <c r="S156" s="271">
        <v>0</v>
      </c>
      <c r="T156" s="272">
        <f>S156*H156</f>
        <v>0</v>
      </c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R156" s="273" t="s">
        <v>159</v>
      </c>
      <c r="AT156" s="273" t="s">
        <v>155</v>
      </c>
      <c r="AU156" s="273" t="s">
        <v>84</v>
      </c>
      <c r="AY156" s="166" t="s">
        <v>153</v>
      </c>
      <c r="BE156" s="274">
        <f>IF(N156="základní",J156,0)</f>
        <v>0</v>
      </c>
      <c r="BF156" s="274">
        <f>IF(N156="snížená",J156,0)</f>
        <v>0</v>
      </c>
      <c r="BG156" s="274">
        <f>IF(N156="zákl. přenesená",J156,0)</f>
        <v>0</v>
      </c>
      <c r="BH156" s="274">
        <f>IF(N156="sníž. přenesená",J156,0)</f>
        <v>0</v>
      </c>
      <c r="BI156" s="274">
        <f>IF(N156="nulová",J156,0)</f>
        <v>0</v>
      </c>
      <c r="BJ156" s="166" t="s">
        <v>82</v>
      </c>
      <c r="BK156" s="274">
        <f>ROUND(I156*H156,2)</f>
        <v>0</v>
      </c>
      <c r="BL156" s="166" t="s">
        <v>159</v>
      </c>
      <c r="BM156" s="273" t="s">
        <v>558</v>
      </c>
    </row>
    <row r="157" spans="2:51" s="275" customFormat="1" ht="12">
      <c r="B157" s="276"/>
      <c r="D157" s="277" t="s">
        <v>165</v>
      </c>
      <c r="E157" s="278" t="s">
        <v>1</v>
      </c>
      <c r="F157" s="279" t="s">
        <v>554</v>
      </c>
      <c r="H157" s="280">
        <v>362.4</v>
      </c>
      <c r="I157" s="81"/>
      <c r="L157" s="276"/>
      <c r="M157" s="281"/>
      <c r="N157" s="282"/>
      <c r="O157" s="282"/>
      <c r="P157" s="282"/>
      <c r="Q157" s="282"/>
      <c r="R157" s="282"/>
      <c r="S157" s="282"/>
      <c r="T157" s="283"/>
      <c r="AT157" s="278" t="s">
        <v>165</v>
      </c>
      <c r="AU157" s="278" t="s">
        <v>84</v>
      </c>
      <c r="AV157" s="275" t="s">
        <v>84</v>
      </c>
      <c r="AW157" s="275" t="s">
        <v>30</v>
      </c>
      <c r="AX157" s="275" t="s">
        <v>82</v>
      </c>
      <c r="AY157" s="278" t="s">
        <v>153</v>
      </c>
    </row>
    <row r="158" spans="1:65" s="178" customFormat="1" ht="16.5" customHeight="1">
      <c r="A158" s="175"/>
      <c r="B158" s="176"/>
      <c r="C158" s="299" t="s">
        <v>183</v>
      </c>
      <c r="D158" s="299" t="s">
        <v>228</v>
      </c>
      <c r="E158" s="300" t="s">
        <v>559</v>
      </c>
      <c r="F158" s="301" t="s">
        <v>560</v>
      </c>
      <c r="G158" s="302" t="s">
        <v>489</v>
      </c>
      <c r="H158" s="303">
        <v>5.29</v>
      </c>
      <c r="I158" s="84"/>
      <c r="J158" s="304">
        <f>ROUND(I158*H158,2)</f>
        <v>0</v>
      </c>
      <c r="K158" s="305"/>
      <c r="L158" s="306"/>
      <c r="M158" s="307" t="s">
        <v>1</v>
      </c>
      <c r="N158" s="308" t="s">
        <v>39</v>
      </c>
      <c r="O158" s="270"/>
      <c r="P158" s="271">
        <f>O158*H158</f>
        <v>0</v>
      </c>
      <c r="Q158" s="271">
        <v>0.001</v>
      </c>
      <c r="R158" s="271">
        <f>Q158*H158</f>
        <v>0.00529</v>
      </c>
      <c r="S158" s="271">
        <v>0</v>
      </c>
      <c r="T158" s="272">
        <f>S158*H158</f>
        <v>0</v>
      </c>
      <c r="U158" s="175"/>
      <c r="V158" s="175"/>
      <c r="W158" s="175"/>
      <c r="X158" s="175"/>
      <c r="Y158" s="175"/>
      <c r="Z158" s="175"/>
      <c r="AA158" s="175"/>
      <c r="AB158" s="175"/>
      <c r="AC158" s="175"/>
      <c r="AD158" s="175"/>
      <c r="AE158" s="175"/>
      <c r="AR158" s="273" t="s">
        <v>183</v>
      </c>
      <c r="AT158" s="273" t="s">
        <v>228</v>
      </c>
      <c r="AU158" s="273" t="s">
        <v>84</v>
      </c>
      <c r="AY158" s="166" t="s">
        <v>153</v>
      </c>
      <c r="BE158" s="274">
        <f>IF(N158="základní",J158,0)</f>
        <v>0</v>
      </c>
      <c r="BF158" s="274">
        <f>IF(N158="snížená",J158,0)</f>
        <v>0</v>
      </c>
      <c r="BG158" s="274">
        <f>IF(N158="zákl. přenesená",J158,0)</f>
        <v>0</v>
      </c>
      <c r="BH158" s="274">
        <f>IF(N158="sníž. přenesená",J158,0)</f>
        <v>0</v>
      </c>
      <c r="BI158" s="274">
        <f>IF(N158="nulová",J158,0)</f>
        <v>0</v>
      </c>
      <c r="BJ158" s="166" t="s">
        <v>82</v>
      </c>
      <c r="BK158" s="274">
        <f>ROUND(I158*H158,2)</f>
        <v>0</v>
      </c>
      <c r="BL158" s="166" t="s">
        <v>159</v>
      </c>
      <c r="BM158" s="273" t="s">
        <v>561</v>
      </c>
    </row>
    <row r="159" spans="2:51" s="275" customFormat="1" ht="12">
      <c r="B159" s="276"/>
      <c r="D159" s="277" t="s">
        <v>165</v>
      </c>
      <c r="E159" s="278" t="s">
        <v>1</v>
      </c>
      <c r="F159" s="279" t="s">
        <v>562</v>
      </c>
      <c r="H159" s="280">
        <v>5.29</v>
      </c>
      <c r="I159" s="81"/>
      <c r="L159" s="276"/>
      <c r="M159" s="281"/>
      <c r="N159" s="282"/>
      <c r="O159" s="282"/>
      <c r="P159" s="282"/>
      <c r="Q159" s="282"/>
      <c r="R159" s="282"/>
      <c r="S159" s="282"/>
      <c r="T159" s="283"/>
      <c r="AT159" s="278" t="s">
        <v>165</v>
      </c>
      <c r="AU159" s="278" t="s">
        <v>84</v>
      </c>
      <c r="AV159" s="275" t="s">
        <v>84</v>
      </c>
      <c r="AW159" s="275" t="s">
        <v>30</v>
      </c>
      <c r="AX159" s="275" t="s">
        <v>82</v>
      </c>
      <c r="AY159" s="278" t="s">
        <v>153</v>
      </c>
    </row>
    <row r="160" spans="1:65" s="178" customFormat="1" ht="24.25" customHeight="1">
      <c r="A160" s="175"/>
      <c r="B160" s="176"/>
      <c r="C160" s="261" t="s">
        <v>187</v>
      </c>
      <c r="D160" s="261" t="s">
        <v>155</v>
      </c>
      <c r="E160" s="262" t="s">
        <v>563</v>
      </c>
      <c r="F160" s="263" t="s">
        <v>564</v>
      </c>
      <c r="G160" s="264" t="s">
        <v>163</v>
      </c>
      <c r="H160" s="265">
        <v>546.6</v>
      </c>
      <c r="I160" s="80"/>
      <c r="J160" s="266">
        <f>ROUND(I160*H160,2)</f>
        <v>0</v>
      </c>
      <c r="K160" s="267"/>
      <c r="L160" s="176"/>
      <c r="M160" s="268" t="s">
        <v>1</v>
      </c>
      <c r="N160" s="269" t="s">
        <v>39</v>
      </c>
      <c r="O160" s="270"/>
      <c r="P160" s="271">
        <f>O160*H160</f>
        <v>0</v>
      </c>
      <c r="Q160" s="271">
        <v>0</v>
      </c>
      <c r="R160" s="271">
        <f>Q160*H160</f>
        <v>0</v>
      </c>
      <c r="S160" s="271">
        <v>0</v>
      </c>
      <c r="T160" s="272">
        <f>S160*H160</f>
        <v>0</v>
      </c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R160" s="273" t="s">
        <v>159</v>
      </c>
      <c r="AT160" s="273" t="s">
        <v>155</v>
      </c>
      <c r="AU160" s="273" t="s">
        <v>84</v>
      </c>
      <c r="AY160" s="166" t="s">
        <v>153</v>
      </c>
      <c r="BE160" s="274">
        <f>IF(N160="základní",J160,0)</f>
        <v>0</v>
      </c>
      <c r="BF160" s="274">
        <f>IF(N160="snížená",J160,0)</f>
        <v>0</v>
      </c>
      <c r="BG160" s="274">
        <f>IF(N160="zákl. přenesená",J160,0)</f>
        <v>0</v>
      </c>
      <c r="BH160" s="274">
        <f>IF(N160="sníž. přenesená",J160,0)</f>
        <v>0</v>
      </c>
      <c r="BI160" s="274">
        <f>IF(N160="nulová",J160,0)</f>
        <v>0</v>
      </c>
      <c r="BJ160" s="166" t="s">
        <v>82</v>
      </c>
      <c r="BK160" s="274">
        <f>ROUND(I160*H160,2)</f>
        <v>0</v>
      </c>
      <c r="BL160" s="166" t="s">
        <v>159</v>
      </c>
      <c r="BM160" s="273" t="s">
        <v>565</v>
      </c>
    </row>
    <row r="161" spans="2:51" s="284" customFormat="1" ht="20">
      <c r="B161" s="285"/>
      <c r="D161" s="277" t="s">
        <v>165</v>
      </c>
      <c r="E161" s="286" t="s">
        <v>1</v>
      </c>
      <c r="F161" s="287" t="s">
        <v>566</v>
      </c>
      <c r="H161" s="286" t="s">
        <v>1</v>
      </c>
      <c r="I161" s="82"/>
      <c r="L161" s="285"/>
      <c r="M161" s="288"/>
      <c r="N161" s="289"/>
      <c r="O161" s="289"/>
      <c r="P161" s="289"/>
      <c r="Q161" s="289"/>
      <c r="R161" s="289"/>
      <c r="S161" s="289"/>
      <c r="T161" s="290"/>
      <c r="AT161" s="286" t="s">
        <v>165</v>
      </c>
      <c r="AU161" s="286" t="s">
        <v>84</v>
      </c>
      <c r="AV161" s="284" t="s">
        <v>82</v>
      </c>
      <c r="AW161" s="284" t="s">
        <v>30</v>
      </c>
      <c r="AX161" s="284" t="s">
        <v>74</v>
      </c>
      <c r="AY161" s="286" t="s">
        <v>153</v>
      </c>
    </row>
    <row r="162" spans="2:51" s="284" customFormat="1" ht="12">
      <c r="B162" s="285"/>
      <c r="D162" s="277" t="s">
        <v>165</v>
      </c>
      <c r="E162" s="286" t="s">
        <v>1</v>
      </c>
      <c r="F162" s="287" t="s">
        <v>541</v>
      </c>
      <c r="H162" s="286" t="s">
        <v>1</v>
      </c>
      <c r="I162" s="82"/>
      <c r="L162" s="285"/>
      <c r="M162" s="288"/>
      <c r="N162" s="289"/>
      <c r="O162" s="289"/>
      <c r="P162" s="289"/>
      <c r="Q162" s="289"/>
      <c r="R162" s="289"/>
      <c r="S162" s="289"/>
      <c r="T162" s="290"/>
      <c r="AT162" s="286" t="s">
        <v>165</v>
      </c>
      <c r="AU162" s="286" t="s">
        <v>84</v>
      </c>
      <c r="AV162" s="284" t="s">
        <v>82</v>
      </c>
      <c r="AW162" s="284" t="s">
        <v>30</v>
      </c>
      <c r="AX162" s="284" t="s">
        <v>74</v>
      </c>
      <c r="AY162" s="286" t="s">
        <v>153</v>
      </c>
    </row>
    <row r="163" spans="2:51" s="275" customFormat="1" ht="12">
      <c r="B163" s="276"/>
      <c r="D163" s="277" t="s">
        <v>165</v>
      </c>
      <c r="E163" s="278" t="s">
        <v>1</v>
      </c>
      <c r="F163" s="279" t="s">
        <v>295</v>
      </c>
      <c r="H163" s="280">
        <v>56</v>
      </c>
      <c r="I163" s="81"/>
      <c r="L163" s="276"/>
      <c r="M163" s="281"/>
      <c r="N163" s="282"/>
      <c r="O163" s="282"/>
      <c r="P163" s="282"/>
      <c r="Q163" s="282"/>
      <c r="R163" s="282"/>
      <c r="S163" s="282"/>
      <c r="T163" s="283"/>
      <c r="AT163" s="278" t="s">
        <v>165</v>
      </c>
      <c r="AU163" s="278" t="s">
        <v>84</v>
      </c>
      <c r="AV163" s="275" t="s">
        <v>84</v>
      </c>
      <c r="AW163" s="275" t="s">
        <v>30</v>
      </c>
      <c r="AX163" s="275" t="s">
        <v>74</v>
      </c>
      <c r="AY163" s="278" t="s">
        <v>153</v>
      </c>
    </row>
    <row r="164" spans="2:51" s="284" customFormat="1" ht="12">
      <c r="B164" s="285"/>
      <c r="D164" s="277" t="s">
        <v>165</v>
      </c>
      <c r="E164" s="286" t="s">
        <v>1</v>
      </c>
      <c r="F164" s="287" t="s">
        <v>543</v>
      </c>
      <c r="H164" s="286" t="s">
        <v>1</v>
      </c>
      <c r="I164" s="82"/>
      <c r="L164" s="285"/>
      <c r="M164" s="288"/>
      <c r="N164" s="289"/>
      <c r="O164" s="289"/>
      <c r="P164" s="289"/>
      <c r="Q164" s="289"/>
      <c r="R164" s="289"/>
      <c r="S164" s="289"/>
      <c r="T164" s="290"/>
      <c r="AT164" s="286" t="s">
        <v>165</v>
      </c>
      <c r="AU164" s="286" t="s">
        <v>84</v>
      </c>
      <c r="AV164" s="284" t="s">
        <v>82</v>
      </c>
      <c r="AW164" s="284" t="s">
        <v>30</v>
      </c>
      <c r="AX164" s="284" t="s">
        <v>74</v>
      </c>
      <c r="AY164" s="286" t="s">
        <v>153</v>
      </c>
    </row>
    <row r="165" spans="2:51" s="275" customFormat="1" ht="12">
      <c r="B165" s="276"/>
      <c r="D165" s="277" t="s">
        <v>165</v>
      </c>
      <c r="E165" s="278" t="s">
        <v>1</v>
      </c>
      <c r="F165" s="279" t="s">
        <v>567</v>
      </c>
      <c r="H165" s="280">
        <v>117.4</v>
      </c>
      <c r="I165" s="81"/>
      <c r="L165" s="276"/>
      <c r="M165" s="281"/>
      <c r="N165" s="282"/>
      <c r="O165" s="282"/>
      <c r="P165" s="282"/>
      <c r="Q165" s="282"/>
      <c r="R165" s="282"/>
      <c r="S165" s="282"/>
      <c r="T165" s="283"/>
      <c r="AT165" s="278" t="s">
        <v>165</v>
      </c>
      <c r="AU165" s="278" t="s">
        <v>84</v>
      </c>
      <c r="AV165" s="275" t="s">
        <v>84</v>
      </c>
      <c r="AW165" s="275" t="s">
        <v>30</v>
      </c>
      <c r="AX165" s="275" t="s">
        <v>74</v>
      </c>
      <c r="AY165" s="278" t="s">
        <v>153</v>
      </c>
    </row>
    <row r="166" spans="2:51" s="284" customFormat="1" ht="12">
      <c r="B166" s="285"/>
      <c r="D166" s="277" t="s">
        <v>165</v>
      </c>
      <c r="E166" s="286" t="s">
        <v>1</v>
      </c>
      <c r="F166" s="287" t="s">
        <v>545</v>
      </c>
      <c r="H166" s="286" t="s">
        <v>1</v>
      </c>
      <c r="I166" s="82"/>
      <c r="L166" s="285"/>
      <c r="M166" s="288"/>
      <c r="N166" s="289"/>
      <c r="O166" s="289"/>
      <c r="P166" s="289"/>
      <c r="Q166" s="289"/>
      <c r="R166" s="289"/>
      <c r="S166" s="289"/>
      <c r="T166" s="290"/>
      <c r="AT166" s="286" t="s">
        <v>165</v>
      </c>
      <c r="AU166" s="286" t="s">
        <v>84</v>
      </c>
      <c r="AV166" s="284" t="s">
        <v>82</v>
      </c>
      <c r="AW166" s="284" t="s">
        <v>30</v>
      </c>
      <c r="AX166" s="284" t="s">
        <v>74</v>
      </c>
      <c r="AY166" s="286" t="s">
        <v>153</v>
      </c>
    </row>
    <row r="167" spans="2:51" s="275" customFormat="1" ht="12">
      <c r="B167" s="276"/>
      <c r="D167" s="277" t="s">
        <v>165</v>
      </c>
      <c r="E167" s="278" t="s">
        <v>1</v>
      </c>
      <c r="F167" s="279" t="s">
        <v>568</v>
      </c>
      <c r="H167" s="280">
        <v>209</v>
      </c>
      <c r="I167" s="81"/>
      <c r="L167" s="276"/>
      <c r="M167" s="281"/>
      <c r="N167" s="282"/>
      <c r="O167" s="282"/>
      <c r="P167" s="282"/>
      <c r="Q167" s="282"/>
      <c r="R167" s="282"/>
      <c r="S167" s="282"/>
      <c r="T167" s="283"/>
      <c r="AT167" s="278" t="s">
        <v>165</v>
      </c>
      <c r="AU167" s="278" t="s">
        <v>84</v>
      </c>
      <c r="AV167" s="275" t="s">
        <v>84</v>
      </c>
      <c r="AW167" s="275" t="s">
        <v>30</v>
      </c>
      <c r="AX167" s="275" t="s">
        <v>74</v>
      </c>
      <c r="AY167" s="278" t="s">
        <v>153</v>
      </c>
    </row>
    <row r="168" spans="2:51" s="284" customFormat="1" ht="12">
      <c r="B168" s="285"/>
      <c r="D168" s="277" t="s">
        <v>165</v>
      </c>
      <c r="E168" s="286" t="s">
        <v>1</v>
      </c>
      <c r="F168" s="287" t="s">
        <v>547</v>
      </c>
      <c r="H168" s="286" t="s">
        <v>1</v>
      </c>
      <c r="I168" s="82"/>
      <c r="L168" s="285"/>
      <c r="M168" s="288"/>
      <c r="N168" s="289"/>
      <c r="O168" s="289"/>
      <c r="P168" s="289"/>
      <c r="Q168" s="289"/>
      <c r="R168" s="289"/>
      <c r="S168" s="289"/>
      <c r="T168" s="290"/>
      <c r="AT168" s="286" t="s">
        <v>165</v>
      </c>
      <c r="AU168" s="286" t="s">
        <v>84</v>
      </c>
      <c r="AV168" s="284" t="s">
        <v>82</v>
      </c>
      <c r="AW168" s="284" t="s">
        <v>30</v>
      </c>
      <c r="AX168" s="284" t="s">
        <v>74</v>
      </c>
      <c r="AY168" s="286" t="s">
        <v>153</v>
      </c>
    </row>
    <row r="169" spans="2:51" s="275" customFormat="1" ht="12">
      <c r="B169" s="276"/>
      <c r="D169" s="277" t="s">
        <v>165</v>
      </c>
      <c r="E169" s="278" t="s">
        <v>1</v>
      </c>
      <c r="F169" s="279" t="s">
        <v>236</v>
      </c>
      <c r="H169" s="280">
        <v>19</v>
      </c>
      <c r="I169" s="81"/>
      <c r="L169" s="276"/>
      <c r="M169" s="281"/>
      <c r="N169" s="282"/>
      <c r="O169" s="282"/>
      <c r="P169" s="282"/>
      <c r="Q169" s="282"/>
      <c r="R169" s="282"/>
      <c r="S169" s="282"/>
      <c r="T169" s="283"/>
      <c r="AT169" s="278" t="s">
        <v>165</v>
      </c>
      <c r="AU169" s="278" t="s">
        <v>84</v>
      </c>
      <c r="AV169" s="275" t="s">
        <v>84</v>
      </c>
      <c r="AW169" s="275" t="s">
        <v>30</v>
      </c>
      <c r="AX169" s="275" t="s">
        <v>74</v>
      </c>
      <c r="AY169" s="278" t="s">
        <v>153</v>
      </c>
    </row>
    <row r="170" spans="2:51" s="284" customFormat="1" ht="12">
      <c r="B170" s="285"/>
      <c r="D170" s="277" t="s">
        <v>165</v>
      </c>
      <c r="E170" s="286" t="s">
        <v>1</v>
      </c>
      <c r="F170" s="287" t="s">
        <v>550</v>
      </c>
      <c r="H170" s="286" t="s">
        <v>1</v>
      </c>
      <c r="I170" s="82"/>
      <c r="L170" s="285"/>
      <c r="M170" s="288"/>
      <c r="N170" s="289"/>
      <c r="O170" s="289"/>
      <c r="P170" s="289"/>
      <c r="Q170" s="289"/>
      <c r="R170" s="289"/>
      <c r="S170" s="289"/>
      <c r="T170" s="290"/>
      <c r="AT170" s="286" t="s">
        <v>165</v>
      </c>
      <c r="AU170" s="286" t="s">
        <v>84</v>
      </c>
      <c r="AV170" s="284" t="s">
        <v>82</v>
      </c>
      <c r="AW170" s="284" t="s">
        <v>30</v>
      </c>
      <c r="AX170" s="284" t="s">
        <v>74</v>
      </c>
      <c r="AY170" s="286" t="s">
        <v>153</v>
      </c>
    </row>
    <row r="171" spans="2:51" s="275" customFormat="1" ht="12">
      <c r="B171" s="276"/>
      <c r="D171" s="277" t="s">
        <v>165</v>
      </c>
      <c r="E171" s="278" t="s">
        <v>1</v>
      </c>
      <c r="F171" s="279" t="s">
        <v>569</v>
      </c>
      <c r="H171" s="280">
        <v>145.2</v>
      </c>
      <c r="I171" s="81"/>
      <c r="L171" s="276"/>
      <c r="M171" s="281"/>
      <c r="N171" s="282"/>
      <c r="O171" s="282"/>
      <c r="P171" s="282"/>
      <c r="Q171" s="282"/>
      <c r="R171" s="282"/>
      <c r="S171" s="282"/>
      <c r="T171" s="283"/>
      <c r="AT171" s="278" t="s">
        <v>165</v>
      </c>
      <c r="AU171" s="278" t="s">
        <v>84</v>
      </c>
      <c r="AV171" s="275" t="s">
        <v>84</v>
      </c>
      <c r="AW171" s="275" t="s">
        <v>30</v>
      </c>
      <c r="AX171" s="275" t="s">
        <v>74</v>
      </c>
      <c r="AY171" s="278" t="s">
        <v>153</v>
      </c>
    </row>
    <row r="172" spans="2:51" s="291" customFormat="1" ht="12">
      <c r="B172" s="292"/>
      <c r="D172" s="277" t="s">
        <v>165</v>
      </c>
      <c r="E172" s="293" t="s">
        <v>1</v>
      </c>
      <c r="F172" s="294" t="s">
        <v>176</v>
      </c>
      <c r="H172" s="295">
        <v>546.5999999999999</v>
      </c>
      <c r="I172" s="83"/>
      <c r="L172" s="292"/>
      <c r="M172" s="296"/>
      <c r="N172" s="297"/>
      <c r="O172" s="297"/>
      <c r="P172" s="297"/>
      <c r="Q172" s="297"/>
      <c r="R172" s="297"/>
      <c r="S172" s="297"/>
      <c r="T172" s="298"/>
      <c r="AT172" s="293" t="s">
        <v>165</v>
      </c>
      <c r="AU172" s="293" t="s">
        <v>84</v>
      </c>
      <c r="AV172" s="291" t="s">
        <v>159</v>
      </c>
      <c r="AW172" s="291" t="s">
        <v>30</v>
      </c>
      <c r="AX172" s="291" t="s">
        <v>82</v>
      </c>
      <c r="AY172" s="293" t="s">
        <v>153</v>
      </c>
    </row>
    <row r="173" spans="1:65" s="178" customFormat="1" ht="24.25" customHeight="1">
      <c r="A173" s="175"/>
      <c r="B173" s="176"/>
      <c r="C173" s="261" t="s">
        <v>106</v>
      </c>
      <c r="D173" s="261" t="s">
        <v>155</v>
      </c>
      <c r="E173" s="262" t="s">
        <v>563</v>
      </c>
      <c r="F173" s="263" t="s">
        <v>564</v>
      </c>
      <c r="G173" s="264" t="s">
        <v>163</v>
      </c>
      <c r="H173" s="265">
        <v>546.6</v>
      </c>
      <c r="I173" s="80"/>
      <c r="J173" s="266">
        <f>ROUND(I173*H173,2)</f>
        <v>0</v>
      </c>
      <c r="K173" s="267"/>
      <c r="L173" s="176"/>
      <c r="M173" s="268" t="s">
        <v>1</v>
      </c>
      <c r="N173" s="269" t="s">
        <v>39</v>
      </c>
      <c r="O173" s="270"/>
      <c r="P173" s="271">
        <f>O173*H173</f>
        <v>0</v>
      </c>
      <c r="Q173" s="271">
        <v>0</v>
      </c>
      <c r="R173" s="271">
        <f>Q173*H173</f>
        <v>0</v>
      </c>
      <c r="S173" s="271">
        <v>0</v>
      </c>
      <c r="T173" s="272">
        <f>S173*H173</f>
        <v>0</v>
      </c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R173" s="273" t="s">
        <v>159</v>
      </c>
      <c r="AT173" s="273" t="s">
        <v>155</v>
      </c>
      <c r="AU173" s="273" t="s">
        <v>84</v>
      </c>
      <c r="AY173" s="166" t="s">
        <v>153</v>
      </c>
      <c r="BE173" s="274">
        <f>IF(N173="základní",J173,0)</f>
        <v>0</v>
      </c>
      <c r="BF173" s="274">
        <f>IF(N173="snížená",J173,0)</f>
        <v>0</v>
      </c>
      <c r="BG173" s="274">
        <f>IF(N173="zákl. přenesená",J173,0)</f>
        <v>0</v>
      </c>
      <c r="BH173" s="274">
        <f>IF(N173="sníž. přenesená",J173,0)</f>
        <v>0</v>
      </c>
      <c r="BI173" s="274">
        <f>IF(N173="nulová",J173,0)</f>
        <v>0</v>
      </c>
      <c r="BJ173" s="166" t="s">
        <v>82</v>
      </c>
      <c r="BK173" s="274">
        <f>ROUND(I173*H173,2)</f>
        <v>0</v>
      </c>
      <c r="BL173" s="166" t="s">
        <v>159</v>
      </c>
      <c r="BM173" s="273" t="s">
        <v>570</v>
      </c>
    </row>
    <row r="174" spans="2:51" s="284" customFormat="1" ht="12">
      <c r="B174" s="285"/>
      <c r="D174" s="277" t="s">
        <v>165</v>
      </c>
      <c r="E174" s="286" t="s">
        <v>1</v>
      </c>
      <c r="F174" s="287" t="s">
        <v>571</v>
      </c>
      <c r="H174" s="286" t="s">
        <v>1</v>
      </c>
      <c r="I174" s="82"/>
      <c r="L174" s="285"/>
      <c r="M174" s="288"/>
      <c r="N174" s="289"/>
      <c r="O174" s="289"/>
      <c r="P174" s="289"/>
      <c r="Q174" s="289"/>
      <c r="R174" s="289"/>
      <c r="S174" s="289"/>
      <c r="T174" s="290"/>
      <c r="AT174" s="286" t="s">
        <v>165</v>
      </c>
      <c r="AU174" s="286" t="s">
        <v>84</v>
      </c>
      <c r="AV174" s="284" t="s">
        <v>82</v>
      </c>
      <c r="AW174" s="284" t="s">
        <v>30</v>
      </c>
      <c r="AX174" s="284" t="s">
        <v>74</v>
      </c>
      <c r="AY174" s="286" t="s">
        <v>153</v>
      </c>
    </row>
    <row r="175" spans="2:51" s="284" customFormat="1" ht="12">
      <c r="B175" s="285"/>
      <c r="D175" s="277" t="s">
        <v>165</v>
      </c>
      <c r="E175" s="286" t="s">
        <v>1</v>
      </c>
      <c r="F175" s="287" t="s">
        <v>541</v>
      </c>
      <c r="H175" s="286" t="s">
        <v>1</v>
      </c>
      <c r="I175" s="82"/>
      <c r="L175" s="285"/>
      <c r="M175" s="288"/>
      <c r="N175" s="289"/>
      <c r="O175" s="289"/>
      <c r="P175" s="289"/>
      <c r="Q175" s="289"/>
      <c r="R175" s="289"/>
      <c r="S175" s="289"/>
      <c r="T175" s="290"/>
      <c r="AT175" s="286" t="s">
        <v>165</v>
      </c>
      <c r="AU175" s="286" t="s">
        <v>84</v>
      </c>
      <c r="AV175" s="284" t="s">
        <v>82</v>
      </c>
      <c r="AW175" s="284" t="s">
        <v>30</v>
      </c>
      <c r="AX175" s="284" t="s">
        <v>74</v>
      </c>
      <c r="AY175" s="286" t="s">
        <v>153</v>
      </c>
    </row>
    <row r="176" spans="2:51" s="275" customFormat="1" ht="12">
      <c r="B176" s="276"/>
      <c r="D176" s="277" t="s">
        <v>165</v>
      </c>
      <c r="E176" s="278" t="s">
        <v>1</v>
      </c>
      <c r="F176" s="279" t="s">
        <v>295</v>
      </c>
      <c r="H176" s="280">
        <v>56</v>
      </c>
      <c r="I176" s="81"/>
      <c r="L176" s="276"/>
      <c r="M176" s="281"/>
      <c r="N176" s="282"/>
      <c r="O176" s="282"/>
      <c r="P176" s="282"/>
      <c r="Q176" s="282"/>
      <c r="R176" s="282"/>
      <c r="S176" s="282"/>
      <c r="T176" s="283"/>
      <c r="AT176" s="278" t="s">
        <v>165</v>
      </c>
      <c r="AU176" s="278" t="s">
        <v>84</v>
      </c>
      <c r="AV176" s="275" t="s">
        <v>84</v>
      </c>
      <c r="AW176" s="275" t="s">
        <v>30</v>
      </c>
      <c r="AX176" s="275" t="s">
        <v>74</v>
      </c>
      <c r="AY176" s="278" t="s">
        <v>153</v>
      </c>
    </row>
    <row r="177" spans="2:51" s="284" customFormat="1" ht="12">
      <c r="B177" s="285"/>
      <c r="D177" s="277" t="s">
        <v>165</v>
      </c>
      <c r="E177" s="286" t="s">
        <v>1</v>
      </c>
      <c r="F177" s="287" t="s">
        <v>543</v>
      </c>
      <c r="H177" s="286" t="s">
        <v>1</v>
      </c>
      <c r="I177" s="82"/>
      <c r="L177" s="285"/>
      <c r="M177" s="288"/>
      <c r="N177" s="289"/>
      <c r="O177" s="289"/>
      <c r="P177" s="289"/>
      <c r="Q177" s="289"/>
      <c r="R177" s="289"/>
      <c r="S177" s="289"/>
      <c r="T177" s="290"/>
      <c r="AT177" s="286" t="s">
        <v>165</v>
      </c>
      <c r="AU177" s="286" t="s">
        <v>84</v>
      </c>
      <c r="AV177" s="284" t="s">
        <v>82</v>
      </c>
      <c r="AW177" s="284" t="s">
        <v>30</v>
      </c>
      <c r="AX177" s="284" t="s">
        <v>74</v>
      </c>
      <c r="AY177" s="286" t="s">
        <v>153</v>
      </c>
    </row>
    <row r="178" spans="2:51" s="275" customFormat="1" ht="12">
      <c r="B178" s="276"/>
      <c r="D178" s="277" t="s">
        <v>165</v>
      </c>
      <c r="E178" s="278" t="s">
        <v>1</v>
      </c>
      <c r="F178" s="279" t="s">
        <v>567</v>
      </c>
      <c r="H178" s="280">
        <v>117.4</v>
      </c>
      <c r="I178" s="81"/>
      <c r="L178" s="276"/>
      <c r="M178" s="281"/>
      <c r="N178" s="282"/>
      <c r="O178" s="282"/>
      <c r="P178" s="282"/>
      <c r="Q178" s="282"/>
      <c r="R178" s="282"/>
      <c r="S178" s="282"/>
      <c r="T178" s="283"/>
      <c r="AT178" s="278" t="s">
        <v>165</v>
      </c>
      <c r="AU178" s="278" t="s">
        <v>84</v>
      </c>
      <c r="AV178" s="275" t="s">
        <v>84</v>
      </c>
      <c r="AW178" s="275" t="s">
        <v>30</v>
      </c>
      <c r="AX178" s="275" t="s">
        <v>74</v>
      </c>
      <c r="AY178" s="278" t="s">
        <v>153</v>
      </c>
    </row>
    <row r="179" spans="2:51" s="284" customFormat="1" ht="12">
      <c r="B179" s="285"/>
      <c r="D179" s="277" t="s">
        <v>165</v>
      </c>
      <c r="E179" s="286" t="s">
        <v>1</v>
      </c>
      <c r="F179" s="287" t="s">
        <v>545</v>
      </c>
      <c r="H179" s="286" t="s">
        <v>1</v>
      </c>
      <c r="I179" s="82"/>
      <c r="L179" s="285"/>
      <c r="M179" s="288"/>
      <c r="N179" s="289"/>
      <c r="O179" s="289"/>
      <c r="P179" s="289"/>
      <c r="Q179" s="289"/>
      <c r="R179" s="289"/>
      <c r="S179" s="289"/>
      <c r="T179" s="290"/>
      <c r="AT179" s="286" t="s">
        <v>165</v>
      </c>
      <c r="AU179" s="286" t="s">
        <v>84</v>
      </c>
      <c r="AV179" s="284" t="s">
        <v>82</v>
      </c>
      <c r="AW179" s="284" t="s">
        <v>30</v>
      </c>
      <c r="AX179" s="284" t="s">
        <v>74</v>
      </c>
      <c r="AY179" s="286" t="s">
        <v>153</v>
      </c>
    </row>
    <row r="180" spans="2:51" s="275" customFormat="1" ht="12">
      <c r="B180" s="276"/>
      <c r="D180" s="277" t="s">
        <v>165</v>
      </c>
      <c r="E180" s="278" t="s">
        <v>1</v>
      </c>
      <c r="F180" s="279" t="s">
        <v>568</v>
      </c>
      <c r="H180" s="280">
        <v>209</v>
      </c>
      <c r="I180" s="81"/>
      <c r="L180" s="276"/>
      <c r="M180" s="281"/>
      <c r="N180" s="282"/>
      <c r="O180" s="282"/>
      <c r="P180" s="282"/>
      <c r="Q180" s="282"/>
      <c r="R180" s="282"/>
      <c r="S180" s="282"/>
      <c r="T180" s="283"/>
      <c r="AT180" s="278" t="s">
        <v>165</v>
      </c>
      <c r="AU180" s="278" t="s">
        <v>84</v>
      </c>
      <c r="AV180" s="275" t="s">
        <v>84</v>
      </c>
      <c r="AW180" s="275" t="s">
        <v>30</v>
      </c>
      <c r="AX180" s="275" t="s">
        <v>74</v>
      </c>
      <c r="AY180" s="278" t="s">
        <v>153</v>
      </c>
    </row>
    <row r="181" spans="2:51" s="284" customFormat="1" ht="12">
      <c r="B181" s="285"/>
      <c r="D181" s="277" t="s">
        <v>165</v>
      </c>
      <c r="E181" s="286" t="s">
        <v>1</v>
      </c>
      <c r="F181" s="287" t="s">
        <v>547</v>
      </c>
      <c r="H181" s="286" t="s">
        <v>1</v>
      </c>
      <c r="I181" s="82"/>
      <c r="L181" s="285"/>
      <c r="M181" s="288"/>
      <c r="N181" s="289"/>
      <c r="O181" s="289"/>
      <c r="P181" s="289"/>
      <c r="Q181" s="289"/>
      <c r="R181" s="289"/>
      <c r="S181" s="289"/>
      <c r="T181" s="290"/>
      <c r="AT181" s="286" t="s">
        <v>165</v>
      </c>
      <c r="AU181" s="286" t="s">
        <v>84</v>
      </c>
      <c r="AV181" s="284" t="s">
        <v>82</v>
      </c>
      <c r="AW181" s="284" t="s">
        <v>30</v>
      </c>
      <c r="AX181" s="284" t="s">
        <v>74</v>
      </c>
      <c r="AY181" s="286" t="s">
        <v>153</v>
      </c>
    </row>
    <row r="182" spans="2:51" s="275" customFormat="1" ht="12">
      <c r="B182" s="276"/>
      <c r="D182" s="277" t="s">
        <v>165</v>
      </c>
      <c r="E182" s="278" t="s">
        <v>1</v>
      </c>
      <c r="F182" s="279" t="s">
        <v>236</v>
      </c>
      <c r="H182" s="280">
        <v>19</v>
      </c>
      <c r="I182" s="81"/>
      <c r="L182" s="276"/>
      <c r="M182" s="281"/>
      <c r="N182" s="282"/>
      <c r="O182" s="282"/>
      <c r="P182" s="282"/>
      <c r="Q182" s="282"/>
      <c r="R182" s="282"/>
      <c r="S182" s="282"/>
      <c r="T182" s="283"/>
      <c r="AT182" s="278" t="s">
        <v>165</v>
      </c>
      <c r="AU182" s="278" t="s">
        <v>84</v>
      </c>
      <c r="AV182" s="275" t="s">
        <v>84</v>
      </c>
      <c r="AW182" s="275" t="s">
        <v>30</v>
      </c>
      <c r="AX182" s="275" t="s">
        <v>74</v>
      </c>
      <c r="AY182" s="278" t="s">
        <v>153</v>
      </c>
    </row>
    <row r="183" spans="2:51" s="284" customFormat="1" ht="12">
      <c r="B183" s="285"/>
      <c r="D183" s="277" t="s">
        <v>165</v>
      </c>
      <c r="E183" s="286" t="s">
        <v>1</v>
      </c>
      <c r="F183" s="287" t="s">
        <v>550</v>
      </c>
      <c r="H183" s="286" t="s">
        <v>1</v>
      </c>
      <c r="I183" s="82"/>
      <c r="L183" s="285"/>
      <c r="M183" s="288"/>
      <c r="N183" s="289"/>
      <c r="O183" s="289"/>
      <c r="P183" s="289"/>
      <c r="Q183" s="289"/>
      <c r="R183" s="289"/>
      <c r="S183" s="289"/>
      <c r="T183" s="290"/>
      <c r="AT183" s="286" t="s">
        <v>165</v>
      </c>
      <c r="AU183" s="286" t="s">
        <v>84</v>
      </c>
      <c r="AV183" s="284" t="s">
        <v>82</v>
      </c>
      <c r="AW183" s="284" t="s">
        <v>30</v>
      </c>
      <c r="AX183" s="284" t="s">
        <v>74</v>
      </c>
      <c r="AY183" s="286" t="s">
        <v>153</v>
      </c>
    </row>
    <row r="184" spans="2:51" s="275" customFormat="1" ht="12">
      <c r="B184" s="276"/>
      <c r="D184" s="277" t="s">
        <v>165</v>
      </c>
      <c r="E184" s="278" t="s">
        <v>1</v>
      </c>
      <c r="F184" s="279" t="s">
        <v>569</v>
      </c>
      <c r="H184" s="280">
        <v>145.2</v>
      </c>
      <c r="I184" s="81"/>
      <c r="L184" s="276"/>
      <c r="M184" s="281"/>
      <c r="N184" s="282"/>
      <c r="O184" s="282"/>
      <c r="P184" s="282"/>
      <c r="Q184" s="282"/>
      <c r="R184" s="282"/>
      <c r="S184" s="282"/>
      <c r="T184" s="283"/>
      <c r="AT184" s="278" t="s">
        <v>165</v>
      </c>
      <c r="AU184" s="278" t="s">
        <v>84</v>
      </c>
      <c r="AV184" s="275" t="s">
        <v>84</v>
      </c>
      <c r="AW184" s="275" t="s">
        <v>30</v>
      </c>
      <c r="AX184" s="275" t="s">
        <v>74</v>
      </c>
      <c r="AY184" s="278" t="s">
        <v>153</v>
      </c>
    </row>
    <row r="185" spans="2:51" s="291" customFormat="1" ht="12">
      <c r="B185" s="292"/>
      <c r="D185" s="277" t="s">
        <v>165</v>
      </c>
      <c r="E185" s="293" t="s">
        <v>1</v>
      </c>
      <c r="F185" s="294" t="s">
        <v>176</v>
      </c>
      <c r="H185" s="295">
        <v>546.5999999999999</v>
      </c>
      <c r="I185" s="83"/>
      <c r="L185" s="292"/>
      <c r="M185" s="296"/>
      <c r="N185" s="297"/>
      <c r="O185" s="297"/>
      <c r="P185" s="297"/>
      <c r="Q185" s="297"/>
      <c r="R185" s="297"/>
      <c r="S185" s="297"/>
      <c r="T185" s="298"/>
      <c r="AT185" s="293" t="s">
        <v>165</v>
      </c>
      <c r="AU185" s="293" t="s">
        <v>84</v>
      </c>
      <c r="AV185" s="291" t="s">
        <v>159</v>
      </c>
      <c r="AW185" s="291" t="s">
        <v>30</v>
      </c>
      <c r="AX185" s="291" t="s">
        <v>82</v>
      </c>
      <c r="AY185" s="293" t="s">
        <v>153</v>
      </c>
    </row>
    <row r="186" spans="1:65" s="178" customFormat="1" ht="24.25" customHeight="1">
      <c r="A186" s="175"/>
      <c r="B186" s="176"/>
      <c r="C186" s="261" t="s">
        <v>109</v>
      </c>
      <c r="D186" s="261" t="s">
        <v>155</v>
      </c>
      <c r="E186" s="262" t="s">
        <v>572</v>
      </c>
      <c r="F186" s="263" t="s">
        <v>573</v>
      </c>
      <c r="G186" s="264" t="s">
        <v>163</v>
      </c>
      <c r="H186" s="265">
        <v>362.4</v>
      </c>
      <c r="I186" s="80"/>
      <c r="J186" s="266">
        <f>ROUND(I186*H186,2)</f>
        <v>0</v>
      </c>
      <c r="K186" s="267"/>
      <c r="L186" s="176"/>
      <c r="M186" s="268" t="s">
        <v>1</v>
      </c>
      <c r="N186" s="269" t="s">
        <v>39</v>
      </c>
      <c r="O186" s="270"/>
      <c r="P186" s="271">
        <f>O186*H186</f>
        <v>0</v>
      </c>
      <c r="Q186" s="271">
        <v>0</v>
      </c>
      <c r="R186" s="271">
        <f>Q186*H186</f>
        <v>0</v>
      </c>
      <c r="S186" s="271">
        <v>0</v>
      </c>
      <c r="T186" s="272">
        <f>S186*H186</f>
        <v>0</v>
      </c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R186" s="273" t="s">
        <v>159</v>
      </c>
      <c r="AT186" s="273" t="s">
        <v>155</v>
      </c>
      <c r="AU186" s="273" t="s">
        <v>84</v>
      </c>
      <c r="AY186" s="166" t="s">
        <v>153</v>
      </c>
      <c r="BE186" s="274">
        <f>IF(N186="základní",J186,0)</f>
        <v>0</v>
      </c>
      <c r="BF186" s="274">
        <f>IF(N186="snížená",J186,0)</f>
        <v>0</v>
      </c>
      <c r="BG186" s="274">
        <f>IF(N186="zákl. přenesená",J186,0)</f>
        <v>0</v>
      </c>
      <c r="BH186" s="274">
        <f>IF(N186="sníž. přenesená",J186,0)</f>
        <v>0</v>
      </c>
      <c r="BI186" s="274">
        <f>IF(N186="nulová",J186,0)</f>
        <v>0</v>
      </c>
      <c r="BJ186" s="166" t="s">
        <v>82</v>
      </c>
      <c r="BK186" s="274">
        <f>ROUND(I186*H186,2)</f>
        <v>0</v>
      </c>
      <c r="BL186" s="166" t="s">
        <v>159</v>
      </c>
      <c r="BM186" s="273" t="s">
        <v>574</v>
      </c>
    </row>
    <row r="187" spans="2:51" s="275" customFormat="1" ht="12">
      <c r="B187" s="276"/>
      <c r="D187" s="277" t="s">
        <v>165</v>
      </c>
      <c r="E187" s="278" t="s">
        <v>1</v>
      </c>
      <c r="F187" s="279" t="s">
        <v>554</v>
      </c>
      <c r="H187" s="280">
        <v>362.4</v>
      </c>
      <c r="I187" s="81"/>
      <c r="L187" s="276"/>
      <c r="M187" s="281"/>
      <c r="N187" s="282"/>
      <c r="O187" s="282"/>
      <c r="P187" s="282"/>
      <c r="Q187" s="282"/>
      <c r="R187" s="282"/>
      <c r="S187" s="282"/>
      <c r="T187" s="283"/>
      <c r="AT187" s="278" t="s">
        <v>165</v>
      </c>
      <c r="AU187" s="278" t="s">
        <v>84</v>
      </c>
      <c r="AV187" s="275" t="s">
        <v>84</v>
      </c>
      <c r="AW187" s="275" t="s">
        <v>30</v>
      </c>
      <c r="AX187" s="275" t="s">
        <v>82</v>
      </c>
      <c r="AY187" s="278" t="s">
        <v>153</v>
      </c>
    </row>
    <row r="188" spans="2:63" s="248" customFormat="1" ht="22.9" customHeight="1">
      <c r="B188" s="249"/>
      <c r="D188" s="250" t="s">
        <v>73</v>
      </c>
      <c r="E188" s="259" t="s">
        <v>84</v>
      </c>
      <c r="F188" s="259" t="s">
        <v>209</v>
      </c>
      <c r="I188" s="79"/>
      <c r="J188" s="260">
        <f>BK188</f>
        <v>0</v>
      </c>
      <c r="L188" s="249"/>
      <c r="M188" s="253"/>
      <c r="N188" s="254"/>
      <c r="O188" s="254"/>
      <c r="P188" s="255">
        <f>SUM(P189:P219)</f>
        <v>0</v>
      </c>
      <c r="Q188" s="254"/>
      <c r="R188" s="255">
        <f>SUM(R189:R219)</f>
        <v>9.364909540000001</v>
      </c>
      <c r="S188" s="254"/>
      <c r="T188" s="256">
        <f>SUM(T189:T219)</f>
        <v>0</v>
      </c>
      <c r="AR188" s="250" t="s">
        <v>82</v>
      </c>
      <c r="AT188" s="257" t="s">
        <v>73</v>
      </c>
      <c r="AU188" s="257" t="s">
        <v>82</v>
      </c>
      <c r="AY188" s="250" t="s">
        <v>153</v>
      </c>
      <c r="BK188" s="258">
        <f>SUM(BK189:BK219)</f>
        <v>0</v>
      </c>
    </row>
    <row r="189" spans="1:65" s="178" customFormat="1" ht="44.25" customHeight="1">
      <c r="A189" s="175"/>
      <c r="B189" s="176"/>
      <c r="C189" s="261" t="s">
        <v>112</v>
      </c>
      <c r="D189" s="261" t="s">
        <v>155</v>
      </c>
      <c r="E189" s="262" t="s">
        <v>575</v>
      </c>
      <c r="F189" s="263" t="s">
        <v>576</v>
      </c>
      <c r="G189" s="264" t="s">
        <v>170</v>
      </c>
      <c r="H189" s="265">
        <v>3.813</v>
      </c>
      <c r="I189" s="80"/>
      <c r="J189" s="266">
        <f>ROUND(I189*H189,2)</f>
        <v>0</v>
      </c>
      <c r="K189" s="267"/>
      <c r="L189" s="176"/>
      <c r="M189" s="268" t="s">
        <v>1</v>
      </c>
      <c r="N189" s="269" t="s">
        <v>39</v>
      </c>
      <c r="O189" s="270"/>
      <c r="P189" s="271">
        <f>O189*H189</f>
        <v>0</v>
      </c>
      <c r="Q189" s="271">
        <v>1.665</v>
      </c>
      <c r="R189" s="271">
        <f>Q189*H189</f>
        <v>6.348645</v>
      </c>
      <c r="S189" s="271">
        <v>0</v>
      </c>
      <c r="T189" s="272">
        <f>S189*H189</f>
        <v>0</v>
      </c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R189" s="273" t="s">
        <v>159</v>
      </c>
      <c r="AT189" s="273" t="s">
        <v>155</v>
      </c>
      <c r="AU189" s="273" t="s">
        <v>84</v>
      </c>
      <c r="AY189" s="166" t="s">
        <v>153</v>
      </c>
      <c r="BE189" s="274">
        <f>IF(N189="základní",J189,0)</f>
        <v>0</v>
      </c>
      <c r="BF189" s="274">
        <f>IF(N189="snížená",J189,0)</f>
        <v>0</v>
      </c>
      <c r="BG189" s="274">
        <f>IF(N189="zákl. přenesená",J189,0)</f>
        <v>0</v>
      </c>
      <c r="BH189" s="274">
        <f>IF(N189="sníž. přenesená",J189,0)</f>
        <v>0</v>
      </c>
      <c r="BI189" s="274">
        <f>IF(N189="nulová",J189,0)</f>
        <v>0</v>
      </c>
      <c r="BJ189" s="166" t="s">
        <v>82</v>
      </c>
      <c r="BK189" s="274">
        <f>ROUND(I189*H189,2)</f>
        <v>0</v>
      </c>
      <c r="BL189" s="166" t="s">
        <v>159</v>
      </c>
      <c r="BM189" s="273" t="s">
        <v>577</v>
      </c>
    </row>
    <row r="190" spans="2:51" s="284" customFormat="1" ht="12">
      <c r="B190" s="285"/>
      <c r="D190" s="277" t="s">
        <v>165</v>
      </c>
      <c r="E190" s="286" t="s">
        <v>1</v>
      </c>
      <c r="F190" s="287" t="s">
        <v>578</v>
      </c>
      <c r="H190" s="286" t="s">
        <v>1</v>
      </c>
      <c r="I190" s="82"/>
      <c r="L190" s="285"/>
      <c r="M190" s="288"/>
      <c r="N190" s="289"/>
      <c r="O190" s="289"/>
      <c r="P190" s="289"/>
      <c r="Q190" s="289"/>
      <c r="R190" s="289"/>
      <c r="S190" s="289"/>
      <c r="T190" s="290"/>
      <c r="AT190" s="286" t="s">
        <v>165</v>
      </c>
      <c r="AU190" s="286" t="s">
        <v>84</v>
      </c>
      <c r="AV190" s="284" t="s">
        <v>82</v>
      </c>
      <c r="AW190" s="284" t="s">
        <v>30</v>
      </c>
      <c r="AX190" s="284" t="s">
        <v>74</v>
      </c>
      <c r="AY190" s="286" t="s">
        <v>153</v>
      </c>
    </row>
    <row r="191" spans="2:51" s="275" customFormat="1" ht="12">
      <c r="B191" s="276"/>
      <c r="D191" s="277" t="s">
        <v>165</v>
      </c>
      <c r="E191" s="278" t="s">
        <v>1</v>
      </c>
      <c r="F191" s="279" t="s">
        <v>579</v>
      </c>
      <c r="H191" s="280">
        <v>3.813</v>
      </c>
      <c r="I191" s="81"/>
      <c r="L191" s="276"/>
      <c r="M191" s="281"/>
      <c r="N191" s="282"/>
      <c r="O191" s="282"/>
      <c r="P191" s="282"/>
      <c r="Q191" s="282"/>
      <c r="R191" s="282"/>
      <c r="S191" s="282"/>
      <c r="T191" s="283"/>
      <c r="AT191" s="278" t="s">
        <v>165</v>
      </c>
      <c r="AU191" s="278" t="s">
        <v>84</v>
      </c>
      <c r="AV191" s="275" t="s">
        <v>84</v>
      </c>
      <c r="AW191" s="275" t="s">
        <v>30</v>
      </c>
      <c r="AX191" s="275" t="s">
        <v>74</v>
      </c>
      <c r="AY191" s="278" t="s">
        <v>153</v>
      </c>
    </row>
    <row r="192" spans="2:51" s="291" customFormat="1" ht="12">
      <c r="B192" s="292"/>
      <c r="D192" s="277" t="s">
        <v>165</v>
      </c>
      <c r="E192" s="293" t="s">
        <v>1</v>
      </c>
      <c r="F192" s="294" t="s">
        <v>176</v>
      </c>
      <c r="H192" s="295">
        <v>3.813</v>
      </c>
      <c r="I192" s="83"/>
      <c r="L192" s="292"/>
      <c r="M192" s="296"/>
      <c r="N192" s="297"/>
      <c r="O192" s="297"/>
      <c r="P192" s="297"/>
      <c r="Q192" s="297"/>
      <c r="R192" s="297"/>
      <c r="S192" s="297"/>
      <c r="T192" s="298"/>
      <c r="AT192" s="293" t="s">
        <v>165</v>
      </c>
      <c r="AU192" s="293" t="s">
        <v>84</v>
      </c>
      <c r="AV192" s="291" t="s">
        <v>159</v>
      </c>
      <c r="AW192" s="291" t="s">
        <v>30</v>
      </c>
      <c r="AX192" s="291" t="s">
        <v>82</v>
      </c>
      <c r="AY192" s="293" t="s">
        <v>153</v>
      </c>
    </row>
    <row r="193" spans="1:65" s="178" customFormat="1" ht="44.25" customHeight="1">
      <c r="A193" s="175"/>
      <c r="B193" s="176"/>
      <c r="C193" s="261" t="s">
        <v>203</v>
      </c>
      <c r="D193" s="261" t="s">
        <v>155</v>
      </c>
      <c r="E193" s="262" t="s">
        <v>580</v>
      </c>
      <c r="F193" s="263" t="s">
        <v>581</v>
      </c>
      <c r="G193" s="264" t="s">
        <v>163</v>
      </c>
      <c r="H193" s="265">
        <v>61</v>
      </c>
      <c r="I193" s="80"/>
      <c r="J193" s="266">
        <f>ROUND(I193*H193,2)</f>
        <v>0</v>
      </c>
      <c r="K193" s="267"/>
      <c r="L193" s="176"/>
      <c r="M193" s="268" t="s">
        <v>1</v>
      </c>
      <c r="N193" s="269" t="s">
        <v>39</v>
      </c>
      <c r="O193" s="270"/>
      <c r="P193" s="271">
        <f>O193*H193</f>
        <v>0</v>
      </c>
      <c r="Q193" s="271">
        <v>0.00017</v>
      </c>
      <c r="R193" s="271">
        <f>Q193*H193</f>
        <v>0.01037</v>
      </c>
      <c r="S193" s="271">
        <v>0</v>
      </c>
      <c r="T193" s="272">
        <f>S193*H193</f>
        <v>0</v>
      </c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R193" s="273" t="s">
        <v>159</v>
      </c>
      <c r="AT193" s="273" t="s">
        <v>155</v>
      </c>
      <c r="AU193" s="273" t="s">
        <v>84</v>
      </c>
      <c r="AY193" s="166" t="s">
        <v>153</v>
      </c>
      <c r="BE193" s="274">
        <f>IF(N193="základní",J193,0)</f>
        <v>0</v>
      </c>
      <c r="BF193" s="274">
        <f>IF(N193="snížená",J193,0)</f>
        <v>0</v>
      </c>
      <c r="BG193" s="274">
        <f>IF(N193="zákl. přenesená",J193,0)</f>
        <v>0</v>
      </c>
      <c r="BH193" s="274">
        <f>IF(N193="sníž. přenesená",J193,0)</f>
        <v>0</v>
      </c>
      <c r="BI193" s="274">
        <f>IF(N193="nulová",J193,0)</f>
        <v>0</v>
      </c>
      <c r="BJ193" s="166" t="s">
        <v>82</v>
      </c>
      <c r="BK193" s="274">
        <f>ROUND(I193*H193,2)</f>
        <v>0</v>
      </c>
      <c r="BL193" s="166" t="s">
        <v>159</v>
      </c>
      <c r="BM193" s="273" t="s">
        <v>582</v>
      </c>
    </row>
    <row r="194" spans="1:65" s="178" customFormat="1" ht="16.5" customHeight="1">
      <c r="A194" s="175"/>
      <c r="B194" s="176"/>
      <c r="C194" s="299" t="s">
        <v>210</v>
      </c>
      <c r="D194" s="299" t="s">
        <v>228</v>
      </c>
      <c r="E194" s="300" t="s">
        <v>583</v>
      </c>
      <c r="F194" s="301" t="s">
        <v>584</v>
      </c>
      <c r="G194" s="302" t="s">
        <v>163</v>
      </c>
      <c r="H194" s="303">
        <v>61</v>
      </c>
      <c r="I194" s="84"/>
      <c r="J194" s="304">
        <f>ROUND(I194*H194,2)</f>
        <v>0</v>
      </c>
      <c r="K194" s="305"/>
      <c r="L194" s="306"/>
      <c r="M194" s="307" t="s">
        <v>1</v>
      </c>
      <c r="N194" s="308" t="s">
        <v>39</v>
      </c>
      <c r="O194" s="270"/>
      <c r="P194" s="271">
        <f>O194*H194</f>
        <v>0</v>
      </c>
      <c r="Q194" s="271">
        <v>0.0005</v>
      </c>
      <c r="R194" s="271">
        <f>Q194*H194</f>
        <v>0.0305</v>
      </c>
      <c r="S194" s="271">
        <v>0</v>
      </c>
      <c r="T194" s="272">
        <f>S194*H194</f>
        <v>0</v>
      </c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R194" s="273" t="s">
        <v>183</v>
      </c>
      <c r="AT194" s="273" t="s">
        <v>228</v>
      </c>
      <c r="AU194" s="273" t="s">
        <v>84</v>
      </c>
      <c r="AY194" s="166" t="s">
        <v>153</v>
      </c>
      <c r="BE194" s="274">
        <f>IF(N194="základní",J194,0)</f>
        <v>0</v>
      </c>
      <c r="BF194" s="274">
        <f>IF(N194="snížená",J194,0)</f>
        <v>0</v>
      </c>
      <c r="BG194" s="274">
        <f>IF(N194="zákl. přenesená",J194,0)</f>
        <v>0</v>
      </c>
      <c r="BH194" s="274">
        <f>IF(N194="sníž. přenesená",J194,0)</f>
        <v>0</v>
      </c>
      <c r="BI194" s="274">
        <f>IF(N194="nulová",J194,0)</f>
        <v>0</v>
      </c>
      <c r="BJ194" s="166" t="s">
        <v>82</v>
      </c>
      <c r="BK194" s="274">
        <f>ROUND(I194*H194,2)</f>
        <v>0</v>
      </c>
      <c r="BL194" s="166" t="s">
        <v>159</v>
      </c>
      <c r="BM194" s="273" t="s">
        <v>585</v>
      </c>
    </row>
    <row r="195" spans="2:51" s="284" customFormat="1" ht="20">
      <c r="B195" s="285"/>
      <c r="D195" s="277" t="s">
        <v>165</v>
      </c>
      <c r="E195" s="286" t="s">
        <v>1</v>
      </c>
      <c r="F195" s="287" t="s">
        <v>586</v>
      </c>
      <c r="H195" s="286" t="s">
        <v>1</v>
      </c>
      <c r="I195" s="82"/>
      <c r="L195" s="285"/>
      <c r="M195" s="288"/>
      <c r="N195" s="289"/>
      <c r="O195" s="289"/>
      <c r="P195" s="289"/>
      <c r="Q195" s="289"/>
      <c r="R195" s="289"/>
      <c r="S195" s="289"/>
      <c r="T195" s="290"/>
      <c r="AT195" s="286" t="s">
        <v>165</v>
      </c>
      <c r="AU195" s="286" t="s">
        <v>84</v>
      </c>
      <c r="AV195" s="284" t="s">
        <v>82</v>
      </c>
      <c r="AW195" s="284" t="s">
        <v>30</v>
      </c>
      <c r="AX195" s="284" t="s">
        <v>74</v>
      </c>
      <c r="AY195" s="286" t="s">
        <v>153</v>
      </c>
    </row>
    <row r="196" spans="2:51" s="275" customFormat="1" ht="12">
      <c r="B196" s="276"/>
      <c r="D196" s="277" t="s">
        <v>165</v>
      </c>
      <c r="E196" s="278" t="s">
        <v>1</v>
      </c>
      <c r="F196" s="279" t="s">
        <v>587</v>
      </c>
      <c r="H196" s="280">
        <v>61</v>
      </c>
      <c r="I196" s="81"/>
      <c r="L196" s="276"/>
      <c r="M196" s="281"/>
      <c r="N196" s="282"/>
      <c r="O196" s="282"/>
      <c r="P196" s="282"/>
      <c r="Q196" s="282"/>
      <c r="R196" s="282"/>
      <c r="S196" s="282"/>
      <c r="T196" s="283"/>
      <c r="AT196" s="278" t="s">
        <v>165</v>
      </c>
      <c r="AU196" s="278" t="s">
        <v>84</v>
      </c>
      <c r="AV196" s="275" t="s">
        <v>84</v>
      </c>
      <c r="AW196" s="275" t="s">
        <v>30</v>
      </c>
      <c r="AX196" s="275" t="s">
        <v>74</v>
      </c>
      <c r="AY196" s="278" t="s">
        <v>153</v>
      </c>
    </row>
    <row r="197" spans="2:51" s="291" customFormat="1" ht="12">
      <c r="B197" s="292"/>
      <c r="D197" s="277" t="s">
        <v>165</v>
      </c>
      <c r="E197" s="293" t="s">
        <v>1</v>
      </c>
      <c r="F197" s="294" t="s">
        <v>176</v>
      </c>
      <c r="H197" s="295">
        <v>61</v>
      </c>
      <c r="I197" s="83"/>
      <c r="L197" s="292"/>
      <c r="M197" s="296"/>
      <c r="N197" s="297"/>
      <c r="O197" s="297"/>
      <c r="P197" s="297"/>
      <c r="Q197" s="297"/>
      <c r="R197" s="297"/>
      <c r="S197" s="297"/>
      <c r="T197" s="298"/>
      <c r="AT197" s="293" t="s">
        <v>165</v>
      </c>
      <c r="AU197" s="293" t="s">
        <v>84</v>
      </c>
      <c r="AV197" s="291" t="s">
        <v>159</v>
      </c>
      <c r="AW197" s="291" t="s">
        <v>30</v>
      </c>
      <c r="AX197" s="291" t="s">
        <v>82</v>
      </c>
      <c r="AY197" s="293" t="s">
        <v>153</v>
      </c>
    </row>
    <row r="198" spans="1:65" s="178" customFormat="1" ht="16.5" customHeight="1">
      <c r="A198" s="175"/>
      <c r="B198" s="176"/>
      <c r="C198" s="261" t="s">
        <v>8</v>
      </c>
      <c r="D198" s="261" t="s">
        <v>155</v>
      </c>
      <c r="E198" s="262" t="s">
        <v>588</v>
      </c>
      <c r="F198" s="263" t="s">
        <v>589</v>
      </c>
      <c r="G198" s="264" t="s">
        <v>170</v>
      </c>
      <c r="H198" s="265">
        <v>1.373</v>
      </c>
      <c r="I198" s="80"/>
      <c r="J198" s="266">
        <f>ROUND(I198*H198,2)</f>
        <v>0</v>
      </c>
      <c r="K198" s="267"/>
      <c r="L198" s="176"/>
      <c r="M198" s="268" t="s">
        <v>1</v>
      </c>
      <c r="N198" s="269" t="s">
        <v>39</v>
      </c>
      <c r="O198" s="270"/>
      <c r="P198" s="271">
        <f>O198*H198</f>
        <v>0</v>
      </c>
      <c r="Q198" s="271">
        <v>1.9205</v>
      </c>
      <c r="R198" s="271">
        <f>Q198*H198</f>
        <v>2.6368465000000003</v>
      </c>
      <c r="S198" s="271">
        <v>0</v>
      </c>
      <c r="T198" s="272">
        <f>S198*H198</f>
        <v>0</v>
      </c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R198" s="273" t="s">
        <v>159</v>
      </c>
      <c r="AT198" s="273" t="s">
        <v>155</v>
      </c>
      <c r="AU198" s="273" t="s">
        <v>84</v>
      </c>
      <c r="AY198" s="166" t="s">
        <v>153</v>
      </c>
      <c r="BE198" s="274">
        <f>IF(N198="základní",J198,0)</f>
        <v>0</v>
      </c>
      <c r="BF198" s="274">
        <f>IF(N198="snížená",J198,0)</f>
        <v>0</v>
      </c>
      <c r="BG198" s="274">
        <f>IF(N198="zákl. přenesená",J198,0)</f>
        <v>0</v>
      </c>
      <c r="BH198" s="274">
        <f>IF(N198="sníž. přenesená",J198,0)</f>
        <v>0</v>
      </c>
      <c r="BI198" s="274">
        <f>IF(N198="nulová",J198,0)</f>
        <v>0</v>
      </c>
      <c r="BJ198" s="166" t="s">
        <v>82</v>
      </c>
      <c r="BK198" s="274">
        <f>ROUND(I198*H198,2)</f>
        <v>0</v>
      </c>
      <c r="BL198" s="166" t="s">
        <v>159</v>
      </c>
      <c r="BM198" s="273" t="s">
        <v>590</v>
      </c>
    </row>
    <row r="199" spans="2:51" s="284" customFormat="1" ht="12">
      <c r="B199" s="285"/>
      <c r="D199" s="277" t="s">
        <v>165</v>
      </c>
      <c r="E199" s="286" t="s">
        <v>1</v>
      </c>
      <c r="F199" s="287" t="s">
        <v>591</v>
      </c>
      <c r="H199" s="286" t="s">
        <v>1</v>
      </c>
      <c r="I199" s="82"/>
      <c r="L199" s="285"/>
      <c r="M199" s="288"/>
      <c r="N199" s="289"/>
      <c r="O199" s="289"/>
      <c r="P199" s="289"/>
      <c r="Q199" s="289"/>
      <c r="R199" s="289"/>
      <c r="S199" s="289"/>
      <c r="T199" s="290"/>
      <c r="AT199" s="286" t="s">
        <v>165</v>
      </c>
      <c r="AU199" s="286" t="s">
        <v>84</v>
      </c>
      <c r="AV199" s="284" t="s">
        <v>82</v>
      </c>
      <c r="AW199" s="284" t="s">
        <v>30</v>
      </c>
      <c r="AX199" s="284" t="s">
        <v>74</v>
      </c>
      <c r="AY199" s="286" t="s">
        <v>153</v>
      </c>
    </row>
    <row r="200" spans="2:51" s="275" customFormat="1" ht="12">
      <c r="B200" s="276"/>
      <c r="D200" s="277" t="s">
        <v>165</v>
      </c>
      <c r="E200" s="278" t="s">
        <v>1</v>
      </c>
      <c r="F200" s="279" t="s">
        <v>592</v>
      </c>
      <c r="H200" s="280">
        <v>1.373</v>
      </c>
      <c r="I200" s="81"/>
      <c r="L200" s="276"/>
      <c r="M200" s="281"/>
      <c r="N200" s="282"/>
      <c r="O200" s="282"/>
      <c r="P200" s="282"/>
      <c r="Q200" s="282"/>
      <c r="R200" s="282"/>
      <c r="S200" s="282"/>
      <c r="T200" s="283"/>
      <c r="AT200" s="278" t="s">
        <v>165</v>
      </c>
      <c r="AU200" s="278" t="s">
        <v>84</v>
      </c>
      <c r="AV200" s="275" t="s">
        <v>84</v>
      </c>
      <c r="AW200" s="275" t="s">
        <v>30</v>
      </c>
      <c r="AX200" s="275" t="s">
        <v>82</v>
      </c>
      <c r="AY200" s="278" t="s">
        <v>153</v>
      </c>
    </row>
    <row r="201" spans="1:65" s="178" customFormat="1" ht="24.25" customHeight="1">
      <c r="A201" s="175"/>
      <c r="B201" s="176"/>
      <c r="C201" s="261" t="s">
        <v>186</v>
      </c>
      <c r="D201" s="261" t="s">
        <v>155</v>
      </c>
      <c r="E201" s="262" t="s">
        <v>593</v>
      </c>
      <c r="F201" s="263" t="s">
        <v>594</v>
      </c>
      <c r="G201" s="264" t="s">
        <v>290</v>
      </c>
      <c r="H201" s="265">
        <v>30.5</v>
      </c>
      <c r="I201" s="80"/>
      <c r="J201" s="266">
        <f>ROUND(I201*H201,2)</f>
        <v>0</v>
      </c>
      <c r="K201" s="267"/>
      <c r="L201" s="176"/>
      <c r="M201" s="268" t="s">
        <v>1</v>
      </c>
      <c r="N201" s="269" t="s">
        <v>39</v>
      </c>
      <c r="O201" s="270"/>
      <c r="P201" s="271">
        <f>O201*H201</f>
        <v>0</v>
      </c>
      <c r="Q201" s="271">
        <v>0.00116</v>
      </c>
      <c r="R201" s="271">
        <f>Q201*H201</f>
        <v>0.03538</v>
      </c>
      <c r="S201" s="271">
        <v>0</v>
      </c>
      <c r="T201" s="272">
        <f>S201*H201</f>
        <v>0</v>
      </c>
      <c r="U201" s="175"/>
      <c r="V201" s="175"/>
      <c r="W201" s="175"/>
      <c r="X201" s="175"/>
      <c r="Y201" s="175"/>
      <c r="Z201" s="175"/>
      <c r="AA201" s="175"/>
      <c r="AB201" s="175"/>
      <c r="AC201" s="175"/>
      <c r="AD201" s="175"/>
      <c r="AE201" s="175"/>
      <c r="AR201" s="273" t="s">
        <v>159</v>
      </c>
      <c r="AT201" s="273" t="s">
        <v>155</v>
      </c>
      <c r="AU201" s="273" t="s">
        <v>84</v>
      </c>
      <c r="AY201" s="166" t="s">
        <v>153</v>
      </c>
      <c r="BE201" s="274">
        <f>IF(N201="základní",J201,0)</f>
        <v>0</v>
      </c>
      <c r="BF201" s="274">
        <f>IF(N201="snížená",J201,0)</f>
        <v>0</v>
      </c>
      <c r="BG201" s="274">
        <f>IF(N201="zákl. přenesená",J201,0)</f>
        <v>0</v>
      </c>
      <c r="BH201" s="274">
        <f>IF(N201="sníž. přenesená",J201,0)</f>
        <v>0</v>
      </c>
      <c r="BI201" s="274">
        <f>IF(N201="nulová",J201,0)</f>
        <v>0</v>
      </c>
      <c r="BJ201" s="166" t="s">
        <v>82</v>
      </c>
      <c r="BK201" s="274">
        <f>ROUND(I201*H201,2)</f>
        <v>0</v>
      </c>
      <c r="BL201" s="166" t="s">
        <v>159</v>
      </c>
      <c r="BM201" s="273" t="s">
        <v>595</v>
      </c>
    </row>
    <row r="202" spans="2:51" s="284" customFormat="1" ht="12">
      <c r="B202" s="285"/>
      <c r="D202" s="277" t="s">
        <v>165</v>
      </c>
      <c r="E202" s="286" t="s">
        <v>1</v>
      </c>
      <c r="F202" s="287" t="s">
        <v>596</v>
      </c>
      <c r="H202" s="286" t="s">
        <v>1</v>
      </c>
      <c r="I202" s="82"/>
      <c r="L202" s="285"/>
      <c r="M202" s="288"/>
      <c r="N202" s="289"/>
      <c r="O202" s="289"/>
      <c r="P202" s="289"/>
      <c r="Q202" s="289"/>
      <c r="R202" s="289"/>
      <c r="S202" s="289"/>
      <c r="T202" s="290"/>
      <c r="AT202" s="286" t="s">
        <v>165</v>
      </c>
      <c r="AU202" s="286" t="s">
        <v>84</v>
      </c>
      <c r="AV202" s="284" t="s">
        <v>82</v>
      </c>
      <c r="AW202" s="284" t="s">
        <v>30</v>
      </c>
      <c r="AX202" s="284" t="s">
        <v>74</v>
      </c>
      <c r="AY202" s="286" t="s">
        <v>153</v>
      </c>
    </row>
    <row r="203" spans="2:51" s="275" customFormat="1" ht="12">
      <c r="B203" s="276"/>
      <c r="D203" s="277" t="s">
        <v>165</v>
      </c>
      <c r="E203" s="278" t="s">
        <v>1</v>
      </c>
      <c r="F203" s="279" t="s">
        <v>597</v>
      </c>
      <c r="H203" s="280">
        <v>30.5</v>
      </c>
      <c r="I203" s="81"/>
      <c r="L203" s="276"/>
      <c r="M203" s="281"/>
      <c r="N203" s="282"/>
      <c r="O203" s="282"/>
      <c r="P203" s="282"/>
      <c r="Q203" s="282"/>
      <c r="R203" s="282"/>
      <c r="S203" s="282"/>
      <c r="T203" s="283"/>
      <c r="AT203" s="278" t="s">
        <v>165</v>
      </c>
      <c r="AU203" s="278" t="s">
        <v>84</v>
      </c>
      <c r="AV203" s="275" t="s">
        <v>84</v>
      </c>
      <c r="AW203" s="275" t="s">
        <v>30</v>
      </c>
      <c r="AX203" s="275" t="s">
        <v>74</v>
      </c>
      <c r="AY203" s="278" t="s">
        <v>153</v>
      </c>
    </row>
    <row r="204" spans="2:51" s="291" customFormat="1" ht="12">
      <c r="B204" s="292"/>
      <c r="D204" s="277" t="s">
        <v>165</v>
      </c>
      <c r="E204" s="293" t="s">
        <v>1</v>
      </c>
      <c r="F204" s="294" t="s">
        <v>176</v>
      </c>
      <c r="H204" s="295">
        <v>30.5</v>
      </c>
      <c r="I204" s="83"/>
      <c r="L204" s="292"/>
      <c r="M204" s="296"/>
      <c r="N204" s="297"/>
      <c r="O204" s="297"/>
      <c r="P204" s="297"/>
      <c r="Q204" s="297"/>
      <c r="R204" s="297"/>
      <c r="S204" s="297"/>
      <c r="T204" s="298"/>
      <c r="AT204" s="293" t="s">
        <v>165</v>
      </c>
      <c r="AU204" s="293" t="s">
        <v>84</v>
      </c>
      <c r="AV204" s="291" t="s">
        <v>159</v>
      </c>
      <c r="AW204" s="291" t="s">
        <v>30</v>
      </c>
      <c r="AX204" s="291" t="s">
        <v>82</v>
      </c>
      <c r="AY204" s="293" t="s">
        <v>153</v>
      </c>
    </row>
    <row r="205" spans="1:65" s="178" customFormat="1" ht="44.25" customHeight="1">
      <c r="A205" s="175"/>
      <c r="B205" s="176"/>
      <c r="C205" s="261" t="s">
        <v>227</v>
      </c>
      <c r="D205" s="261" t="s">
        <v>155</v>
      </c>
      <c r="E205" s="262" t="s">
        <v>598</v>
      </c>
      <c r="F205" s="263" t="s">
        <v>599</v>
      </c>
      <c r="G205" s="264" t="s">
        <v>163</v>
      </c>
      <c r="H205" s="265">
        <v>656.208</v>
      </c>
      <c r="I205" s="80"/>
      <c r="J205" s="266">
        <f>ROUND(I205*H205,2)</f>
        <v>0</v>
      </c>
      <c r="K205" s="267"/>
      <c r="L205" s="176"/>
      <c r="M205" s="268" t="s">
        <v>1</v>
      </c>
      <c r="N205" s="269" t="s">
        <v>39</v>
      </c>
      <c r="O205" s="270"/>
      <c r="P205" s="271">
        <f>O205*H205</f>
        <v>0</v>
      </c>
      <c r="Q205" s="271">
        <v>0.00014</v>
      </c>
      <c r="R205" s="271">
        <f>Q205*H205</f>
        <v>0.09186911999999998</v>
      </c>
      <c r="S205" s="271">
        <v>0</v>
      </c>
      <c r="T205" s="272">
        <f>S205*H205</f>
        <v>0</v>
      </c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R205" s="273" t="s">
        <v>159</v>
      </c>
      <c r="AT205" s="273" t="s">
        <v>155</v>
      </c>
      <c r="AU205" s="273" t="s">
        <v>84</v>
      </c>
      <c r="AY205" s="166" t="s">
        <v>153</v>
      </c>
      <c r="BE205" s="274">
        <f>IF(N205="základní",J205,0)</f>
        <v>0</v>
      </c>
      <c r="BF205" s="274">
        <f>IF(N205="snížená",J205,0)</f>
        <v>0</v>
      </c>
      <c r="BG205" s="274">
        <f>IF(N205="zákl. přenesená",J205,0)</f>
        <v>0</v>
      </c>
      <c r="BH205" s="274">
        <f>IF(N205="sníž. přenesená",J205,0)</f>
        <v>0</v>
      </c>
      <c r="BI205" s="274">
        <f>IF(N205="nulová",J205,0)</f>
        <v>0</v>
      </c>
      <c r="BJ205" s="166" t="s">
        <v>82</v>
      </c>
      <c r="BK205" s="274">
        <f>ROUND(I205*H205,2)</f>
        <v>0</v>
      </c>
      <c r="BL205" s="166" t="s">
        <v>159</v>
      </c>
      <c r="BM205" s="273" t="s">
        <v>600</v>
      </c>
    </row>
    <row r="206" spans="2:51" s="284" customFormat="1" ht="12">
      <c r="B206" s="285"/>
      <c r="D206" s="277" t="s">
        <v>165</v>
      </c>
      <c r="E206" s="286" t="s">
        <v>1</v>
      </c>
      <c r="F206" s="287" t="s">
        <v>601</v>
      </c>
      <c r="H206" s="286" t="s">
        <v>1</v>
      </c>
      <c r="I206" s="82"/>
      <c r="L206" s="285"/>
      <c r="M206" s="288"/>
      <c r="N206" s="289"/>
      <c r="O206" s="289"/>
      <c r="P206" s="289"/>
      <c r="Q206" s="289"/>
      <c r="R206" s="289"/>
      <c r="S206" s="289"/>
      <c r="T206" s="290"/>
      <c r="AT206" s="286" t="s">
        <v>165</v>
      </c>
      <c r="AU206" s="286" t="s">
        <v>84</v>
      </c>
      <c r="AV206" s="284" t="s">
        <v>82</v>
      </c>
      <c r="AW206" s="284" t="s">
        <v>30</v>
      </c>
      <c r="AX206" s="284" t="s">
        <v>74</v>
      </c>
      <c r="AY206" s="286" t="s">
        <v>153</v>
      </c>
    </row>
    <row r="207" spans="2:51" s="284" customFormat="1" ht="12">
      <c r="B207" s="285"/>
      <c r="D207" s="277" t="s">
        <v>165</v>
      </c>
      <c r="E207" s="286" t="s">
        <v>1</v>
      </c>
      <c r="F207" s="287" t="s">
        <v>602</v>
      </c>
      <c r="H207" s="286" t="s">
        <v>1</v>
      </c>
      <c r="I207" s="82"/>
      <c r="L207" s="285"/>
      <c r="M207" s="288"/>
      <c r="N207" s="289"/>
      <c r="O207" s="289"/>
      <c r="P207" s="289"/>
      <c r="Q207" s="289"/>
      <c r="R207" s="289"/>
      <c r="S207" s="289"/>
      <c r="T207" s="290"/>
      <c r="AT207" s="286" t="s">
        <v>165</v>
      </c>
      <c r="AU207" s="286" t="s">
        <v>84</v>
      </c>
      <c r="AV207" s="284" t="s">
        <v>82</v>
      </c>
      <c r="AW207" s="284" t="s">
        <v>30</v>
      </c>
      <c r="AX207" s="284" t="s">
        <v>74</v>
      </c>
      <c r="AY207" s="286" t="s">
        <v>153</v>
      </c>
    </row>
    <row r="208" spans="2:51" s="275" customFormat="1" ht="12">
      <c r="B208" s="276"/>
      <c r="D208" s="277" t="s">
        <v>165</v>
      </c>
      <c r="E208" s="278" t="s">
        <v>1</v>
      </c>
      <c r="F208" s="279" t="s">
        <v>603</v>
      </c>
      <c r="H208" s="280">
        <v>67.2</v>
      </c>
      <c r="I208" s="81"/>
      <c r="L208" s="276"/>
      <c r="M208" s="281"/>
      <c r="N208" s="282"/>
      <c r="O208" s="282"/>
      <c r="P208" s="282"/>
      <c r="Q208" s="282"/>
      <c r="R208" s="282"/>
      <c r="S208" s="282"/>
      <c r="T208" s="283"/>
      <c r="AT208" s="278" t="s">
        <v>165</v>
      </c>
      <c r="AU208" s="278" t="s">
        <v>84</v>
      </c>
      <c r="AV208" s="275" t="s">
        <v>84</v>
      </c>
      <c r="AW208" s="275" t="s">
        <v>30</v>
      </c>
      <c r="AX208" s="275" t="s">
        <v>74</v>
      </c>
      <c r="AY208" s="278" t="s">
        <v>153</v>
      </c>
    </row>
    <row r="209" spans="2:51" s="284" customFormat="1" ht="12">
      <c r="B209" s="285"/>
      <c r="D209" s="277" t="s">
        <v>165</v>
      </c>
      <c r="E209" s="286" t="s">
        <v>1</v>
      </c>
      <c r="F209" s="287" t="s">
        <v>543</v>
      </c>
      <c r="H209" s="286" t="s">
        <v>1</v>
      </c>
      <c r="I209" s="82"/>
      <c r="L209" s="285"/>
      <c r="M209" s="288"/>
      <c r="N209" s="289"/>
      <c r="O209" s="289"/>
      <c r="P209" s="289"/>
      <c r="Q209" s="289"/>
      <c r="R209" s="289"/>
      <c r="S209" s="289"/>
      <c r="T209" s="290"/>
      <c r="AT209" s="286" t="s">
        <v>165</v>
      </c>
      <c r="AU209" s="286" t="s">
        <v>84</v>
      </c>
      <c r="AV209" s="284" t="s">
        <v>82</v>
      </c>
      <c r="AW209" s="284" t="s">
        <v>30</v>
      </c>
      <c r="AX209" s="284" t="s">
        <v>74</v>
      </c>
      <c r="AY209" s="286" t="s">
        <v>153</v>
      </c>
    </row>
    <row r="210" spans="2:51" s="275" customFormat="1" ht="12">
      <c r="B210" s="276"/>
      <c r="D210" s="277" t="s">
        <v>165</v>
      </c>
      <c r="E210" s="278" t="s">
        <v>1</v>
      </c>
      <c r="F210" s="279" t="s">
        <v>604</v>
      </c>
      <c r="H210" s="280">
        <v>140.88</v>
      </c>
      <c r="I210" s="81"/>
      <c r="L210" s="276"/>
      <c r="M210" s="281"/>
      <c r="N210" s="282"/>
      <c r="O210" s="282"/>
      <c r="P210" s="282"/>
      <c r="Q210" s="282"/>
      <c r="R210" s="282"/>
      <c r="S210" s="282"/>
      <c r="T210" s="283"/>
      <c r="AT210" s="278" t="s">
        <v>165</v>
      </c>
      <c r="AU210" s="278" t="s">
        <v>84</v>
      </c>
      <c r="AV210" s="275" t="s">
        <v>84</v>
      </c>
      <c r="AW210" s="275" t="s">
        <v>30</v>
      </c>
      <c r="AX210" s="275" t="s">
        <v>74</v>
      </c>
      <c r="AY210" s="278" t="s">
        <v>153</v>
      </c>
    </row>
    <row r="211" spans="2:51" s="284" customFormat="1" ht="12">
      <c r="B211" s="285"/>
      <c r="D211" s="277" t="s">
        <v>165</v>
      </c>
      <c r="E211" s="286" t="s">
        <v>1</v>
      </c>
      <c r="F211" s="287" t="s">
        <v>545</v>
      </c>
      <c r="H211" s="286" t="s">
        <v>1</v>
      </c>
      <c r="I211" s="82"/>
      <c r="L211" s="285"/>
      <c r="M211" s="288"/>
      <c r="N211" s="289"/>
      <c r="O211" s="289"/>
      <c r="P211" s="289"/>
      <c r="Q211" s="289"/>
      <c r="R211" s="289"/>
      <c r="S211" s="289"/>
      <c r="T211" s="290"/>
      <c r="AT211" s="286" t="s">
        <v>165</v>
      </c>
      <c r="AU211" s="286" t="s">
        <v>84</v>
      </c>
      <c r="AV211" s="284" t="s">
        <v>82</v>
      </c>
      <c r="AW211" s="284" t="s">
        <v>30</v>
      </c>
      <c r="AX211" s="284" t="s">
        <v>74</v>
      </c>
      <c r="AY211" s="286" t="s">
        <v>153</v>
      </c>
    </row>
    <row r="212" spans="2:51" s="275" customFormat="1" ht="12">
      <c r="B212" s="276"/>
      <c r="D212" s="277" t="s">
        <v>165</v>
      </c>
      <c r="E212" s="278" t="s">
        <v>1</v>
      </c>
      <c r="F212" s="279" t="s">
        <v>605</v>
      </c>
      <c r="H212" s="280">
        <v>250.8</v>
      </c>
      <c r="I212" s="81"/>
      <c r="L212" s="276"/>
      <c r="M212" s="281"/>
      <c r="N212" s="282"/>
      <c r="O212" s="282"/>
      <c r="P212" s="282"/>
      <c r="Q212" s="282"/>
      <c r="R212" s="282"/>
      <c r="S212" s="282"/>
      <c r="T212" s="283"/>
      <c r="AT212" s="278" t="s">
        <v>165</v>
      </c>
      <c r="AU212" s="278" t="s">
        <v>84</v>
      </c>
      <c r="AV212" s="275" t="s">
        <v>84</v>
      </c>
      <c r="AW212" s="275" t="s">
        <v>30</v>
      </c>
      <c r="AX212" s="275" t="s">
        <v>74</v>
      </c>
      <c r="AY212" s="278" t="s">
        <v>153</v>
      </c>
    </row>
    <row r="213" spans="2:51" s="284" customFormat="1" ht="12">
      <c r="B213" s="285"/>
      <c r="D213" s="277" t="s">
        <v>165</v>
      </c>
      <c r="E213" s="286" t="s">
        <v>1</v>
      </c>
      <c r="F213" s="287" t="s">
        <v>606</v>
      </c>
      <c r="H213" s="286" t="s">
        <v>1</v>
      </c>
      <c r="I213" s="82"/>
      <c r="L213" s="285"/>
      <c r="M213" s="288"/>
      <c r="N213" s="289"/>
      <c r="O213" s="289"/>
      <c r="P213" s="289"/>
      <c r="Q213" s="289"/>
      <c r="R213" s="289"/>
      <c r="S213" s="289"/>
      <c r="T213" s="290"/>
      <c r="AT213" s="286" t="s">
        <v>165</v>
      </c>
      <c r="AU213" s="286" t="s">
        <v>84</v>
      </c>
      <c r="AV213" s="284" t="s">
        <v>82</v>
      </c>
      <c r="AW213" s="284" t="s">
        <v>30</v>
      </c>
      <c r="AX213" s="284" t="s">
        <v>74</v>
      </c>
      <c r="AY213" s="286" t="s">
        <v>153</v>
      </c>
    </row>
    <row r="214" spans="2:51" s="275" customFormat="1" ht="12">
      <c r="B214" s="276"/>
      <c r="D214" s="277" t="s">
        <v>165</v>
      </c>
      <c r="E214" s="278" t="s">
        <v>1</v>
      </c>
      <c r="F214" s="279" t="s">
        <v>607</v>
      </c>
      <c r="H214" s="280">
        <v>22.8</v>
      </c>
      <c r="I214" s="81"/>
      <c r="L214" s="276"/>
      <c r="M214" s="281"/>
      <c r="N214" s="282"/>
      <c r="O214" s="282"/>
      <c r="P214" s="282"/>
      <c r="Q214" s="282"/>
      <c r="R214" s="282"/>
      <c r="S214" s="282"/>
      <c r="T214" s="283"/>
      <c r="AT214" s="278" t="s">
        <v>165</v>
      </c>
      <c r="AU214" s="278" t="s">
        <v>84</v>
      </c>
      <c r="AV214" s="275" t="s">
        <v>84</v>
      </c>
      <c r="AW214" s="275" t="s">
        <v>30</v>
      </c>
      <c r="AX214" s="275" t="s">
        <v>74</v>
      </c>
      <c r="AY214" s="278" t="s">
        <v>153</v>
      </c>
    </row>
    <row r="215" spans="2:51" s="284" customFormat="1" ht="12">
      <c r="B215" s="285"/>
      <c r="D215" s="277" t="s">
        <v>165</v>
      </c>
      <c r="E215" s="286" t="s">
        <v>1</v>
      </c>
      <c r="F215" s="287" t="s">
        <v>550</v>
      </c>
      <c r="H215" s="286" t="s">
        <v>1</v>
      </c>
      <c r="I215" s="82"/>
      <c r="L215" s="285"/>
      <c r="M215" s="288"/>
      <c r="N215" s="289"/>
      <c r="O215" s="289"/>
      <c r="P215" s="289"/>
      <c r="Q215" s="289"/>
      <c r="R215" s="289"/>
      <c r="S215" s="289"/>
      <c r="T215" s="290"/>
      <c r="AT215" s="286" t="s">
        <v>165</v>
      </c>
      <c r="AU215" s="286" t="s">
        <v>84</v>
      </c>
      <c r="AV215" s="284" t="s">
        <v>82</v>
      </c>
      <c r="AW215" s="284" t="s">
        <v>30</v>
      </c>
      <c r="AX215" s="284" t="s">
        <v>74</v>
      </c>
      <c r="AY215" s="286" t="s">
        <v>153</v>
      </c>
    </row>
    <row r="216" spans="2:51" s="275" customFormat="1" ht="12">
      <c r="B216" s="276"/>
      <c r="D216" s="277" t="s">
        <v>165</v>
      </c>
      <c r="E216" s="278" t="s">
        <v>1</v>
      </c>
      <c r="F216" s="279" t="s">
        <v>608</v>
      </c>
      <c r="H216" s="280">
        <v>174.528</v>
      </c>
      <c r="I216" s="81"/>
      <c r="L216" s="276"/>
      <c r="M216" s="281"/>
      <c r="N216" s="282"/>
      <c r="O216" s="282"/>
      <c r="P216" s="282"/>
      <c r="Q216" s="282"/>
      <c r="R216" s="282"/>
      <c r="S216" s="282"/>
      <c r="T216" s="283"/>
      <c r="AT216" s="278" t="s">
        <v>165</v>
      </c>
      <c r="AU216" s="278" t="s">
        <v>84</v>
      </c>
      <c r="AV216" s="275" t="s">
        <v>84</v>
      </c>
      <c r="AW216" s="275" t="s">
        <v>30</v>
      </c>
      <c r="AX216" s="275" t="s">
        <v>74</v>
      </c>
      <c r="AY216" s="278" t="s">
        <v>153</v>
      </c>
    </row>
    <row r="217" spans="2:51" s="291" customFormat="1" ht="12">
      <c r="B217" s="292"/>
      <c r="D217" s="277" t="s">
        <v>165</v>
      </c>
      <c r="E217" s="293" t="s">
        <v>1</v>
      </c>
      <c r="F217" s="294" t="s">
        <v>176</v>
      </c>
      <c r="H217" s="295">
        <v>656.208</v>
      </c>
      <c r="I217" s="83"/>
      <c r="L217" s="292"/>
      <c r="M217" s="296"/>
      <c r="N217" s="297"/>
      <c r="O217" s="297"/>
      <c r="P217" s="297"/>
      <c r="Q217" s="297"/>
      <c r="R217" s="297"/>
      <c r="S217" s="297"/>
      <c r="T217" s="298"/>
      <c r="AT217" s="293" t="s">
        <v>165</v>
      </c>
      <c r="AU217" s="293" t="s">
        <v>84</v>
      </c>
      <c r="AV217" s="291" t="s">
        <v>159</v>
      </c>
      <c r="AW217" s="291" t="s">
        <v>30</v>
      </c>
      <c r="AX217" s="291" t="s">
        <v>82</v>
      </c>
      <c r="AY217" s="293" t="s">
        <v>153</v>
      </c>
    </row>
    <row r="218" spans="1:65" s="178" customFormat="1" ht="16.5" customHeight="1">
      <c r="A218" s="175"/>
      <c r="B218" s="176"/>
      <c r="C218" s="299" t="s">
        <v>190</v>
      </c>
      <c r="D218" s="299" t="s">
        <v>228</v>
      </c>
      <c r="E218" s="300" t="s">
        <v>609</v>
      </c>
      <c r="F218" s="301" t="s">
        <v>610</v>
      </c>
      <c r="G218" s="302" t="s">
        <v>163</v>
      </c>
      <c r="H218" s="303">
        <v>754.639</v>
      </c>
      <c r="I218" s="84"/>
      <c r="J218" s="304">
        <f>ROUND(I218*H218,2)</f>
        <v>0</v>
      </c>
      <c r="K218" s="305"/>
      <c r="L218" s="306"/>
      <c r="M218" s="307" t="s">
        <v>1</v>
      </c>
      <c r="N218" s="308" t="s">
        <v>39</v>
      </c>
      <c r="O218" s="270"/>
      <c r="P218" s="271">
        <f>O218*H218</f>
        <v>0</v>
      </c>
      <c r="Q218" s="271">
        <v>0.00028</v>
      </c>
      <c r="R218" s="271">
        <f>Q218*H218</f>
        <v>0.21129891999999997</v>
      </c>
      <c r="S218" s="271">
        <v>0</v>
      </c>
      <c r="T218" s="272">
        <f>S218*H218</f>
        <v>0</v>
      </c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R218" s="273" t="s">
        <v>183</v>
      </c>
      <c r="AT218" s="273" t="s">
        <v>228</v>
      </c>
      <c r="AU218" s="273" t="s">
        <v>84</v>
      </c>
      <c r="AY218" s="166" t="s">
        <v>153</v>
      </c>
      <c r="BE218" s="274">
        <f>IF(N218="základní",J218,0)</f>
        <v>0</v>
      </c>
      <c r="BF218" s="274">
        <f>IF(N218="snížená",J218,0)</f>
        <v>0</v>
      </c>
      <c r="BG218" s="274">
        <f>IF(N218="zákl. přenesená",J218,0)</f>
        <v>0</v>
      </c>
      <c r="BH218" s="274">
        <f>IF(N218="sníž. přenesená",J218,0)</f>
        <v>0</v>
      </c>
      <c r="BI218" s="274">
        <f>IF(N218="nulová",J218,0)</f>
        <v>0</v>
      </c>
      <c r="BJ218" s="166" t="s">
        <v>82</v>
      </c>
      <c r="BK218" s="274">
        <f>ROUND(I218*H218,2)</f>
        <v>0</v>
      </c>
      <c r="BL218" s="166" t="s">
        <v>159</v>
      </c>
      <c r="BM218" s="273" t="s">
        <v>611</v>
      </c>
    </row>
    <row r="219" spans="2:51" s="275" customFormat="1" ht="12">
      <c r="B219" s="276"/>
      <c r="D219" s="277" t="s">
        <v>165</v>
      </c>
      <c r="E219" s="278" t="s">
        <v>1</v>
      </c>
      <c r="F219" s="279" t="s">
        <v>612</v>
      </c>
      <c r="H219" s="280">
        <v>754.639</v>
      </c>
      <c r="I219" s="81"/>
      <c r="L219" s="276"/>
      <c r="M219" s="281"/>
      <c r="N219" s="282"/>
      <c r="O219" s="282"/>
      <c r="P219" s="282"/>
      <c r="Q219" s="282"/>
      <c r="R219" s="282"/>
      <c r="S219" s="282"/>
      <c r="T219" s="283"/>
      <c r="AT219" s="278" t="s">
        <v>165</v>
      </c>
      <c r="AU219" s="278" t="s">
        <v>84</v>
      </c>
      <c r="AV219" s="275" t="s">
        <v>84</v>
      </c>
      <c r="AW219" s="275" t="s">
        <v>30</v>
      </c>
      <c r="AX219" s="275" t="s">
        <v>82</v>
      </c>
      <c r="AY219" s="278" t="s">
        <v>153</v>
      </c>
    </row>
    <row r="220" spans="2:63" s="248" customFormat="1" ht="22.9" customHeight="1">
      <c r="B220" s="249"/>
      <c r="D220" s="250" t="s">
        <v>73</v>
      </c>
      <c r="E220" s="259" t="s">
        <v>536</v>
      </c>
      <c r="F220" s="259" t="s">
        <v>613</v>
      </c>
      <c r="I220" s="79"/>
      <c r="J220" s="260">
        <f>BK220</f>
        <v>0</v>
      </c>
      <c r="L220" s="249"/>
      <c r="M220" s="253"/>
      <c r="N220" s="254"/>
      <c r="O220" s="254"/>
      <c r="P220" s="255">
        <f>SUM(P221:P258)</f>
        <v>0</v>
      </c>
      <c r="Q220" s="254"/>
      <c r="R220" s="255">
        <f>SUM(R221:R258)</f>
        <v>474.10722200000004</v>
      </c>
      <c r="S220" s="254"/>
      <c r="T220" s="256">
        <f>SUM(T221:T258)</f>
        <v>0</v>
      </c>
      <c r="AR220" s="250" t="s">
        <v>82</v>
      </c>
      <c r="AT220" s="257" t="s">
        <v>73</v>
      </c>
      <c r="AU220" s="257" t="s">
        <v>82</v>
      </c>
      <c r="AY220" s="250" t="s">
        <v>153</v>
      </c>
      <c r="BK220" s="258">
        <f>SUM(BK221:BK258)</f>
        <v>0</v>
      </c>
    </row>
    <row r="221" spans="1:65" s="178" customFormat="1" ht="24.25" customHeight="1">
      <c r="A221" s="175"/>
      <c r="B221" s="176"/>
      <c r="C221" s="261" t="s">
        <v>236</v>
      </c>
      <c r="D221" s="261" t="s">
        <v>155</v>
      </c>
      <c r="E221" s="262" t="s">
        <v>614</v>
      </c>
      <c r="F221" s="263" t="s">
        <v>615</v>
      </c>
      <c r="G221" s="264" t="s">
        <v>163</v>
      </c>
      <c r="H221" s="265">
        <v>209</v>
      </c>
      <c r="I221" s="80"/>
      <c r="J221" s="266">
        <f>ROUND(I221*H221,2)</f>
        <v>0</v>
      </c>
      <c r="K221" s="267"/>
      <c r="L221" s="176"/>
      <c r="M221" s="268" t="s">
        <v>1</v>
      </c>
      <c r="N221" s="269" t="s">
        <v>39</v>
      </c>
      <c r="O221" s="270"/>
      <c r="P221" s="271">
        <f>O221*H221</f>
        <v>0</v>
      </c>
      <c r="Q221" s="271">
        <v>0.069</v>
      </c>
      <c r="R221" s="271">
        <f>Q221*H221</f>
        <v>14.421000000000001</v>
      </c>
      <c r="S221" s="271">
        <v>0</v>
      </c>
      <c r="T221" s="272">
        <f>S221*H221</f>
        <v>0</v>
      </c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R221" s="273" t="s">
        <v>159</v>
      </c>
      <c r="AT221" s="273" t="s">
        <v>155</v>
      </c>
      <c r="AU221" s="273" t="s">
        <v>84</v>
      </c>
      <c r="AY221" s="166" t="s">
        <v>153</v>
      </c>
      <c r="BE221" s="274">
        <f>IF(N221="základní",J221,0)</f>
        <v>0</v>
      </c>
      <c r="BF221" s="274">
        <f>IF(N221="snížená",J221,0)</f>
        <v>0</v>
      </c>
      <c r="BG221" s="274">
        <f>IF(N221="zákl. přenesená",J221,0)</f>
        <v>0</v>
      </c>
      <c r="BH221" s="274">
        <f>IF(N221="sníž. přenesená",J221,0)</f>
        <v>0</v>
      </c>
      <c r="BI221" s="274">
        <f>IF(N221="nulová",J221,0)</f>
        <v>0</v>
      </c>
      <c r="BJ221" s="166" t="s">
        <v>82</v>
      </c>
      <c r="BK221" s="274">
        <f>ROUND(I221*H221,2)</f>
        <v>0</v>
      </c>
      <c r="BL221" s="166" t="s">
        <v>159</v>
      </c>
      <c r="BM221" s="273" t="s">
        <v>616</v>
      </c>
    </row>
    <row r="222" spans="2:51" s="284" customFormat="1" ht="12">
      <c r="B222" s="285"/>
      <c r="D222" s="277" t="s">
        <v>165</v>
      </c>
      <c r="E222" s="286" t="s">
        <v>1</v>
      </c>
      <c r="F222" s="287" t="s">
        <v>617</v>
      </c>
      <c r="H222" s="286" t="s">
        <v>1</v>
      </c>
      <c r="I222" s="82"/>
      <c r="L222" s="285"/>
      <c r="M222" s="288"/>
      <c r="N222" s="289"/>
      <c r="O222" s="289"/>
      <c r="P222" s="289"/>
      <c r="Q222" s="289"/>
      <c r="R222" s="289"/>
      <c r="S222" s="289"/>
      <c r="T222" s="290"/>
      <c r="AT222" s="286" t="s">
        <v>165</v>
      </c>
      <c r="AU222" s="286" t="s">
        <v>84</v>
      </c>
      <c r="AV222" s="284" t="s">
        <v>82</v>
      </c>
      <c r="AW222" s="284" t="s">
        <v>30</v>
      </c>
      <c r="AX222" s="284" t="s">
        <v>74</v>
      </c>
      <c r="AY222" s="286" t="s">
        <v>153</v>
      </c>
    </row>
    <row r="223" spans="2:51" s="275" customFormat="1" ht="12">
      <c r="B223" s="276"/>
      <c r="D223" s="277" t="s">
        <v>165</v>
      </c>
      <c r="E223" s="278" t="s">
        <v>1</v>
      </c>
      <c r="F223" s="279" t="s">
        <v>568</v>
      </c>
      <c r="H223" s="280">
        <v>209</v>
      </c>
      <c r="I223" s="81"/>
      <c r="L223" s="276"/>
      <c r="M223" s="281"/>
      <c r="N223" s="282"/>
      <c r="O223" s="282"/>
      <c r="P223" s="282"/>
      <c r="Q223" s="282"/>
      <c r="R223" s="282"/>
      <c r="S223" s="282"/>
      <c r="T223" s="283"/>
      <c r="AT223" s="278" t="s">
        <v>165</v>
      </c>
      <c r="AU223" s="278" t="s">
        <v>84</v>
      </c>
      <c r="AV223" s="275" t="s">
        <v>84</v>
      </c>
      <c r="AW223" s="275" t="s">
        <v>30</v>
      </c>
      <c r="AX223" s="275" t="s">
        <v>74</v>
      </c>
      <c r="AY223" s="278" t="s">
        <v>153</v>
      </c>
    </row>
    <row r="224" spans="2:51" s="291" customFormat="1" ht="12">
      <c r="B224" s="292"/>
      <c r="D224" s="277" t="s">
        <v>165</v>
      </c>
      <c r="E224" s="293" t="s">
        <v>1</v>
      </c>
      <c r="F224" s="294" t="s">
        <v>176</v>
      </c>
      <c r="H224" s="295">
        <v>209</v>
      </c>
      <c r="I224" s="83"/>
      <c r="L224" s="292"/>
      <c r="M224" s="296"/>
      <c r="N224" s="297"/>
      <c r="O224" s="297"/>
      <c r="P224" s="297"/>
      <c r="Q224" s="297"/>
      <c r="R224" s="297"/>
      <c r="S224" s="297"/>
      <c r="T224" s="298"/>
      <c r="AT224" s="293" t="s">
        <v>165</v>
      </c>
      <c r="AU224" s="293" t="s">
        <v>84</v>
      </c>
      <c r="AV224" s="291" t="s">
        <v>159</v>
      </c>
      <c r="AW224" s="291" t="s">
        <v>30</v>
      </c>
      <c r="AX224" s="291" t="s">
        <v>82</v>
      </c>
      <c r="AY224" s="293" t="s">
        <v>153</v>
      </c>
    </row>
    <row r="225" spans="1:65" s="178" customFormat="1" ht="24.25" customHeight="1">
      <c r="A225" s="175"/>
      <c r="B225" s="176"/>
      <c r="C225" s="261" t="s">
        <v>193</v>
      </c>
      <c r="D225" s="261" t="s">
        <v>155</v>
      </c>
      <c r="E225" s="262" t="s">
        <v>618</v>
      </c>
      <c r="F225" s="263" t="s">
        <v>619</v>
      </c>
      <c r="G225" s="264" t="s">
        <v>163</v>
      </c>
      <c r="H225" s="265">
        <v>19</v>
      </c>
      <c r="I225" s="80"/>
      <c r="J225" s="266">
        <f>ROUND(I225*H225,2)</f>
        <v>0</v>
      </c>
      <c r="K225" s="267"/>
      <c r="L225" s="176"/>
      <c r="M225" s="268" t="s">
        <v>1</v>
      </c>
      <c r="N225" s="269" t="s">
        <v>39</v>
      </c>
      <c r="O225" s="270"/>
      <c r="P225" s="271">
        <f>O225*H225</f>
        <v>0</v>
      </c>
      <c r="Q225" s="271">
        <v>0.092</v>
      </c>
      <c r="R225" s="271">
        <f>Q225*H225</f>
        <v>1.748</v>
      </c>
      <c r="S225" s="271">
        <v>0</v>
      </c>
      <c r="T225" s="272">
        <f>S225*H225</f>
        <v>0</v>
      </c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R225" s="273" t="s">
        <v>159</v>
      </c>
      <c r="AT225" s="273" t="s">
        <v>155</v>
      </c>
      <c r="AU225" s="273" t="s">
        <v>84</v>
      </c>
      <c r="AY225" s="166" t="s">
        <v>153</v>
      </c>
      <c r="BE225" s="274">
        <f>IF(N225="základní",J225,0)</f>
        <v>0</v>
      </c>
      <c r="BF225" s="274">
        <f>IF(N225="snížená",J225,0)</f>
        <v>0</v>
      </c>
      <c r="BG225" s="274">
        <f>IF(N225="zákl. přenesená",J225,0)</f>
        <v>0</v>
      </c>
      <c r="BH225" s="274">
        <f>IF(N225="sníž. přenesená",J225,0)</f>
        <v>0</v>
      </c>
      <c r="BI225" s="274">
        <f>IF(N225="nulová",J225,0)</f>
        <v>0</v>
      </c>
      <c r="BJ225" s="166" t="s">
        <v>82</v>
      </c>
      <c r="BK225" s="274">
        <f>ROUND(I225*H225,2)</f>
        <v>0</v>
      </c>
      <c r="BL225" s="166" t="s">
        <v>159</v>
      </c>
      <c r="BM225" s="273" t="s">
        <v>620</v>
      </c>
    </row>
    <row r="226" spans="2:51" s="284" customFormat="1" ht="12">
      <c r="B226" s="285"/>
      <c r="D226" s="277" t="s">
        <v>165</v>
      </c>
      <c r="E226" s="286" t="s">
        <v>1</v>
      </c>
      <c r="F226" s="287" t="s">
        <v>621</v>
      </c>
      <c r="H226" s="286" t="s">
        <v>1</v>
      </c>
      <c r="I226" s="82"/>
      <c r="L226" s="285"/>
      <c r="M226" s="288"/>
      <c r="N226" s="289"/>
      <c r="O226" s="289"/>
      <c r="P226" s="289"/>
      <c r="Q226" s="289"/>
      <c r="R226" s="289"/>
      <c r="S226" s="289"/>
      <c r="T226" s="290"/>
      <c r="AT226" s="286" t="s">
        <v>165</v>
      </c>
      <c r="AU226" s="286" t="s">
        <v>84</v>
      </c>
      <c r="AV226" s="284" t="s">
        <v>82</v>
      </c>
      <c r="AW226" s="284" t="s">
        <v>30</v>
      </c>
      <c r="AX226" s="284" t="s">
        <v>74</v>
      </c>
      <c r="AY226" s="286" t="s">
        <v>153</v>
      </c>
    </row>
    <row r="227" spans="2:51" s="275" customFormat="1" ht="12">
      <c r="B227" s="276"/>
      <c r="D227" s="277" t="s">
        <v>165</v>
      </c>
      <c r="E227" s="278" t="s">
        <v>1</v>
      </c>
      <c r="F227" s="279" t="s">
        <v>236</v>
      </c>
      <c r="H227" s="280">
        <v>19</v>
      </c>
      <c r="I227" s="81"/>
      <c r="L227" s="276"/>
      <c r="M227" s="281"/>
      <c r="N227" s="282"/>
      <c r="O227" s="282"/>
      <c r="P227" s="282"/>
      <c r="Q227" s="282"/>
      <c r="R227" s="282"/>
      <c r="S227" s="282"/>
      <c r="T227" s="283"/>
      <c r="AT227" s="278" t="s">
        <v>165</v>
      </c>
      <c r="AU227" s="278" t="s">
        <v>84</v>
      </c>
      <c r="AV227" s="275" t="s">
        <v>84</v>
      </c>
      <c r="AW227" s="275" t="s">
        <v>30</v>
      </c>
      <c r="AX227" s="275" t="s">
        <v>74</v>
      </c>
      <c r="AY227" s="278" t="s">
        <v>153</v>
      </c>
    </row>
    <row r="228" spans="2:51" s="291" customFormat="1" ht="12">
      <c r="B228" s="292"/>
      <c r="D228" s="277" t="s">
        <v>165</v>
      </c>
      <c r="E228" s="293" t="s">
        <v>1</v>
      </c>
      <c r="F228" s="294" t="s">
        <v>176</v>
      </c>
      <c r="H228" s="295">
        <v>19</v>
      </c>
      <c r="I228" s="83"/>
      <c r="L228" s="292"/>
      <c r="M228" s="296"/>
      <c r="N228" s="297"/>
      <c r="O228" s="297"/>
      <c r="P228" s="297"/>
      <c r="Q228" s="297"/>
      <c r="R228" s="297"/>
      <c r="S228" s="297"/>
      <c r="T228" s="298"/>
      <c r="AT228" s="293" t="s">
        <v>165</v>
      </c>
      <c r="AU228" s="293" t="s">
        <v>84</v>
      </c>
      <c r="AV228" s="291" t="s">
        <v>159</v>
      </c>
      <c r="AW228" s="291" t="s">
        <v>30</v>
      </c>
      <c r="AX228" s="291" t="s">
        <v>82</v>
      </c>
      <c r="AY228" s="293" t="s">
        <v>153</v>
      </c>
    </row>
    <row r="229" spans="1:65" s="178" customFormat="1" ht="24.25" customHeight="1">
      <c r="A229" s="175"/>
      <c r="B229" s="176"/>
      <c r="C229" s="261" t="s">
        <v>7</v>
      </c>
      <c r="D229" s="261" t="s">
        <v>155</v>
      </c>
      <c r="E229" s="262" t="s">
        <v>622</v>
      </c>
      <c r="F229" s="263" t="s">
        <v>623</v>
      </c>
      <c r="G229" s="264" t="s">
        <v>163</v>
      </c>
      <c r="H229" s="265">
        <v>281.6</v>
      </c>
      <c r="I229" s="80"/>
      <c r="J229" s="266">
        <f>ROUND(I229*H229,2)</f>
        <v>0</v>
      </c>
      <c r="K229" s="267"/>
      <c r="L229" s="176"/>
      <c r="M229" s="268" t="s">
        <v>1</v>
      </c>
      <c r="N229" s="269" t="s">
        <v>39</v>
      </c>
      <c r="O229" s="270"/>
      <c r="P229" s="271">
        <f>O229*H229</f>
        <v>0</v>
      </c>
      <c r="Q229" s="271">
        <v>0.27994</v>
      </c>
      <c r="R229" s="271">
        <f>Q229*H229</f>
        <v>78.83110400000001</v>
      </c>
      <c r="S229" s="271">
        <v>0</v>
      </c>
      <c r="T229" s="272">
        <f>S229*H229</f>
        <v>0</v>
      </c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R229" s="273" t="s">
        <v>159</v>
      </c>
      <c r="AT229" s="273" t="s">
        <v>155</v>
      </c>
      <c r="AU229" s="273" t="s">
        <v>84</v>
      </c>
      <c r="AY229" s="166" t="s">
        <v>153</v>
      </c>
      <c r="BE229" s="274">
        <f>IF(N229="základní",J229,0)</f>
        <v>0</v>
      </c>
      <c r="BF229" s="274">
        <f>IF(N229="snížená",J229,0)</f>
        <v>0</v>
      </c>
      <c r="BG229" s="274">
        <f>IF(N229="zákl. přenesená",J229,0)</f>
        <v>0</v>
      </c>
      <c r="BH229" s="274">
        <f>IF(N229="sníž. přenesená",J229,0)</f>
        <v>0</v>
      </c>
      <c r="BI229" s="274">
        <f>IF(N229="nulová",J229,0)</f>
        <v>0</v>
      </c>
      <c r="BJ229" s="166" t="s">
        <v>82</v>
      </c>
      <c r="BK229" s="274">
        <f>ROUND(I229*H229,2)</f>
        <v>0</v>
      </c>
      <c r="BL229" s="166" t="s">
        <v>159</v>
      </c>
      <c r="BM229" s="273" t="s">
        <v>624</v>
      </c>
    </row>
    <row r="230" spans="2:51" s="284" customFormat="1" ht="12">
      <c r="B230" s="285"/>
      <c r="D230" s="277" t="s">
        <v>165</v>
      </c>
      <c r="E230" s="286" t="s">
        <v>1</v>
      </c>
      <c r="F230" s="287" t="s">
        <v>625</v>
      </c>
      <c r="H230" s="286" t="s">
        <v>1</v>
      </c>
      <c r="I230" s="82"/>
      <c r="L230" s="285"/>
      <c r="M230" s="288"/>
      <c r="N230" s="289"/>
      <c r="O230" s="289"/>
      <c r="P230" s="289"/>
      <c r="Q230" s="289"/>
      <c r="R230" s="289"/>
      <c r="S230" s="289"/>
      <c r="T230" s="290"/>
      <c r="AT230" s="286" t="s">
        <v>165</v>
      </c>
      <c r="AU230" s="286" t="s">
        <v>84</v>
      </c>
      <c r="AV230" s="284" t="s">
        <v>82</v>
      </c>
      <c r="AW230" s="284" t="s">
        <v>30</v>
      </c>
      <c r="AX230" s="284" t="s">
        <v>74</v>
      </c>
      <c r="AY230" s="286" t="s">
        <v>153</v>
      </c>
    </row>
    <row r="231" spans="2:51" s="275" customFormat="1" ht="12">
      <c r="B231" s="276"/>
      <c r="D231" s="277" t="s">
        <v>165</v>
      </c>
      <c r="E231" s="278" t="s">
        <v>1</v>
      </c>
      <c r="F231" s="279" t="s">
        <v>569</v>
      </c>
      <c r="H231" s="280">
        <v>145.2</v>
      </c>
      <c r="I231" s="81"/>
      <c r="L231" s="276"/>
      <c r="M231" s="281"/>
      <c r="N231" s="282"/>
      <c r="O231" s="282"/>
      <c r="P231" s="282"/>
      <c r="Q231" s="282"/>
      <c r="R231" s="282"/>
      <c r="S231" s="282"/>
      <c r="T231" s="283"/>
      <c r="AT231" s="278" t="s">
        <v>165</v>
      </c>
      <c r="AU231" s="278" t="s">
        <v>84</v>
      </c>
      <c r="AV231" s="275" t="s">
        <v>84</v>
      </c>
      <c r="AW231" s="275" t="s">
        <v>30</v>
      </c>
      <c r="AX231" s="275" t="s">
        <v>74</v>
      </c>
      <c r="AY231" s="278" t="s">
        <v>153</v>
      </c>
    </row>
    <row r="232" spans="2:51" s="284" customFormat="1" ht="12">
      <c r="B232" s="285"/>
      <c r="D232" s="277" t="s">
        <v>165</v>
      </c>
      <c r="E232" s="286" t="s">
        <v>1</v>
      </c>
      <c r="F232" s="287" t="s">
        <v>626</v>
      </c>
      <c r="H232" s="286" t="s">
        <v>1</v>
      </c>
      <c r="I232" s="82"/>
      <c r="L232" s="285"/>
      <c r="M232" s="288"/>
      <c r="N232" s="289"/>
      <c r="O232" s="289"/>
      <c r="P232" s="289"/>
      <c r="Q232" s="289"/>
      <c r="R232" s="289"/>
      <c r="S232" s="289"/>
      <c r="T232" s="290"/>
      <c r="AT232" s="286" t="s">
        <v>165</v>
      </c>
      <c r="AU232" s="286" t="s">
        <v>84</v>
      </c>
      <c r="AV232" s="284" t="s">
        <v>82</v>
      </c>
      <c r="AW232" s="284" t="s">
        <v>30</v>
      </c>
      <c r="AX232" s="284" t="s">
        <v>74</v>
      </c>
      <c r="AY232" s="286" t="s">
        <v>153</v>
      </c>
    </row>
    <row r="233" spans="2:51" s="275" customFormat="1" ht="12">
      <c r="B233" s="276"/>
      <c r="D233" s="277" t="s">
        <v>165</v>
      </c>
      <c r="E233" s="278" t="s">
        <v>1</v>
      </c>
      <c r="F233" s="279" t="s">
        <v>567</v>
      </c>
      <c r="H233" s="280">
        <v>117.4</v>
      </c>
      <c r="I233" s="81"/>
      <c r="L233" s="276"/>
      <c r="M233" s="281"/>
      <c r="N233" s="282"/>
      <c r="O233" s="282"/>
      <c r="P233" s="282"/>
      <c r="Q233" s="282"/>
      <c r="R233" s="282"/>
      <c r="S233" s="282"/>
      <c r="T233" s="283"/>
      <c r="AT233" s="278" t="s">
        <v>165</v>
      </c>
      <c r="AU233" s="278" t="s">
        <v>84</v>
      </c>
      <c r="AV233" s="275" t="s">
        <v>84</v>
      </c>
      <c r="AW233" s="275" t="s">
        <v>30</v>
      </c>
      <c r="AX233" s="275" t="s">
        <v>74</v>
      </c>
      <c r="AY233" s="278" t="s">
        <v>153</v>
      </c>
    </row>
    <row r="234" spans="2:51" s="284" customFormat="1" ht="12">
      <c r="B234" s="285"/>
      <c r="D234" s="277" t="s">
        <v>165</v>
      </c>
      <c r="E234" s="286" t="s">
        <v>1</v>
      </c>
      <c r="F234" s="287" t="s">
        <v>627</v>
      </c>
      <c r="H234" s="286" t="s">
        <v>1</v>
      </c>
      <c r="I234" s="82"/>
      <c r="L234" s="285"/>
      <c r="M234" s="288"/>
      <c r="N234" s="289"/>
      <c r="O234" s="289"/>
      <c r="P234" s="289"/>
      <c r="Q234" s="289"/>
      <c r="R234" s="289"/>
      <c r="S234" s="289"/>
      <c r="T234" s="290"/>
      <c r="AT234" s="286" t="s">
        <v>165</v>
      </c>
      <c r="AU234" s="286" t="s">
        <v>84</v>
      </c>
      <c r="AV234" s="284" t="s">
        <v>82</v>
      </c>
      <c r="AW234" s="284" t="s">
        <v>30</v>
      </c>
      <c r="AX234" s="284" t="s">
        <v>74</v>
      </c>
      <c r="AY234" s="286" t="s">
        <v>153</v>
      </c>
    </row>
    <row r="235" spans="2:51" s="275" customFormat="1" ht="12">
      <c r="B235" s="276"/>
      <c r="D235" s="277" t="s">
        <v>165</v>
      </c>
      <c r="E235" s="278" t="s">
        <v>1</v>
      </c>
      <c r="F235" s="279" t="s">
        <v>236</v>
      </c>
      <c r="H235" s="280">
        <v>19</v>
      </c>
      <c r="I235" s="81"/>
      <c r="L235" s="276"/>
      <c r="M235" s="281"/>
      <c r="N235" s="282"/>
      <c r="O235" s="282"/>
      <c r="P235" s="282"/>
      <c r="Q235" s="282"/>
      <c r="R235" s="282"/>
      <c r="S235" s="282"/>
      <c r="T235" s="283"/>
      <c r="AT235" s="278" t="s">
        <v>165</v>
      </c>
      <c r="AU235" s="278" t="s">
        <v>84</v>
      </c>
      <c r="AV235" s="275" t="s">
        <v>84</v>
      </c>
      <c r="AW235" s="275" t="s">
        <v>30</v>
      </c>
      <c r="AX235" s="275" t="s">
        <v>74</v>
      </c>
      <c r="AY235" s="278" t="s">
        <v>153</v>
      </c>
    </row>
    <row r="236" spans="2:51" s="291" customFormat="1" ht="12">
      <c r="B236" s="292"/>
      <c r="D236" s="277" t="s">
        <v>165</v>
      </c>
      <c r="E236" s="293" t="s">
        <v>1</v>
      </c>
      <c r="F236" s="294" t="s">
        <v>176</v>
      </c>
      <c r="H236" s="295">
        <v>281.6</v>
      </c>
      <c r="I236" s="83"/>
      <c r="L236" s="292"/>
      <c r="M236" s="296"/>
      <c r="N236" s="297"/>
      <c r="O236" s="297"/>
      <c r="P236" s="297"/>
      <c r="Q236" s="297"/>
      <c r="R236" s="297"/>
      <c r="S236" s="297"/>
      <c r="T236" s="298"/>
      <c r="AT236" s="293" t="s">
        <v>165</v>
      </c>
      <c r="AU236" s="293" t="s">
        <v>84</v>
      </c>
      <c r="AV236" s="291" t="s">
        <v>159</v>
      </c>
      <c r="AW236" s="291" t="s">
        <v>30</v>
      </c>
      <c r="AX236" s="291" t="s">
        <v>82</v>
      </c>
      <c r="AY236" s="293" t="s">
        <v>153</v>
      </c>
    </row>
    <row r="237" spans="1:65" s="178" customFormat="1" ht="24.25" customHeight="1">
      <c r="A237" s="175"/>
      <c r="B237" s="176"/>
      <c r="C237" s="261" t="s">
        <v>196</v>
      </c>
      <c r="D237" s="261" t="s">
        <v>155</v>
      </c>
      <c r="E237" s="262" t="s">
        <v>628</v>
      </c>
      <c r="F237" s="263" t="s">
        <v>629</v>
      </c>
      <c r="G237" s="264" t="s">
        <v>163</v>
      </c>
      <c r="H237" s="265">
        <v>485.2</v>
      </c>
      <c r="I237" s="80"/>
      <c r="J237" s="266">
        <f>ROUND(I237*H237,2)</f>
        <v>0</v>
      </c>
      <c r="K237" s="267"/>
      <c r="L237" s="176"/>
      <c r="M237" s="268" t="s">
        <v>1</v>
      </c>
      <c r="N237" s="269" t="s">
        <v>39</v>
      </c>
      <c r="O237" s="270"/>
      <c r="P237" s="271">
        <f>O237*H237</f>
        <v>0</v>
      </c>
      <c r="Q237" s="271">
        <v>0.46</v>
      </c>
      <c r="R237" s="271">
        <f>Q237*H237</f>
        <v>223.192</v>
      </c>
      <c r="S237" s="271">
        <v>0</v>
      </c>
      <c r="T237" s="272">
        <f>S237*H237</f>
        <v>0</v>
      </c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R237" s="273" t="s">
        <v>159</v>
      </c>
      <c r="AT237" s="273" t="s">
        <v>155</v>
      </c>
      <c r="AU237" s="273" t="s">
        <v>84</v>
      </c>
      <c r="AY237" s="166" t="s">
        <v>153</v>
      </c>
      <c r="BE237" s="274">
        <f>IF(N237="základní",J237,0)</f>
        <v>0</v>
      </c>
      <c r="BF237" s="274">
        <f>IF(N237="snížená",J237,0)</f>
        <v>0</v>
      </c>
      <c r="BG237" s="274">
        <f>IF(N237="zákl. přenesená",J237,0)</f>
        <v>0</v>
      </c>
      <c r="BH237" s="274">
        <f>IF(N237="sníž. přenesená",J237,0)</f>
        <v>0</v>
      </c>
      <c r="BI237" s="274">
        <f>IF(N237="nulová",J237,0)</f>
        <v>0</v>
      </c>
      <c r="BJ237" s="166" t="s">
        <v>82</v>
      </c>
      <c r="BK237" s="274">
        <f>ROUND(I237*H237,2)</f>
        <v>0</v>
      </c>
      <c r="BL237" s="166" t="s">
        <v>159</v>
      </c>
      <c r="BM237" s="273" t="s">
        <v>630</v>
      </c>
    </row>
    <row r="238" spans="2:51" s="284" customFormat="1" ht="12">
      <c r="B238" s="285"/>
      <c r="D238" s="277" t="s">
        <v>165</v>
      </c>
      <c r="E238" s="286" t="s">
        <v>1</v>
      </c>
      <c r="F238" s="287" t="s">
        <v>631</v>
      </c>
      <c r="H238" s="286" t="s">
        <v>1</v>
      </c>
      <c r="I238" s="82"/>
      <c r="L238" s="285"/>
      <c r="M238" s="288"/>
      <c r="N238" s="289"/>
      <c r="O238" s="289"/>
      <c r="P238" s="289"/>
      <c r="Q238" s="289"/>
      <c r="R238" s="289"/>
      <c r="S238" s="289"/>
      <c r="T238" s="290"/>
      <c r="AT238" s="286" t="s">
        <v>165</v>
      </c>
      <c r="AU238" s="286" t="s">
        <v>84</v>
      </c>
      <c r="AV238" s="284" t="s">
        <v>82</v>
      </c>
      <c r="AW238" s="284" t="s">
        <v>30</v>
      </c>
      <c r="AX238" s="284" t="s">
        <v>74</v>
      </c>
      <c r="AY238" s="286" t="s">
        <v>153</v>
      </c>
    </row>
    <row r="239" spans="2:51" s="275" customFormat="1" ht="12">
      <c r="B239" s="276"/>
      <c r="D239" s="277" t="s">
        <v>165</v>
      </c>
      <c r="E239" s="278" t="s">
        <v>1</v>
      </c>
      <c r="F239" s="279" t="s">
        <v>632</v>
      </c>
      <c r="H239" s="280">
        <v>67.2</v>
      </c>
      <c r="I239" s="81"/>
      <c r="L239" s="276"/>
      <c r="M239" s="281"/>
      <c r="N239" s="282"/>
      <c r="O239" s="282"/>
      <c r="P239" s="282"/>
      <c r="Q239" s="282"/>
      <c r="R239" s="282"/>
      <c r="S239" s="282"/>
      <c r="T239" s="283"/>
      <c r="AT239" s="278" t="s">
        <v>165</v>
      </c>
      <c r="AU239" s="278" t="s">
        <v>84</v>
      </c>
      <c r="AV239" s="275" t="s">
        <v>84</v>
      </c>
      <c r="AW239" s="275" t="s">
        <v>30</v>
      </c>
      <c r="AX239" s="275" t="s">
        <v>74</v>
      </c>
      <c r="AY239" s="278" t="s">
        <v>153</v>
      </c>
    </row>
    <row r="240" spans="2:51" s="284" customFormat="1" ht="12">
      <c r="B240" s="285"/>
      <c r="D240" s="277" t="s">
        <v>165</v>
      </c>
      <c r="E240" s="286" t="s">
        <v>1</v>
      </c>
      <c r="F240" s="287" t="s">
        <v>633</v>
      </c>
      <c r="H240" s="286" t="s">
        <v>1</v>
      </c>
      <c r="I240" s="82"/>
      <c r="L240" s="285"/>
      <c r="M240" s="288"/>
      <c r="N240" s="289"/>
      <c r="O240" s="289"/>
      <c r="P240" s="289"/>
      <c r="Q240" s="289"/>
      <c r="R240" s="289"/>
      <c r="S240" s="289"/>
      <c r="T240" s="290"/>
      <c r="AT240" s="286" t="s">
        <v>165</v>
      </c>
      <c r="AU240" s="286" t="s">
        <v>84</v>
      </c>
      <c r="AV240" s="284" t="s">
        <v>82</v>
      </c>
      <c r="AW240" s="284" t="s">
        <v>30</v>
      </c>
      <c r="AX240" s="284" t="s">
        <v>74</v>
      </c>
      <c r="AY240" s="286" t="s">
        <v>153</v>
      </c>
    </row>
    <row r="241" spans="2:51" s="275" customFormat="1" ht="12">
      <c r="B241" s="276"/>
      <c r="D241" s="277" t="s">
        <v>165</v>
      </c>
      <c r="E241" s="278" t="s">
        <v>1</v>
      </c>
      <c r="F241" s="279" t="s">
        <v>568</v>
      </c>
      <c r="H241" s="280">
        <v>209</v>
      </c>
      <c r="I241" s="81"/>
      <c r="L241" s="276"/>
      <c r="M241" s="281"/>
      <c r="N241" s="282"/>
      <c r="O241" s="282"/>
      <c r="P241" s="282"/>
      <c r="Q241" s="282"/>
      <c r="R241" s="282"/>
      <c r="S241" s="282"/>
      <c r="T241" s="283"/>
      <c r="AT241" s="278" t="s">
        <v>165</v>
      </c>
      <c r="AU241" s="278" t="s">
        <v>84</v>
      </c>
      <c r="AV241" s="275" t="s">
        <v>84</v>
      </c>
      <c r="AW241" s="275" t="s">
        <v>30</v>
      </c>
      <c r="AX241" s="275" t="s">
        <v>74</v>
      </c>
      <c r="AY241" s="278" t="s">
        <v>153</v>
      </c>
    </row>
    <row r="242" spans="2:51" s="284" customFormat="1" ht="20">
      <c r="B242" s="285"/>
      <c r="D242" s="277" t="s">
        <v>165</v>
      </c>
      <c r="E242" s="286" t="s">
        <v>1</v>
      </c>
      <c r="F242" s="287" t="s">
        <v>634</v>
      </c>
      <c r="H242" s="286" t="s">
        <v>1</v>
      </c>
      <c r="I242" s="82"/>
      <c r="L242" s="285"/>
      <c r="M242" s="288"/>
      <c r="N242" s="289"/>
      <c r="O242" s="289"/>
      <c r="P242" s="289"/>
      <c r="Q242" s="289"/>
      <c r="R242" s="289"/>
      <c r="S242" s="289"/>
      <c r="T242" s="290"/>
      <c r="AT242" s="286" t="s">
        <v>165</v>
      </c>
      <c r="AU242" s="286" t="s">
        <v>84</v>
      </c>
      <c r="AV242" s="284" t="s">
        <v>82</v>
      </c>
      <c r="AW242" s="284" t="s">
        <v>30</v>
      </c>
      <c r="AX242" s="284" t="s">
        <v>74</v>
      </c>
      <c r="AY242" s="286" t="s">
        <v>153</v>
      </c>
    </row>
    <row r="243" spans="2:51" s="275" customFormat="1" ht="12">
      <c r="B243" s="276"/>
      <c r="D243" s="277" t="s">
        <v>165</v>
      </c>
      <c r="E243" s="278" t="s">
        <v>1</v>
      </c>
      <c r="F243" s="279" t="s">
        <v>568</v>
      </c>
      <c r="H243" s="280">
        <v>209</v>
      </c>
      <c r="I243" s="81"/>
      <c r="L243" s="276"/>
      <c r="M243" s="281"/>
      <c r="N243" s="282"/>
      <c r="O243" s="282"/>
      <c r="P243" s="282"/>
      <c r="Q243" s="282"/>
      <c r="R243" s="282"/>
      <c r="S243" s="282"/>
      <c r="T243" s="283"/>
      <c r="AT243" s="278" t="s">
        <v>165</v>
      </c>
      <c r="AU243" s="278" t="s">
        <v>84</v>
      </c>
      <c r="AV243" s="275" t="s">
        <v>84</v>
      </c>
      <c r="AW243" s="275" t="s">
        <v>30</v>
      </c>
      <c r="AX243" s="275" t="s">
        <v>74</v>
      </c>
      <c r="AY243" s="278" t="s">
        <v>153</v>
      </c>
    </row>
    <row r="244" spans="2:51" s="291" customFormat="1" ht="12">
      <c r="B244" s="292"/>
      <c r="D244" s="277" t="s">
        <v>165</v>
      </c>
      <c r="E244" s="293" t="s">
        <v>1</v>
      </c>
      <c r="F244" s="294" t="s">
        <v>176</v>
      </c>
      <c r="H244" s="295">
        <v>485.2</v>
      </c>
      <c r="I244" s="83"/>
      <c r="L244" s="292"/>
      <c r="M244" s="296"/>
      <c r="N244" s="297"/>
      <c r="O244" s="297"/>
      <c r="P244" s="297"/>
      <c r="Q244" s="297"/>
      <c r="R244" s="297"/>
      <c r="S244" s="297"/>
      <c r="T244" s="298"/>
      <c r="AT244" s="293" t="s">
        <v>165</v>
      </c>
      <c r="AU244" s="293" t="s">
        <v>84</v>
      </c>
      <c r="AV244" s="291" t="s">
        <v>159</v>
      </c>
      <c r="AW244" s="291" t="s">
        <v>30</v>
      </c>
      <c r="AX244" s="291" t="s">
        <v>82</v>
      </c>
      <c r="AY244" s="293" t="s">
        <v>153</v>
      </c>
    </row>
    <row r="245" spans="1:65" s="178" customFormat="1" ht="49.15" customHeight="1">
      <c r="A245" s="175"/>
      <c r="B245" s="176"/>
      <c r="C245" s="261" t="s">
        <v>251</v>
      </c>
      <c r="D245" s="261" t="s">
        <v>155</v>
      </c>
      <c r="E245" s="262" t="s">
        <v>635</v>
      </c>
      <c r="F245" s="263" t="s">
        <v>636</v>
      </c>
      <c r="G245" s="264" t="s">
        <v>163</v>
      </c>
      <c r="H245" s="265">
        <v>121</v>
      </c>
      <c r="I245" s="80"/>
      <c r="J245" s="266">
        <f>ROUND(I245*H245,2)</f>
        <v>0</v>
      </c>
      <c r="K245" s="267"/>
      <c r="L245" s="176"/>
      <c r="M245" s="268" t="s">
        <v>1</v>
      </c>
      <c r="N245" s="269" t="s">
        <v>39</v>
      </c>
      <c r="O245" s="270"/>
      <c r="P245" s="271">
        <f>O245*H245</f>
        <v>0</v>
      </c>
      <c r="Q245" s="271">
        <v>0.0835</v>
      </c>
      <c r="R245" s="271">
        <f>Q245*H245</f>
        <v>10.1035</v>
      </c>
      <c r="S245" s="271">
        <v>0</v>
      </c>
      <c r="T245" s="272">
        <f>S245*H245</f>
        <v>0</v>
      </c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R245" s="273" t="s">
        <v>159</v>
      </c>
      <c r="AT245" s="273" t="s">
        <v>155</v>
      </c>
      <c r="AU245" s="273" t="s">
        <v>84</v>
      </c>
      <c r="AY245" s="166" t="s">
        <v>153</v>
      </c>
      <c r="BE245" s="274">
        <f>IF(N245="základní",J245,0)</f>
        <v>0</v>
      </c>
      <c r="BF245" s="274">
        <f>IF(N245="snížená",J245,0)</f>
        <v>0</v>
      </c>
      <c r="BG245" s="274">
        <f>IF(N245="zákl. přenesená",J245,0)</f>
        <v>0</v>
      </c>
      <c r="BH245" s="274">
        <f>IF(N245="sníž. přenesená",J245,0)</f>
        <v>0</v>
      </c>
      <c r="BI245" s="274">
        <f>IF(N245="nulová",J245,0)</f>
        <v>0</v>
      </c>
      <c r="BJ245" s="166" t="s">
        <v>82</v>
      </c>
      <c r="BK245" s="274">
        <f>ROUND(I245*H245,2)</f>
        <v>0</v>
      </c>
      <c r="BL245" s="166" t="s">
        <v>159</v>
      </c>
      <c r="BM245" s="273" t="s">
        <v>637</v>
      </c>
    </row>
    <row r="246" spans="2:51" s="284" customFormat="1" ht="20">
      <c r="B246" s="285"/>
      <c r="D246" s="277" t="s">
        <v>165</v>
      </c>
      <c r="E246" s="286" t="s">
        <v>1</v>
      </c>
      <c r="F246" s="287" t="s">
        <v>638</v>
      </c>
      <c r="H246" s="286" t="s">
        <v>1</v>
      </c>
      <c r="I246" s="82"/>
      <c r="L246" s="285"/>
      <c r="M246" s="288"/>
      <c r="N246" s="289"/>
      <c r="O246" s="289"/>
      <c r="P246" s="289"/>
      <c r="Q246" s="289"/>
      <c r="R246" s="289"/>
      <c r="S246" s="289"/>
      <c r="T246" s="290"/>
      <c r="AT246" s="286" t="s">
        <v>165</v>
      </c>
      <c r="AU246" s="286" t="s">
        <v>84</v>
      </c>
      <c r="AV246" s="284" t="s">
        <v>82</v>
      </c>
      <c r="AW246" s="284" t="s">
        <v>30</v>
      </c>
      <c r="AX246" s="284" t="s">
        <v>74</v>
      </c>
      <c r="AY246" s="286" t="s">
        <v>153</v>
      </c>
    </row>
    <row r="247" spans="2:51" s="275" customFormat="1" ht="12">
      <c r="B247" s="276"/>
      <c r="D247" s="277" t="s">
        <v>165</v>
      </c>
      <c r="E247" s="278" t="s">
        <v>1</v>
      </c>
      <c r="F247" s="279" t="s">
        <v>639</v>
      </c>
      <c r="H247" s="280">
        <v>121</v>
      </c>
      <c r="I247" s="81"/>
      <c r="L247" s="276"/>
      <c r="M247" s="281"/>
      <c r="N247" s="282"/>
      <c r="O247" s="282"/>
      <c r="P247" s="282"/>
      <c r="Q247" s="282"/>
      <c r="R247" s="282"/>
      <c r="S247" s="282"/>
      <c r="T247" s="283"/>
      <c r="AT247" s="278" t="s">
        <v>165</v>
      </c>
      <c r="AU247" s="278" t="s">
        <v>84</v>
      </c>
      <c r="AV247" s="275" t="s">
        <v>84</v>
      </c>
      <c r="AW247" s="275" t="s">
        <v>30</v>
      </c>
      <c r="AX247" s="275" t="s">
        <v>74</v>
      </c>
      <c r="AY247" s="278" t="s">
        <v>153</v>
      </c>
    </row>
    <row r="248" spans="2:51" s="291" customFormat="1" ht="12">
      <c r="B248" s="292"/>
      <c r="D248" s="277" t="s">
        <v>165</v>
      </c>
      <c r="E248" s="293" t="s">
        <v>1</v>
      </c>
      <c r="F248" s="294" t="s">
        <v>176</v>
      </c>
      <c r="H248" s="295">
        <v>121</v>
      </c>
      <c r="I248" s="83"/>
      <c r="L248" s="292"/>
      <c r="M248" s="296"/>
      <c r="N248" s="297"/>
      <c r="O248" s="297"/>
      <c r="P248" s="297"/>
      <c r="Q248" s="297"/>
      <c r="R248" s="297"/>
      <c r="S248" s="297"/>
      <c r="T248" s="298"/>
      <c r="AT248" s="293" t="s">
        <v>165</v>
      </c>
      <c r="AU248" s="293" t="s">
        <v>84</v>
      </c>
      <c r="AV248" s="291" t="s">
        <v>159</v>
      </c>
      <c r="AW248" s="291" t="s">
        <v>30</v>
      </c>
      <c r="AX248" s="291" t="s">
        <v>82</v>
      </c>
      <c r="AY248" s="293" t="s">
        <v>153</v>
      </c>
    </row>
    <row r="249" spans="1:65" s="178" customFormat="1" ht="16.5" customHeight="1">
      <c r="A249" s="175"/>
      <c r="B249" s="176"/>
      <c r="C249" s="299" t="s">
        <v>201</v>
      </c>
      <c r="D249" s="299" t="s">
        <v>228</v>
      </c>
      <c r="E249" s="300" t="s">
        <v>640</v>
      </c>
      <c r="F249" s="301" t="s">
        <v>641</v>
      </c>
      <c r="G249" s="302" t="s">
        <v>222</v>
      </c>
      <c r="H249" s="303">
        <v>33.638</v>
      </c>
      <c r="I249" s="84"/>
      <c r="J249" s="304">
        <f>ROUND(I249*H249,2)</f>
        <v>0</v>
      </c>
      <c r="K249" s="305"/>
      <c r="L249" s="306"/>
      <c r="M249" s="307" t="s">
        <v>1</v>
      </c>
      <c r="N249" s="308" t="s">
        <v>39</v>
      </c>
      <c r="O249" s="270"/>
      <c r="P249" s="271">
        <f>O249*H249</f>
        <v>0</v>
      </c>
      <c r="Q249" s="271">
        <v>3.094</v>
      </c>
      <c r="R249" s="271">
        <f>Q249*H249</f>
        <v>104.075972</v>
      </c>
      <c r="S249" s="271">
        <v>0</v>
      </c>
      <c r="T249" s="272">
        <f>S249*H249</f>
        <v>0</v>
      </c>
      <c r="U249" s="175"/>
      <c r="V249" s="175"/>
      <c r="W249" s="175"/>
      <c r="X249" s="175"/>
      <c r="Y249" s="175"/>
      <c r="Z249" s="175"/>
      <c r="AA249" s="175"/>
      <c r="AB249" s="175"/>
      <c r="AC249" s="175"/>
      <c r="AD249" s="175"/>
      <c r="AE249" s="175"/>
      <c r="AR249" s="273" t="s">
        <v>183</v>
      </c>
      <c r="AT249" s="273" t="s">
        <v>228</v>
      </c>
      <c r="AU249" s="273" t="s">
        <v>84</v>
      </c>
      <c r="AY249" s="166" t="s">
        <v>153</v>
      </c>
      <c r="BE249" s="274">
        <f>IF(N249="základní",J249,0)</f>
        <v>0</v>
      </c>
      <c r="BF249" s="274">
        <f>IF(N249="snížená",J249,0)</f>
        <v>0</v>
      </c>
      <c r="BG249" s="274">
        <f>IF(N249="zákl. přenesená",J249,0)</f>
        <v>0</v>
      </c>
      <c r="BH249" s="274">
        <f>IF(N249="sníž. přenesená",J249,0)</f>
        <v>0</v>
      </c>
      <c r="BI249" s="274">
        <f>IF(N249="nulová",J249,0)</f>
        <v>0</v>
      </c>
      <c r="BJ249" s="166" t="s">
        <v>82</v>
      </c>
      <c r="BK249" s="274">
        <f>ROUND(I249*H249,2)</f>
        <v>0</v>
      </c>
      <c r="BL249" s="166" t="s">
        <v>159</v>
      </c>
      <c r="BM249" s="273" t="s">
        <v>642</v>
      </c>
    </row>
    <row r="250" spans="2:51" s="275" customFormat="1" ht="12">
      <c r="B250" s="276"/>
      <c r="D250" s="277" t="s">
        <v>165</v>
      </c>
      <c r="E250" s="278" t="s">
        <v>1</v>
      </c>
      <c r="F250" s="279" t="s">
        <v>643</v>
      </c>
      <c r="H250" s="280">
        <v>33.638</v>
      </c>
      <c r="I250" s="81"/>
      <c r="L250" s="276"/>
      <c r="M250" s="281"/>
      <c r="N250" s="282"/>
      <c r="O250" s="282"/>
      <c r="P250" s="282"/>
      <c r="Q250" s="282"/>
      <c r="R250" s="282"/>
      <c r="S250" s="282"/>
      <c r="T250" s="283"/>
      <c r="AT250" s="278" t="s">
        <v>165</v>
      </c>
      <c r="AU250" s="278" t="s">
        <v>84</v>
      </c>
      <c r="AV250" s="275" t="s">
        <v>84</v>
      </c>
      <c r="AW250" s="275" t="s">
        <v>30</v>
      </c>
      <c r="AX250" s="275" t="s">
        <v>82</v>
      </c>
      <c r="AY250" s="278" t="s">
        <v>153</v>
      </c>
    </row>
    <row r="251" spans="1:65" s="178" customFormat="1" ht="76.4" customHeight="1">
      <c r="A251" s="175"/>
      <c r="B251" s="176"/>
      <c r="C251" s="261" t="s">
        <v>257</v>
      </c>
      <c r="D251" s="261" t="s">
        <v>155</v>
      </c>
      <c r="E251" s="262" t="s">
        <v>644</v>
      </c>
      <c r="F251" s="263" t="s">
        <v>645</v>
      </c>
      <c r="G251" s="264" t="s">
        <v>163</v>
      </c>
      <c r="H251" s="265">
        <v>173.4</v>
      </c>
      <c r="I251" s="80"/>
      <c r="J251" s="266">
        <f>ROUND(I251*H251,2)</f>
        <v>0</v>
      </c>
      <c r="K251" s="267"/>
      <c r="L251" s="176"/>
      <c r="M251" s="268" t="s">
        <v>1</v>
      </c>
      <c r="N251" s="269" t="s">
        <v>39</v>
      </c>
      <c r="O251" s="270"/>
      <c r="P251" s="271">
        <f>O251*H251</f>
        <v>0</v>
      </c>
      <c r="Q251" s="271">
        <v>0.08565</v>
      </c>
      <c r="R251" s="271">
        <f>Q251*H251</f>
        <v>14.85171</v>
      </c>
      <c r="S251" s="271">
        <v>0</v>
      </c>
      <c r="T251" s="272">
        <f>S251*H251</f>
        <v>0</v>
      </c>
      <c r="U251" s="175"/>
      <c r="V251" s="175"/>
      <c r="W251" s="175"/>
      <c r="X251" s="175"/>
      <c r="Y251" s="175"/>
      <c r="Z251" s="175"/>
      <c r="AA251" s="175"/>
      <c r="AB251" s="175"/>
      <c r="AC251" s="175"/>
      <c r="AD251" s="175"/>
      <c r="AE251" s="175"/>
      <c r="AR251" s="273" t="s">
        <v>159</v>
      </c>
      <c r="AT251" s="273" t="s">
        <v>155</v>
      </c>
      <c r="AU251" s="273" t="s">
        <v>84</v>
      </c>
      <c r="AY251" s="166" t="s">
        <v>153</v>
      </c>
      <c r="BE251" s="274">
        <f>IF(N251="základní",J251,0)</f>
        <v>0</v>
      </c>
      <c r="BF251" s="274">
        <f>IF(N251="snížená",J251,0)</f>
        <v>0</v>
      </c>
      <c r="BG251" s="274">
        <f>IF(N251="zákl. přenesená",J251,0)</f>
        <v>0</v>
      </c>
      <c r="BH251" s="274">
        <f>IF(N251="sníž. přenesená",J251,0)</f>
        <v>0</v>
      </c>
      <c r="BI251" s="274">
        <f>IF(N251="nulová",J251,0)</f>
        <v>0</v>
      </c>
      <c r="BJ251" s="166" t="s">
        <v>82</v>
      </c>
      <c r="BK251" s="274">
        <f>ROUND(I251*H251,2)</f>
        <v>0</v>
      </c>
      <c r="BL251" s="166" t="s">
        <v>159</v>
      </c>
      <c r="BM251" s="273" t="s">
        <v>646</v>
      </c>
    </row>
    <row r="252" spans="2:51" s="284" customFormat="1" ht="20">
      <c r="B252" s="285"/>
      <c r="D252" s="277" t="s">
        <v>165</v>
      </c>
      <c r="E252" s="286" t="s">
        <v>1</v>
      </c>
      <c r="F252" s="287" t="s">
        <v>647</v>
      </c>
      <c r="H252" s="286" t="s">
        <v>1</v>
      </c>
      <c r="I252" s="82"/>
      <c r="L252" s="285"/>
      <c r="M252" s="288"/>
      <c r="N252" s="289"/>
      <c r="O252" s="289"/>
      <c r="P252" s="289"/>
      <c r="Q252" s="289"/>
      <c r="R252" s="289"/>
      <c r="S252" s="289"/>
      <c r="T252" s="290"/>
      <c r="AT252" s="286" t="s">
        <v>165</v>
      </c>
      <c r="AU252" s="286" t="s">
        <v>84</v>
      </c>
      <c r="AV252" s="284" t="s">
        <v>82</v>
      </c>
      <c r="AW252" s="284" t="s">
        <v>30</v>
      </c>
      <c r="AX252" s="284" t="s">
        <v>74</v>
      </c>
      <c r="AY252" s="286" t="s">
        <v>153</v>
      </c>
    </row>
    <row r="253" spans="2:51" s="275" customFormat="1" ht="12">
      <c r="B253" s="276"/>
      <c r="D253" s="277" t="s">
        <v>165</v>
      </c>
      <c r="E253" s="278" t="s">
        <v>1</v>
      </c>
      <c r="F253" s="279" t="s">
        <v>295</v>
      </c>
      <c r="H253" s="280">
        <v>56</v>
      </c>
      <c r="I253" s="81"/>
      <c r="L253" s="276"/>
      <c r="M253" s="281"/>
      <c r="N253" s="282"/>
      <c r="O253" s="282"/>
      <c r="P253" s="282"/>
      <c r="Q253" s="282"/>
      <c r="R253" s="282"/>
      <c r="S253" s="282"/>
      <c r="T253" s="283"/>
      <c r="AT253" s="278" t="s">
        <v>165</v>
      </c>
      <c r="AU253" s="278" t="s">
        <v>84</v>
      </c>
      <c r="AV253" s="275" t="s">
        <v>84</v>
      </c>
      <c r="AW253" s="275" t="s">
        <v>30</v>
      </c>
      <c r="AX253" s="275" t="s">
        <v>74</v>
      </c>
      <c r="AY253" s="278" t="s">
        <v>153</v>
      </c>
    </row>
    <row r="254" spans="2:51" s="284" customFormat="1" ht="20">
      <c r="B254" s="285"/>
      <c r="D254" s="277" t="s">
        <v>165</v>
      </c>
      <c r="E254" s="286" t="s">
        <v>1</v>
      </c>
      <c r="F254" s="287" t="s">
        <v>648</v>
      </c>
      <c r="H254" s="286" t="s">
        <v>1</v>
      </c>
      <c r="I254" s="82"/>
      <c r="L254" s="285"/>
      <c r="M254" s="288"/>
      <c r="N254" s="289"/>
      <c r="O254" s="289"/>
      <c r="P254" s="289"/>
      <c r="Q254" s="289"/>
      <c r="R254" s="289"/>
      <c r="S254" s="289"/>
      <c r="T254" s="290"/>
      <c r="AT254" s="286" t="s">
        <v>165</v>
      </c>
      <c r="AU254" s="286" t="s">
        <v>84</v>
      </c>
      <c r="AV254" s="284" t="s">
        <v>82</v>
      </c>
      <c r="AW254" s="284" t="s">
        <v>30</v>
      </c>
      <c r="AX254" s="284" t="s">
        <v>74</v>
      </c>
      <c r="AY254" s="286" t="s">
        <v>153</v>
      </c>
    </row>
    <row r="255" spans="2:51" s="275" customFormat="1" ht="12">
      <c r="B255" s="276"/>
      <c r="D255" s="277" t="s">
        <v>165</v>
      </c>
      <c r="E255" s="278" t="s">
        <v>1</v>
      </c>
      <c r="F255" s="279" t="s">
        <v>567</v>
      </c>
      <c r="H255" s="280">
        <v>117.4</v>
      </c>
      <c r="I255" s="81"/>
      <c r="L255" s="276"/>
      <c r="M255" s="281"/>
      <c r="N255" s="282"/>
      <c r="O255" s="282"/>
      <c r="P255" s="282"/>
      <c r="Q255" s="282"/>
      <c r="R255" s="282"/>
      <c r="S255" s="282"/>
      <c r="T255" s="283"/>
      <c r="AT255" s="278" t="s">
        <v>165</v>
      </c>
      <c r="AU255" s="278" t="s">
        <v>84</v>
      </c>
      <c r="AV255" s="275" t="s">
        <v>84</v>
      </c>
      <c r="AW255" s="275" t="s">
        <v>30</v>
      </c>
      <c r="AX255" s="275" t="s">
        <v>74</v>
      </c>
      <c r="AY255" s="278" t="s">
        <v>153</v>
      </c>
    </row>
    <row r="256" spans="2:51" s="291" customFormat="1" ht="12">
      <c r="B256" s="292"/>
      <c r="D256" s="277" t="s">
        <v>165</v>
      </c>
      <c r="E256" s="293" t="s">
        <v>1</v>
      </c>
      <c r="F256" s="294" t="s">
        <v>176</v>
      </c>
      <c r="H256" s="295">
        <v>173.4</v>
      </c>
      <c r="I256" s="83"/>
      <c r="L256" s="292"/>
      <c r="M256" s="296"/>
      <c r="N256" s="297"/>
      <c r="O256" s="297"/>
      <c r="P256" s="297"/>
      <c r="Q256" s="297"/>
      <c r="R256" s="297"/>
      <c r="S256" s="297"/>
      <c r="T256" s="298"/>
      <c r="AT256" s="293" t="s">
        <v>165</v>
      </c>
      <c r="AU256" s="293" t="s">
        <v>84</v>
      </c>
      <c r="AV256" s="291" t="s">
        <v>159</v>
      </c>
      <c r="AW256" s="291" t="s">
        <v>30</v>
      </c>
      <c r="AX256" s="291" t="s">
        <v>82</v>
      </c>
      <c r="AY256" s="293" t="s">
        <v>153</v>
      </c>
    </row>
    <row r="257" spans="1:65" s="178" customFormat="1" ht="16.5" customHeight="1">
      <c r="A257" s="175"/>
      <c r="B257" s="176"/>
      <c r="C257" s="299" t="s">
        <v>206</v>
      </c>
      <c r="D257" s="299" t="s">
        <v>228</v>
      </c>
      <c r="E257" s="300" t="s">
        <v>649</v>
      </c>
      <c r="F257" s="301" t="s">
        <v>650</v>
      </c>
      <c r="G257" s="302" t="s">
        <v>163</v>
      </c>
      <c r="H257" s="303">
        <v>176.868</v>
      </c>
      <c r="I257" s="84"/>
      <c r="J257" s="304">
        <f>ROUND(I257*H257,2)</f>
        <v>0</v>
      </c>
      <c r="K257" s="305"/>
      <c r="L257" s="306"/>
      <c r="M257" s="307" t="s">
        <v>1</v>
      </c>
      <c r="N257" s="308" t="s">
        <v>39</v>
      </c>
      <c r="O257" s="270"/>
      <c r="P257" s="271">
        <f>O257*H257</f>
        <v>0</v>
      </c>
      <c r="Q257" s="271">
        <v>0.152</v>
      </c>
      <c r="R257" s="271">
        <f>Q257*H257</f>
        <v>26.883936</v>
      </c>
      <c r="S257" s="271">
        <v>0</v>
      </c>
      <c r="T257" s="272">
        <f>S257*H257</f>
        <v>0</v>
      </c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R257" s="273" t="s">
        <v>183</v>
      </c>
      <c r="AT257" s="273" t="s">
        <v>228</v>
      </c>
      <c r="AU257" s="273" t="s">
        <v>84</v>
      </c>
      <c r="AY257" s="166" t="s">
        <v>153</v>
      </c>
      <c r="BE257" s="274">
        <f>IF(N257="základní",J257,0)</f>
        <v>0</v>
      </c>
      <c r="BF257" s="274">
        <f>IF(N257="snížená",J257,0)</f>
        <v>0</v>
      </c>
      <c r="BG257" s="274">
        <f>IF(N257="zákl. přenesená",J257,0)</f>
        <v>0</v>
      </c>
      <c r="BH257" s="274">
        <f>IF(N257="sníž. přenesená",J257,0)</f>
        <v>0</v>
      </c>
      <c r="BI257" s="274">
        <f>IF(N257="nulová",J257,0)</f>
        <v>0</v>
      </c>
      <c r="BJ257" s="166" t="s">
        <v>82</v>
      </c>
      <c r="BK257" s="274">
        <f>ROUND(I257*H257,2)</f>
        <v>0</v>
      </c>
      <c r="BL257" s="166" t="s">
        <v>159</v>
      </c>
      <c r="BM257" s="273" t="s">
        <v>651</v>
      </c>
    </row>
    <row r="258" spans="2:51" s="275" customFormat="1" ht="12">
      <c r="B258" s="276"/>
      <c r="D258" s="277" t="s">
        <v>165</v>
      </c>
      <c r="E258" s="278" t="s">
        <v>1</v>
      </c>
      <c r="F258" s="279" t="s">
        <v>652</v>
      </c>
      <c r="H258" s="280">
        <v>176.868</v>
      </c>
      <c r="I258" s="81"/>
      <c r="L258" s="276"/>
      <c r="M258" s="281"/>
      <c r="N258" s="282"/>
      <c r="O258" s="282"/>
      <c r="P258" s="282"/>
      <c r="Q258" s="282"/>
      <c r="R258" s="282"/>
      <c r="S258" s="282"/>
      <c r="T258" s="283"/>
      <c r="AT258" s="278" t="s">
        <v>165</v>
      </c>
      <c r="AU258" s="278" t="s">
        <v>84</v>
      </c>
      <c r="AV258" s="275" t="s">
        <v>84</v>
      </c>
      <c r="AW258" s="275" t="s">
        <v>30</v>
      </c>
      <c r="AX258" s="275" t="s">
        <v>82</v>
      </c>
      <c r="AY258" s="278" t="s">
        <v>153</v>
      </c>
    </row>
    <row r="259" spans="2:63" s="248" customFormat="1" ht="22.9" customHeight="1">
      <c r="B259" s="249"/>
      <c r="D259" s="250" t="s">
        <v>73</v>
      </c>
      <c r="E259" s="259" t="s">
        <v>187</v>
      </c>
      <c r="F259" s="259" t="s">
        <v>347</v>
      </c>
      <c r="I259" s="79"/>
      <c r="J259" s="260">
        <f>BK259</f>
        <v>0</v>
      </c>
      <c r="L259" s="249"/>
      <c r="M259" s="253"/>
      <c r="N259" s="254"/>
      <c r="O259" s="254"/>
      <c r="P259" s="255">
        <f>SUM(P260:P289)</f>
        <v>0</v>
      </c>
      <c r="Q259" s="254"/>
      <c r="R259" s="255">
        <f>SUM(R260:R289)</f>
        <v>38.107589</v>
      </c>
      <c r="S259" s="254"/>
      <c r="T259" s="256">
        <f>SUM(T260:T289)</f>
        <v>0</v>
      </c>
      <c r="AR259" s="250" t="s">
        <v>82</v>
      </c>
      <c r="AT259" s="257" t="s">
        <v>73</v>
      </c>
      <c r="AU259" s="257" t="s">
        <v>82</v>
      </c>
      <c r="AY259" s="250" t="s">
        <v>153</v>
      </c>
      <c r="BK259" s="258">
        <f>SUM(BK260:BK289)</f>
        <v>0</v>
      </c>
    </row>
    <row r="260" spans="1:65" s="178" customFormat="1" ht="24.25" customHeight="1">
      <c r="A260" s="175"/>
      <c r="B260" s="176"/>
      <c r="C260" s="261" t="s">
        <v>265</v>
      </c>
      <c r="D260" s="261" t="s">
        <v>155</v>
      </c>
      <c r="E260" s="262" t="s">
        <v>653</v>
      </c>
      <c r="F260" s="263" t="s">
        <v>654</v>
      </c>
      <c r="G260" s="264" t="s">
        <v>222</v>
      </c>
      <c r="H260" s="265">
        <v>4</v>
      </c>
      <c r="I260" s="80"/>
      <c r="J260" s="266">
        <f>ROUND(I260*H260,2)</f>
        <v>0</v>
      </c>
      <c r="K260" s="267"/>
      <c r="L260" s="176"/>
      <c r="M260" s="268" t="s">
        <v>1</v>
      </c>
      <c r="N260" s="269" t="s">
        <v>39</v>
      </c>
      <c r="O260" s="270"/>
      <c r="P260" s="271">
        <f>O260*H260</f>
        <v>0</v>
      </c>
      <c r="Q260" s="271">
        <v>0.0007</v>
      </c>
      <c r="R260" s="271">
        <f>Q260*H260</f>
        <v>0.0028</v>
      </c>
      <c r="S260" s="271">
        <v>0</v>
      </c>
      <c r="T260" s="272">
        <f>S260*H260</f>
        <v>0</v>
      </c>
      <c r="U260" s="175"/>
      <c r="V260" s="175"/>
      <c r="W260" s="175"/>
      <c r="X260" s="175"/>
      <c r="Y260" s="175"/>
      <c r="Z260" s="175"/>
      <c r="AA260" s="175"/>
      <c r="AB260" s="175"/>
      <c r="AC260" s="175"/>
      <c r="AD260" s="175"/>
      <c r="AE260" s="175"/>
      <c r="AR260" s="273" t="s">
        <v>159</v>
      </c>
      <c r="AT260" s="273" t="s">
        <v>155</v>
      </c>
      <c r="AU260" s="273" t="s">
        <v>84</v>
      </c>
      <c r="AY260" s="166" t="s">
        <v>153</v>
      </c>
      <c r="BE260" s="274">
        <f>IF(N260="základní",J260,0)</f>
        <v>0</v>
      </c>
      <c r="BF260" s="274">
        <f>IF(N260="snížená",J260,0)</f>
        <v>0</v>
      </c>
      <c r="BG260" s="274">
        <f>IF(N260="zákl. přenesená",J260,0)</f>
        <v>0</v>
      </c>
      <c r="BH260" s="274">
        <f>IF(N260="sníž. přenesená",J260,0)</f>
        <v>0</v>
      </c>
      <c r="BI260" s="274">
        <f>IF(N260="nulová",J260,0)</f>
        <v>0</v>
      </c>
      <c r="BJ260" s="166" t="s">
        <v>82</v>
      </c>
      <c r="BK260" s="274">
        <f>ROUND(I260*H260,2)</f>
        <v>0</v>
      </c>
      <c r="BL260" s="166" t="s">
        <v>159</v>
      </c>
      <c r="BM260" s="273" t="s">
        <v>655</v>
      </c>
    </row>
    <row r="261" spans="2:51" s="275" customFormat="1" ht="12">
      <c r="B261" s="276"/>
      <c r="D261" s="277" t="s">
        <v>165</v>
      </c>
      <c r="E261" s="278" t="s">
        <v>1</v>
      </c>
      <c r="F261" s="279" t="s">
        <v>656</v>
      </c>
      <c r="H261" s="280">
        <v>4</v>
      </c>
      <c r="I261" s="81"/>
      <c r="L261" s="276"/>
      <c r="M261" s="281"/>
      <c r="N261" s="282"/>
      <c r="O261" s="282"/>
      <c r="P261" s="282"/>
      <c r="Q261" s="282"/>
      <c r="R261" s="282"/>
      <c r="S261" s="282"/>
      <c r="T261" s="283"/>
      <c r="AT261" s="278" t="s">
        <v>165</v>
      </c>
      <c r="AU261" s="278" t="s">
        <v>84</v>
      </c>
      <c r="AV261" s="275" t="s">
        <v>84</v>
      </c>
      <c r="AW261" s="275" t="s">
        <v>30</v>
      </c>
      <c r="AX261" s="275" t="s">
        <v>82</v>
      </c>
      <c r="AY261" s="278" t="s">
        <v>153</v>
      </c>
    </row>
    <row r="262" spans="1:65" s="178" customFormat="1" ht="24.25" customHeight="1">
      <c r="A262" s="175"/>
      <c r="B262" s="176"/>
      <c r="C262" s="299" t="s">
        <v>213</v>
      </c>
      <c r="D262" s="299" t="s">
        <v>228</v>
      </c>
      <c r="E262" s="300" t="s">
        <v>657</v>
      </c>
      <c r="F262" s="301" t="s">
        <v>658</v>
      </c>
      <c r="G262" s="302" t="s">
        <v>222</v>
      </c>
      <c r="H262" s="303">
        <v>2</v>
      </c>
      <c r="I262" s="84"/>
      <c r="J262" s="304">
        <f>ROUND(I262*H262,2)</f>
        <v>0</v>
      </c>
      <c r="K262" s="305"/>
      <c r="L262" s="306"/>
      <c r="M262" s="307" t="s">
        <v>1</v>
      </c>
      <c r="N262" s="308" t="s">
        <v>39</v>
      </c>
      <c r="O262" s="270"/>
      <c r="P262" s="271">
        <f>O262*H262</f>
        <v>0</v>
      </c>
      <c r="Q262" s="271">
        <v>0.0035</v>
      </c>
      <c r="R262" s="271">
        <f>Q262*H262</f>
        <v>0.007</v>
      </c>
      <c r="S262" s="271">
        <v>0</v>
      </c>
      <c r="T262" s="272">
        <f>S262*H262</f>
        <v>0</v>
      </c>
      <c r="U262" s="175"/>
      <c r="V262" s="175"/>
      <c r="W262" s="175"/>
      <c r="X262" s="175"/>
      <c r="Y262" s="175"/>
      <c r="Z262" s="175"/>
      <c r="AA262" s="175"/>
      <c r="AB262" s="175"/>
      <c r="AC262" s="175"/>
      <c r="AD262" s="175"/>
      <c r="AE262" s="175"/>
      <c r="AR262" s="273" t="s">
        <v>183</v>
      </c>
      <c r="AT262" s="273" t="s">
        <v>228</v>
      </c>
      <c r="AU262" s="273" t="s">
        <v>84</v>
      </c>
      <c r="AY262" s="166" t="s">
        <v>153</v>
      </c>
      <c r="BE262" s="274">
        <f>IF(N262="základní",J262,0)</f>
        <v>0</v>
      </c>
      <c r="BF262" s="274">
        <f>IF(N262="snížená",J262,0)</f>
        <v>0</v>
      </c>
      <c r="BG262" s="274">
        <f>IF(N262="zákl. přenesená",J262,0)</f>
        <v>0</v>
      </c>
      <c r="BH262" s="274">
        <f>IF(N262="sníž. přenesená",J262,0)</f>
        <v>0</v>
      </c>
      <c r="BI262" s="274">
        <f>IF(N262="nulová",J262,0)</f>
        <v>0</v>
      </c>
      <c r="BJ262" s="166" t="s">
        <v>82</v>
      </c>
      <c r="BK262" s="274">
        <f>ROUND(I262*H262,2)</f>
        <v>0</v>
      </c>
      <c r="BL262" s="166" t="s">
        <v>159</v>
      </c>
      <c r="BM262" s="273" t="s">
        <v>659</v>
      </c>
    </row>
    <row r="263" spans="2:51" s="284" customFormat="1" ht="12">
      <c r="B263" s="285"/>
      <c r="D263" s="277" t="s">
        <v>165</v>
      </c>
      <c r="E263" s="286" t="s">
        <v>1</v>
      </c>
      <c r="F263" s="287" t="s">
        <v>660</v>
      </c>
      <c r="H263" s="286" t="s">
        <v>1</v>
      </c>
      <c r="I263" s="82"/>
      <c r="L263" s="285"/>
      <c r="M263" s="288"/>
      <c r="N263" s="289"/>
      <c r="O263" s="289"/>
      <c r="P263" s="289"/>
      <c r="Q263" s="289"/>
      <c r="R263" s="289"/>
      <c r="S263" s="289"/>
      <c r="T263" s="290"/>
      <c r="AT263" s="286" t="s">
        <v>165</v>
      </c>
      <c r="AU263" s="286" t="s">
        <v>84</v>
      </c>
      <c r="AV263" s="284" t="s">
        <v>82</v>
      </c>
      <c r="AW263" s="284" t="s">
        <v>30</v>
      </c>
      <c r="AX263" s="284" t="s">
        <v>74</v>
      </c>
      <c r="AY263" s="286" t="s">
        <v>153</v>
      </c>
    </row>
    <row r="264" spans="2:51" s="275" customFormat="1" ht="12">
      <c r="B264" s="276"/>
      <c r="D264" s="277" t="s">
        <v>165</v>
      </c>
      <c r="E264" s="278" t="s">
        <v>1</v>
      </c>
      <c r="F264" s="279" t="s">
        <v>84</v>
      </c>
      <c r="H264" s="280">
        <v>2</v>
      </c>
      <c r="I264" s="81"/>
      <c r="L264" s="276"/>
      <c r="M264" s="281"/>
      <c r="N264" s="282"/>
      <c r="O264" s="282"/>
      <c r="P264" s="282"/>
      <c r="Q264" s="282"/>
      <c r="R264" s="282"/>
      <c r="S264" s="282"/>
      <c r="T264" s="283"/>
      <c r="AT264" s="278" t="s">
        <v>165</v>
      </c>
      <c r="AU264" s="278" t="s">
        <v>84</v>
      </c>
      <c r="AV264" s="275" t="s">
        <v>84</v>
      </c>
      <c r="AW264" s="275" t="s">
        <v>30</v>
      </c>
      <c r="AX264" s="275" t="s">
        <v>82</v>
      </c>
      <c r="AY264" s="278" t="s">
        <v>153</v>
      </c>
    </row>
    <row r="265" spans="1:65" s="178" customFormat="1" ht="24.25" customHeight="1">
      <c r="A265" s="175"/>
      <c r="B265" s="176"/>
      <c r="C265" s="299" t="s">
        <v>278</v>
      </c>
      <c r="D265" s="299" t="s">
        <v>228</v>
      </c>
      <c r="E265" s="300" t="s">
        <v>661</v>
      </c>
      <c r="F265" s="301" t="s">
        <v>662</v>
      </c>
      <c r="G265" s="302" t="s">
        <v>222</v>
      </c>
      <c r="H265" s="303">
        <v>2</v>
      </c>
      <c r="I265" s="84"/>
      <c r="J265" s="304">
        <f>ROUND(I265*H265,2)</f>
        <v>0</v>
      </c>
      <c r="K265" s="305"/>
      <c r="L265" s="306"/>
      <c r="M265" s="307" t="s">
        <v>1</v>
      </c>
      <c r="N265" s="308" t="s">
        <v>39</v>
      </c>
      <c r="O265" s="270"/>
      <c r="P265" s="271">
        <f>O265*H265</f>
        <v>0</v>
      </c>
      <c r="Q265" s="271">
        <v>0.0025</v>
      </c>
      <c r="R265" s="271">
        <f>Q265*H265</f>
        <v>0.005</v>
      </c>
      <c r="S265" s="271">
        <v>0</v>
      </c>
      <c r="T265" s="272">
        <f>S265*H265</f>
        <v>0</v>
      </c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R265" s="273" t="s">
        <v>183</v>
      </c>
      <c r="AT265" s="273" t="s">
        <v>228</v>
      </c>
      <c r="AU265" s="273" t="s">
        <v>84</v>
      </c>
      <c r="AY265" s="166" t="s">
        <v>153</v>
      </c>
      <c r="BE265" s="274">
        <f>IF(N265="základní",J265,0)</f>
        <v>0</v>
      </c>
      <c r="BF265" s="274">
        <f>IF(N265="snížená",J265,0)</f>
        <v>0</v>
      </c>
      <c r="BG265" s="274">
        <f>IF(N265="zákl. přenesená",J265,0)</f>
        <v>0</v>
      </c>
      <c r="BH265" s="274">
        <f>IF(N265="sníž. přenesená",J265,0)</f>
        <v>0</v>
      </c>
      <c r="BI265" s="274">
        <f>IF(N265="nulová",J265,0)</f>
        <v>0</v>
      </c>
      <c r="BJ265" s="166" t="s">
        <v>82</v>
      </c>
      <c r="BK265" s="274">
        <f>ROUND(I265*H265,2)</f>
        <v>0</v>
      </c>
      <c r="BL265" s="166" t="s">
        <v>159</v>
      </c>
      <c r="BM265" s="273" t="s">
        <v>663</v>
      </c>
    </row>
    <row r="266" spans="2:51" s="284" customFormat="1" ht="12">
      <c r="B266" s="285"/>
      <c r="D266" s="277" t="s">
        <v>165</v>
      </c>
      <c r="E266" s="286" t="s">
        <v>1</v>
      </c>
      <c r="F266" s="287" t="s">
        <v>664</v>
      </c>
      <c r="H266" s="286" t="s">
        <v>1</v>
      </c>
      <c r="I266" s="82"/>
      <c r="L266" s="285"/>
      <c r="M266" s="288"/>
      <c r="N266" s="289"/>
      <c r="O266" s="289"/>
      <c r="P266" s="289"/>
      <c r="Q266" s="289"/>
      <c r="R266" s="289"/>
      <c r="S266" s="289"/>
      <c r="T266" s="290"/>
      <c r="AT266" s="286" t="s">
        <v>165</v>
      </c>
      <c r="AU266" s="286" t="s">
        <v>84</v>
      </c>
      <c r="AV266" s="284" t="s">
        <v>82</v>
      </c>
      <c r="AW266" s="284" t="s">
        <v>30</v>
      </c>
      <c r="AX266" s="284" t="s">
        <v>74</v>
      </c>
      <c r="AY266" s="286" t="s">
        <v>153</v>
      </c>
    </row>
    <row r="267" spans="2:51" s="275" customFormat="1" ht="12">
      <c r="B267" s="276"/>
      <c r="D267" s="277" t="s">
        <v>165</v>
      </c>
      <c r="E267" s="278" t="s">
        <v>1</v>
      </c>
      <c r="F267" s="279" t="s">
        <v>84</v>
      </c>
      <c r="H267" s="280">
        <v>2</v>
      </c>
      <c r="I267" s="81"/>
      <c r="L267" s="276"/>
      <c r="M267" s="281"/>
      <c r="N267" s="282"/>
      <c r="O267" s="282"/>
      <c r="P267" s="282"/>
      <c r="Q267" s="282"/>
      <c r="R267" s="282"/>
      <c r="S267" s="282"/>
      <c r="T267" s="283"/>
      <c r="AT267" s="278" t="s">
        <v>165</v>
      </c>
      <c r="AU267" s="278" t="s">
        <v>84</v>
      </c>
      <c r="AV267" s="275" t="s">
        <v>84</v>
      </c>
      <c r="AW267" s="275" t="s">
        <v>30</v>
      </c>
      <c r="AX267" s="275" t="s">
        <v>82</v>
      </c>
      <c r="AY267" s="278" t="s">
        <v>153</v>
      </c>
    </row>
    <row r="268" spans="1:65" s="178" customFormat="1" ht="24.25" customHeight="1">
      <c r="A268" s="175"/>
      <c r="B268" s="176"/>
      <c r="C268" s="261" t="s">
        <v>223</v>
      </c>
      <c r="D268" s="261" t="s">
        <v>155</v>
      </c>
      <c r="E268" s="262" t="s">
        <v>665</v>
      </c>
      <c r="F268" s="263" t="s">
        <v>666</v>
      </c>
      <c r="G268" s="264" t="s">
        <v>222</v>
      </c>
      <c r="H268" s="265">
        <v>2</v>
      </c>
      <c r="I268" s="80"/>
      <c r="J268" s="266">
        <f aca="true" t="shared" si="0" ref="J268:J273">ROUND(I268*H268,2)</f>
        <v>0</v>
      </c>
      <c r="K268" s="267"/>
      <c r="L268" s="176"/>
      <c r="M268" s="268" t="s">
        <v>1</v>
      </c>
      <c r="N268" s="269" t="s">
        <v>39</v>
      </c>
      <c r="O268" s="270"/>
      <c r="P268" s="271">
        <f aca="true" t="shared" si="1" ref="P268:P273">O268*H268</f>
        <v>0</v>
      </c>
      <c r="Q268" s="271">
        <v>0.10941</v>
      </c>
      <c r="R268" s="271">
        <f aca="true" t="shared" si="2" ref="R268:R273">Q268*H268</f>
        <v>0.21882</v>
      </c>
      <c r="S268" s="271">
        <v>0</v>
      </c>
      <c r="T268" s="272">
        <f aca="true" t="shared" si="3" ref="T268:T273">S268*H268</f>
        <v>0</v>
      </c>
      <c r="U268" s="175"/>
      <c r="V268" s="175"/>
      <c r="W268" s="175"/>
      <c r="X268" s="175"/>
      <c r="Y268" s="175"/>
      <c r="Z268" s="175"/>
      <c r="AA268" s="175"/>
      <c r="AB268" s="175"/>
      <c r="AC268" s="175"/>
      <c r="AD268" s="175"/>
      <c r="AE268" s="175"/>
      <c r="AR268" s="273" t="s">
        <v>159</v>
      </c>
      <c r="AT268" s="273" t="s">
        <v>155</v>
      </c>
      <c r="AU268" s="273" t="s">
        <v>84</v>
      </c>
      <c r="AY268" s="166" t="s">
        <v>153</v>
      </c>
      <c r="BE268" s="274">
        <f aca="true" t="shared" si="4" ref="BE268:BE273">IF(N268="základní",J268,0)</f>
        <v>0</v>
      </c>
      <c r="BF268" s="274">
        <f aca="true" t="shared" si="5" ref="BF268:BF273">IF(N268="snížená",J268,0)</f>
        <v>0</v>
      </c>
      <c r="BG268" s="274">
        <f aca="true" t="shared" si="6" ref="BG268:BG273">IF(N268="zákl. přenesená",J268,0)</f>
        <v>0</v>
      </c>
      <c r="BH268" s="274">
        <f aca="true" t="shared" si="7" ref="BH268:BH273">IF(N268="sníž. přenesená",J268,0)</f>
        <v>0</v>
      </c>
      <c r="BI268" s="274">
        <f aca="true" t="shared" si="8" ref="BI268:BI273">IF(N268="nulová",J268,0)</f>
        <v>0</v>
      </c>
      <c r="BJ268" s="166" t="s">
        <v>82</v>
      </c>
      <c r="BK268" s="274">
        <f aca="true" t="shared" si="9" ref="BK268:BK273">ROUND(I268*H268,2)</f>
        <v>0</v>
      </c>
      <c r="BL268" s="166" t="s">
        <v>159</v>
      </c>
      <c r="BM268" s="273" t="s">
        <v>667</v>
      </c>
    </row>
    <row r="269" spans="1:65" s="178" customFormat="1" ht="21.75" customHeight="1">
      <c r="A269" s="175"/>
      <c r="B269" s="176"/>
      <c r="C269" s="299" t="s">
        <v>287</v>
      </c>
      <c r="D269" s="299" t="s">
        <v>228</v>
      </c>
      <c r="E269" s="300" t="s">
        <v>668</v>
      </c>
      <c r="F269" s="301" t="s">
        <v>669</v>
      </c>
      <c r="G269" s="302" t="s">
        <v>222</v>
      </c>
      <c r="H269" s="303">
        <v>2</v>
      </c>
      <c r="I269" s="84"/>
      <c r="J269" s="304">
        <f t="shared" si="0"/>
        <v>0</v>
      </c>
      <c r="K269" s="305"/>
      <c r="L269" s="306"/>
      <c r="M269" s="307" t="s">
        <v>1</v>
      </c>
      <c r="N269" s="308" t="s">
        <v>39</v>
      </c>
      <c r="O269" s="270"/>
      <c r="P269" s="271">
        <f t="shared" si="1"/>
        <v>0</v>
      </c>
      <c r="Q269" s="271">
        <v>0.0065</v>
      </c>
      <c r="R269" s="271">
        <f t="shared" si="2"/>
        <v>0.013</v>
      </c>
      <c r="S269" s="271">
        <v>0</v>
      </c>
      <c r="T269" s="272">
        <f t="shared" si="3"/>
        <v>0</v>
      </c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R269" s="273" t="s">
        <v>183</v>
      </c>
      <c r="AT269" s="273" t="s">
        <v>228</v>
      </c>
      <c r="AU269" s="273" t="s">
        <v>84</v>
      </c>
      <c r="AY269" s="166" t="s">
        <v>153</v>
      </c>
      <c r="BE269" s="274">
        <f t="shared" si="4"/>
        <v>0</v>
      </c>
      <c r="BF269" s="274">
        <f t="shared" si="5"/>
        <v>0</v>
      </c>
      <c r="BG269" s="274">
        <f t="shared" si="6"/>
        <v>0</v>
      </c>
      <c r="BH269" s="274">
        <f t="shared" si="7"/>
        <v>0</v>
      </c>
      <c r="BI269" s="274">
        <f t="shared" si="8"/>
        <v>0</v>
      </c>
      <c r="BJ269" s="166" t="s">
        <v>82</v>
      </c>
      <c r="BK269" s="274">
        <f t="shared" si="9"/>
        <v>0</v>
      </c>
      <c r="BL269" s="166" t="s">
        <v>159</v>
      </c>
      <c r="BM269" s="273" t="s">
        <v>670</v>
      </c>
    </row>
    <row r="270" spans="1:65" s="178" customFormat="1" ht="16.5" customHeight="1">
      <c r="A270" s="175"/>
      <c r="B270" s="176"/>
      <c r="C270" s="299" t="s">
        <v>231</v>
      </c>
      <c r="D270" s="299" t="s">
        <v>228</v>
      </c>
      <c r="E270" s="300" t="s">
        <v>671</v>
      </c>
      <c r="F270" s="301" t="s">
        <v>672</v>
      </c>
      <c r="G270" s="302" t="s">
        <v>222</v>
      </c>
      <c r="H270" s="303">
        <v>2</v>
      </c>
      <c r="I270" s="84"/>
      <c r="J270" s="304">
        <f t="shared" si="0"/>
        <v>0</v>
      </c>
      <c r="K270" s="305"/>
      <c r="L270" s="306"/>
      <c r="M270" s="307" t="s">
        <v>1</v>
      </c>
      <c r="N270" s="308" t="s">
        <v>39</v>
      </c>
      <c r="O270" s="270"/>
      <c r="P270" s="271">
        <f t="shared" si="1"/>
        <v>0</v>
      </c>
      <c r="Q270" s="271">
        <v>0.0033</v>
      </c>
      <c r="R270" s="271">
        <f t="shared" si="2"/>
        <v>0.0066</v>
      </c>
      <c r="S270" s="271">
        <v>0</v>
      </c>
      <c r="T270" s="272">
        <f t="shared" si="3"/>
        <v>0</v>
      </c>
      <c r="U270" s="175"/>
      <c r="V270" s="175"/>
      <c r="W270" s="175"/>
      <c r="X270" s="175"/>
      <c r="Y270" s="175"/>
      <c r="Z270" s="175"/>
      <c r="AA270" s="175"/>
      <c r="AB270" s="175"/>
      <c r="AC270" s="175"/>
      <c r="AD270" s="175"/>
      <c r="AE270" s="175"/>
      <c r="AR270" s="273" t="s">
        <v>183</v>
      </c>
      <c r="AT270" s="273" t="s">
        <v>228</v>
      </c>
      <c r="AU270" s="273" t="s">
        <v>84</v>
      </c>
      <c r="AY270" s="166" t="s">
        <v>153</v>
      </c>
      <c r="BE270" s="274">
        <f t="shared" si="4"/>
        <v>0</v>
      </c>
      <c r="BF270" s="274">
        <f t="shared" si="5"/>
        <v>0</v>
      </c>
      <c r="BG270" s="274">
        <f t="shared" si="6"/>
        <v>0</v>
      </c>
      <c r="BH270" s="274">
        <f t="shared" si="7"/>
        <v>0</v>
      </c>
      <c r="BI270" s="274">
        <f t="shared" si="8"/>
        <v>0</v>
      </c>
      <c r="BJ270" s="166" t="s">
        <v>82</v>
      </c>
      <c r="BK270" s="274">
        <f t="shared" si="9"/>
        <v>0</v>
      </c>
      <c r="BL270" s="166" t="s">
        <v>159</v>
      </c>
      <c r="BM270" s="273" t="s">
        <v>673</v>
      </c>
    </row>
    <row r="271" spans="1:65" s="178" customFormat="1" ht="16.5" customHeight="1">
      <c r="A271" s="175"/>
      <c r="B271" s="176"/>
      <c r="C271" s="299" t="s">
        <v>297</v>
      </c>
      <c r="D271" s="299" t="s">
        <v>228</v>
      </c>
      <c r="E271" s="300" t="s">
        <v>674</v>
      </c>
      <c r="F271" s="301" t="s">
        <v>675</v>
      </c>
      <c r="G271" s="302" t="s">
        <v>222</v>
      </c>
      <c r="H271" s="303">
        <v>2</v>
      </c>
      <c r="I271" s="84"/>
      <c r="J271" s="304">
        <f t="shared" si="0"/>
        <v>0</v>
      </c>
      <c r="K271" s="305"/>
      <c r="L271" s="306"/>
      <c r="M271" s="307" t="s">
        <v>1</v>
      </c>
      <c r="N271" s="308" t="s">
        <v>39</v>
      </c>
      <c r="O271" s="270"/>
      <c r="P271" s="271">
        <f t="shared" si="1"/>
        <v>0</v>
      </c>
      <c r="Q271" s="271">
        <v>0.00015</v>
      </c>
      <c r="R271" s="271">
        <f t="shared" si="2"/>
        <v>0.0003</v>
      </c>
      <c r="S271" s="271">
        <v>0</v>
      </c>
      <c r="T271" s="272">
        <f t="shared" si="3"/>
        <v>0</v>
      </c>
      <c r="U271" s="175"/>
      <c r="V271" s="175"/>
      <c r="W271" s="175"/>
      <c r="X271" s="175"/>
      <c r="Y271" s="175"/>
      <c r="Z271" s="175"/>
      <c r="AA271" s="175"/>
      <c r="AB271" s="175"/>
      <c r="AC271" s="175"/>
      <c r="AD271" s="175"/>
      <c r="AE271" s="175"/>
      <c r="AR271" s="273" t="s">
        <v>183</v>
      </c>
      <c r="AT271" s="273" t="s">
        <v>228</v>
      </c>
      <c r="AU271" s="273" t="s">
        <v>84</v>
      </c>
      <c r="AY271" s="166" t="s">
        <v>153</v>
      </c>
      <c r="BE271" s="274">
        <f t="shared" si="4"/>
        <v>0</v>
      </c>
      <c r="BF271" s="274">
        <f t="shared" si="5"/>
        <v>0</v>
      </c>
      <c r="BG271" s="274">
        <f t="shared" si="6"/>
        <v>0</v>
      </c>
      <c r="BH271" s="274">
        <f t="shared" si="7"/>
        <v>0</v>
      </c>
      <c r="BI271" s="274">
        <f t="shared" si="8"/>
        <v>0</v>
      </c>
      <c r="BJ271" s="166" t="s">
        <v>82</v>
      </c>
      <c r="BK271" s="274">
        <f t="shared" si="9"/>
        <v>0</v>
      </c>
      <c r="BL271" s="166" t="s">
        <v>159</v>
      </c>
      <c r="BM271" s="273" t="s">
        <v>676</v>
      </c>
    </row>
    <row r="272" spans="1:65" s="178" customFormat="1" ht="16.5" customHeight="1">
      <c r="A272" s="175"/>
      <c r="B272" s="176"/>
      <c r="C272" s="299" t="s">
        <v>235</v>
      </c>
      <c r="D272" s="299" t="s">
        <v>228</v>
      </c>
      <c r="E272" s="300" t="s">
        <v>677</v>
      </c>
      <c r="F272" s="301" t="s">
        <v>678</v>
      </c>
      <c r="G272" s="302" t="s">
        <v>222</v>
      </c>
      <c r="H272" s="303">
        <v>2</v>
      </c>
      <c r="I272" s="84"/>
      <c r="J272" s="304">
        <f t="shared" si="0"/>
        <v>0</v>
      </c>
      <c r="K272" s="305"/>
      <c r="L272" s="306"/>
      <c r="M272" s="307" t="s">
        <v>1</v>
      </c>
      <c r="N272" s="308" t="s">
        <v>39</v>
      </c>
      <c r="O272" s="270"/>
      <c r="P272" s="271">
        <f t="shared" si="1"/>
        <v>0</v>
      </c>
      <c r="Q272" s="271">
        <v>0.0004</v>
      </c>
      <c r="R272" s="271">
        <f t="shared" si="2"/>
        <v>0.0008</v>
      </c>
      <c r="S272" s="271">
        <v>0</v>
      </c>
      <c r="T272" s="272">
        <f t="shared" si="3"/>
        <v>0</v>
      </c>
      <c r="U272" s="175"/>
      <c r="V272" s="175"/>
      <c r="W272" s="175"/>
      <c r="X272" s="175"/>
      <c r="Y272" s="175"/>
      <c r="Z272" s="175"/>
      <c r="AA272" s="175"/>
      <c r="AB272" s="175"/>
      <c r="AC272" s="175"/>
      <c r="AD272" s="175"/>
      <c r="AE272" s="175"/>
      <c r="AR272" s="273" t="s">
        <v>183</v>
      </c>
      <c r="AT272" s="273" t="s">
        <v>228</v>
      </c>
      <c r="AU272" s="273" t="s">
        <v>84</v>
      </c>
      <c r="AY272" s="166" t="s">
        <v>153</v>
      </c>
      <c r="BE272" s="274">
        <f t="shared" si="4"/>
        <v>0</v>
      </c>
      <c r="BF272" s="274">
        <f t="shared" si="5"/>
        <v>0</v>
      </c>
      <c r="BG272" s="274">
        <f t="shared" si="6"/>
        <v>0</v>
      </c>
      <c r="BH272" s="274">
        <f t="shared" si="7"/>
        <v>0</v>
      </c>
      <c r="BI272" s="274">
        <f t="shared" si="8"/>
        <v>0</v>
      </c>
      <c r="BJ272" s="166" t="s">
        <v>82</v>
      </c>
      <c r="BK272" s="274">
        <f t="shared" si="9"/>
        <v>0</v>
      </c>
      <c r="BL272" s="166" t="s">
        <v>159</v>
      </c>
      <c r="BM272" s="273" t="s">
        <v>679</v>
      </c>
    </row>
    <row r="273" spans="1:65" s="178" customFormat="1" ht="49.15" customHeight="1">
      <c r="A273" s="175"/>
      <c r="B273" s="176"/>
      <c r="C273" s="261" t="s">
        <v>306</v>
      </c>
      <c r="D273" s="261" t="s">
        <v>155</v>
      </c>
      <c r="E273" s="262" t="s">
        <v>680</v>
      </c>
      <c r="F273" s="263" t="s">
        <v>681</v>
      </c>
      <c r="G273" s="264" t="s">
        <v>290</v>
      </c>
      <c r="H273" s="265">
        <v>65</v>
      </c>
      <c r="I273" s="80"/>
      <c r="J273" s="266">
        <f t="shared" si="0"/>
        <v>0</v>
      </c>
      <c r="K273" s="267"/>
      <c r="L273" s="176"/>
      <c r="M273" s="268" t="s">
        <v>1</v>
      </c>
      <c r="N273" s="269" t="s">
        <v>39</v>
      </c>
      <c r="O273" s="270"/>
      <c r="P273" s="271">
        <f t="shared" si="1"/>
        <v>0</v>
      </c>
      <c r="Q273" s="271">
        <v>0.1554</v>
      </c>
      <c r="R273" s="271">
        <f t="shared" si="2"/>
        <v>10.101</v>
      </c>
      <c r="S273" s="271">
        <v>0</v>
      </c>
      <c r="T273" s="272">
        <f t="shared" si="3"/>
        <v>0</v>
      </c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  <c r="AR273" s="273" t="s">
        <v>159</v>
      </c>
      <c r="AT273" s="273" t="s">
        <v>155</v>
      </c>
      <c r="AU273" s="273" t="s">
        <v>84</v>
      </c>
      <c r="AY273" s="166" t="s">
        <v>153</v>
      </c>
      <c r="BE273" s="274">
        <f t="shared" si="4"/>
        <v>0</v>
      </c>
      <c r="BF273" s="274">
        <f t="shared" si="5"/>
        <v>0</v>
      </c>
      <c r="BG273" s="274">
        <f t="shared" si="6"/>
        <v>0</v>
      </c>
      <c r="BH273" s="274">
        <f t="shared" si="7"/>
        <v>0</v>
      </c>
      <c r="BI273" s="274">
        <f t="shared" si="8"/>
        <v>0</v>
      </c>
      <c r="BJ273" s="166" t="s">
        <v>82</v>
      </c>
      <c r="BK273" s="274">
        <f t="shared" si="9"/>
        <v>0</v>
      </c>
      <c r="BL273" s="166" t="s">
        <v>159</v>
      </c>
      <c r="BM273" s="273" t="s">
        <v>682</v>
      </c>
    </row>
    <row r="274" spans="2:51" s="275" customFormat="1" ht="12">
      <c r="B274" s="276"/>
      <c r="D274" s="277" t="s">
        <v>165</v>
      </c>
      <c r="E274" s="278" t="s">
        <v>1</v>
      </c>
      <c r="F274" s="279" t="s">
        <v>683</v>
      </c>
      <c r="H274" s="280">
        <v>65</v>
      </c>
      <c r="I274" s="81"/>
      <c r="L274" s="276"/>
      <c r="M274" s="281"/>
      <c r="N274" s="282"/>
      <c r="O274" s="282"/>
      <c r="P274" s="282"/>
      <c r="Q274" s="282"/>
      <c r="R274" s="282"/>
      <c r="S274" s="282"/>
      <c r="T274" s="283"/>
      <c r="AT274" s="278" t="s">
        <v>165</v>
      </c>
      <c r="AU274" s="278" t="s">
        <v>84</v>
      </c>
      <c r="AV274" s="275" t="s">
        <v>84</v>
      </c>
      <c r="AW274" s="275" t="s">
        <v>30</v>
      </c>
      <c r="AX274" s="275" t="s">
        <v>74</v>
      </c>
      <c r="AY274" s="278" t="s">
        <v>153</v>
      </c>
    </row>
    <row r="275" spans="2:51" s="291" customFormat="1" ht="12">
      <c r="B275" s="292"/>
      <c r="D275" s="277" t="s">
        <v>165</v>
      </c>
      <c r="E275" s="293" t="s">
        <v>1</v>
      </c>
      <c r="F275" s="294" t="s">
        <v>176</v>
      </c>
      <c r="H275" s="295">
        <v>65</v>
      </c>
      <c r="I275" s="83"/>
      <c r="L275" s="292"/>
      <c r="M275" s="296"/>
      <c r="N275" s="297"/>
      <c r="O275" s="297"/>
      <c r="P275" s="297"/>
      <c r="Q275" s="297"/>
      <c r="R275" s="297"/>
      <c r="S275" s="297"/>
      <c r="T275" s="298"/>
      <c r="AT275" s="293" t="s">
        <v>165</v>
      </c>
      <c r="AU275" s="293" t="s">
        <v>84</v>
      </c>
      <c r="AV275" s="291" t="s">
        <v>159</v>
      </c>
      <c r="AW275" s="291" t="s">
        <v>30</v>
      </c>
      <c r="AX275" s="291" t="s">
        <v>82</v>
      </c>
      <c r="AY275" s="293" t="s">
        <v>153</v>
      </c>
    </row>
    <row r="276" spans="1:65" s="178" customFormat="1" ht="16.5" customHeight="1">
      <c r="A276" s="175"/>
      <c r="B276" s="176"/>
      <c r="C276" s="299" t="s">
        <v>239</v>
      </c>
      <c r="D276" s="299" t="s">
        <v>228</v>
      </c>
      <c r="E276" s="300" t="s">
        <v>684</v>
      </c>
      <c r="F276" s="301" t="s">
        <v>685</v>
      </c>
      <c r="G276" s="302" t="s">
        <v>290</v>
      </c>
      <c r="H276" s="303">
        <v>65</v>
      </c>
      <c r="I276" s="84"/>
      <c r="J276" s="304">
        <f>ROUND(I276*H276,2)</f>
        <v>0</v>
      </c>
      <c r="K276" s="305"/>
      <c r="L276" s="306"/>
      <c r="M276" s="307" t="s">
        <v>1</v>
      </c>
      <c r="N276" s="308" t="s">
        <v>39</v>
      </c>
      <c r="O276" s="270"/>
      <c r="P276" s="271">
        <f>O276*H276</f>
        <v>0</v>
      </c>
      <c r="Q276" s="271">
        <v>0.081</v>
      </c>
      <c r="R276" s="271">
        <f>Q276*H276</f>
        <v>5.265000000000001</v>
      </c>
      <c r="S276" s="271">
        <v>0</v>
      </c>
      <c r="T276" s="272">
        <f>S276*H276</f>
        <v>0</v>
      </c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R276" s="273" t="s">
        <v>183</v>
      </c>
      <c r="AT276" s="273" t="s">
        <v>228</v>
      </c>
      <c r="AU276" s="273" t="s">
        <v>84</v>
      </c>
      <c r="AY276" s="166" t="s">
        <v>153</v>
      </c>
      <c r="BE276" s="274">
        <f>IF(N276="základní",J276,0)</f>
        <v>0</v>
      </c>
      <c r="BF276" s="274">
        <f>IF(N276="snížená",J276,0)</f>
        <v>0</v>
      </c>
      <c r="BG276" s="274">
        <f>IF(N276="zákl. přenesená",J276,0)</f>
        <v>0</v>
      </c>
      <c r="BH276" s="274">
        <f>IF(N276="sníž. přenesená",J276,0)</f>
        <v>0</v>
      </c>
      <c r="BI276" s="274">
        <f>IF(N276="nulová",J276,0)</f>
        <v>0</v>
      </c>
      <c r="BJ276" s="166" t="s">
        <v>82</v>
      </c>
      <c r="BK276" s="274">
        <f>ROUND(I276*H276,2)</f>
        <v>0</v>
      </c>
      <c r="BL276" s="166" t="s">
        <v>159</v>
      </c>
      <c r="BM276" s="273" t="s">
        <v>686</v>
      </c>
    </row>
    <row r="277" spans="2:51" s="275" customFormat="1" ht="12">
      <c r="B277" s="276"/>
      <c r="D277" s="277" t="s">
        <v>165</v>
      </c>
      <c r="E277" s="278" t="s">
        <v>1</v>
      </c>
      <c r="F277" s="279" t="s">
        <v>683</v>
      </c>
      <c r="H277" s="280">
        <v>65</v>
      </c>
      <c r="I277" s="81"/>
      <c r="L277" s="276"/>
      <c r="M277" s="281"/>
      <c r="N277" s="282"/>
      <c r="O277" s="282"/>
      <c r="P277" s="282"/>
      <c r="Q277" s="282"/>
      <c r="R277" s="282"/>
      <c r="S277" s="282"/>
      <c r="T277" s="283"/>
      <c r="AT277" s="278" t="s">
        <v>165</v>
      </c>
      <c r="AU277" s="278" t="s">
        <v>84</v>
      </c>
      <c r="AV277" s="275" t="s">
        <v>84</v>
      </c>
      <c r="AW277" s="275" t="s">
        <v>30</v>
      </c>
      <c r="AX277" s="275" t="s">
        <v>82</v>
      </c>
      <c r="AY277" s="278" t="s">
        <v>153</v>
      </c>
    </row>
    <row r="278" spans="1:65" s="178" customFormat="1" ht="49.15" customHeight="1">
      <c r="A278" s="175"/>
      <c r="B278" s="176"/>
      <c r="C278" s="261" t="s">
        <v>314</v>
      </c>
      <c r="D278" s="261" t="s">
        <v>155</v>
      </c>
      <c r="E278" s="262" t="s">
        <v>687</v>
      </c>
      <c r="F278" s="263" t="s">
        <v>688</v>
      </c>
      <c r="G278" s="264" t="s">
        <v>290</v>
      </c>
      <c r="H278" s="265">
        <v>92</v>
      </c>
      <c r="I278" s="80"/>
      <c r="J278" s="266">
        <f>ROUND(I278*H278,2)</f>
        <v>0</v>
      </c>
      <c r="K278" s="267"/>
      <c r="L278" s="176"/>
      <c r="M278" s="268" t="s">
        <v>1</v>
      </c>
      <c r="N278" s="269" t="s">
        <v>39</v>
      </c>
      <c r="O278" s="270"/>
      <c r="P278" s="271">
        <f>O278*H278</f>
        <v>0</v>
      </c>
      <c r="Q278" s="271">
        <v>0.1295</v>
      </c>
      <c r="R278" s="271">
        <f>Q278*H278</f>
        <v>11.914</v>
      </c>
      <c r="S278" s="271">
        <v>0</v>
      </c>
      <c r="T278" s="272">
        <f>S278*H278</f>
        <v>0</v>
      </c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R278" s="273" t="s">
        <v>159</v>
      </c>
      <c r="AT278" s="273" t="s">
        <v>155</v>
      </c>
      <c r="AU278" s="273" t="s">
        <v>84</v>
      </c>
      <c r="AY278" s="166" t="s">
        <v>153</v>
      </c>
      <c r="BE278" s="274">
        <f>IF(N278="základní",J278,0)</f>
        <v>0</v>
      </c>
      <c r="BF278" s="274">
        <f>IF(N278="snížená",J278,0)</f>
        <v>0</v>
      </c>
      <c r="BG278" s="274">
        <f>IF(N278="zákl. přenesená",J278,0)</f>
        <v>0</v>
      </c>
      <c r="BH278" s="274">
        <f>IF(N278="sníž. přenesená",J278,0)</f>
        <v>0</v>
      </c>
      <c r="BI278" s="274">
        <f>IF(N278="nulová",J278,0)</f>
        <v>0</v>
      </c>
      <c r="BJ278" s="166" t="s">
        <v>82</v>
      </c>
      <c r="BK278" s="274">
        <f>ROUND(I278*H278,2)</f>
        <v>0</v>
      </c>
      <c r="BL278" s="166" t="s">
        <v>159</v>
      </c>
      <c r="BM278" s="273" t="s">
        <v>689</v>
      </c>
    </row>
    <row r="279" spans="2:51" s="275" customFormat="1" ht="12">
      <c r="B279" s="276"/>
      <c r="D279" s="277" t="s">
        <v>165</v>
      </c>
      <c r="E279" s="278" t="s">
        <v>1</v>
      </c>
      <c r="F279" s="279" t="s">
        <v>690</v>
      </c>
      <c r="H279" s="280">
        <v>92</v>
      </c>
      <c r="I279" s="81"/>
      <c r="L279" s="276"/>
      <c r="M279" s="281"/>
      <c r="N279" s="282"/>
      <c r="O279" s="282"/>
      <c r="P279" s="282"/>
      <c r="Q279" s="282"/>
      <c r="R279" s="282"/>
      <c r="S279" s="282"/>
      <c r="T279" s="283"/>
      <c r="AT279" s="278" t="s">
        <v>165</v>
      </c>
      <c r="AU279" s="278" t="s">
        <v>84</v>
      </c>
      <c r="AV279" s="275" t="s">
        <v>84</v>
      </c>
      <c r="AW279" s="275" t="s">
        <v>30</v>
      </c>
      <c r="AX279" s="275" t="s">
        <v>74</v>
      </c>
      <c r="AY279" s="278" t="s">
        <v>153</v>
      </c>
    </row>
    <row r="280" spans="2:51" s="291" customFormat="1" ht="12">
      <c r="B280" s="292"/>
      <c r="D280" s="277" t="s">
        <v>165</v>
      </c>
      <c r="E280" s="293" t="s">
        <v>1</v>
      </c>
      <c r="F280" s="294" t="s">
        <v>176</v>
      </c>
      <c r="H280" s="295">
        <v>92</v>
      </c>
      <c r="I280" s="83"/>
      <c r="L280" s="292"/>
      <c r="M280" s="296"/>
      <c r="N280" s="297"/>
      <c r="O280" s="297"/>
      <c r="P280" s="297"/>
      <c r="Q280" s="297"/>
      <c r="R280" s="297"/>
      <c r="S280" s="297"/>
      <c r="T280" s="298"/>
      <c r="AT280" s="293" t="s">
        <v>165</v>
      </c>
      <c r="AU280" s="293" t="s">
        <v>84</v>
      </c>
      <c r="AV280" s="291" t="s">
        <v>159</v>
      </c>
      <c r="AW280" s="291" t="s">
        <v>30</v>
      </c>
      <c r="AX280" s="291" t="s">
        <v>82</v>
      </c>
      <c r="AY280" s="293" t="s">
        <v>153</v>
      </c>
    </row>
    <row r="281" spans="1:65" s="178" customFormat="1" ht="16.5" customHeight="1">
      <c r="A281" s="175"/>
      <c r="B281" s="176"/>
      <c r="C281" s="299" t="s">
        <v>240</v>
      </c>
      <c r="D281" s="299" t="s">
        <v>228</v>
      </c>
      <c r="E281" s="300" t="s">
        <v>691</v>
      </c>
      <c r="F281" s="301" t="s">
        <v>692</v>
      </c>
      <c r="G281" s="302" t="s">
        <v>290</v>
      </c>
      <c r="H281" s="303">
        <v>92</v>
      </c>
      <c r="I281" s="84"/>
      <c r="J281" s="304">
        <f>ROUND(I281*H281,2)</f>
        <v>0</v>
      </c>
      <c r="K281" s="305"/>
      <c r="L281" s="306"/>
      <c r="M281" s="307" t="s">
        <v>1</v>
      </c>
      <c r="N281" s="308" t="s">
        <v>39</v>
      </c>
      <c r="O281" s="270"/>
      <c r="P281" s="271">
        <f>O281*H281</f>
        <v>0</v>
      </c>
      <c r="Q281" s="271">
        <v>0.045</v>
      </c>
      <c r="R281" s="271">
        <f>Q281*H281</f>
        <v>4.14</v>
      </c>
      <c r="S281" s="271">
        <v>0</v>
      </c>
      <c r="T281" s="272">
        <f>S281*H281</f>
        <v>0</v>
      </c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R281" s="273" t="s">
        <v>183</v>
      </c>
      <c r="AT281" s="273" t="s">
        <v>228</v>
      </c>
      <c r="AU281" s="273" t="s">
        <v>84</v>
      </c>
      <c r="AY281" s="166" t="s">
        <v>153</v>
      </c>
      <c r="BE281" s="274">
        <f>IF(N281="základní",J281,0)</f>
        <v>0</v>
      </c>
      <c r="BF281" s="274">
        <f>IF(N281="snížená",J281,0)</f>
        <v>0</v>
      </c>
      <c r="BG281" s="274">
        <f>IF(N281="zákl. přenesená",J281,0)</f>
        <v>0</v>
      </c>
      <c r="BH281" s="274">
        <f>IF(N281="sníž. přenesená",J281,0)</f>
        <v>0</v>
      </c>
      <c r="BI281" s="274">
        <f>IF(N281="nulová",J281,0)</f>
        <v>0</v>
      </c>
      <c r="BJ281" s="166" t="s">
        <v>82</v>
      </c>
      <c r="BK281" s="274">
        <f>ROUND(I281*H281,2)</f>
        <v>0</v>
      </c>
      <c r="BL281" s="166" t="s">
        <v>159</v>
      </c>
      <c r="BM281" s="273" t="s">
        <v>693</v>
      </c>
    </row>
    <row r="282" spans="2:51" s="275" customFormat="1" ht="12">
      <c r="B282" s="276"/>
      <c r="D282" s="277" t="s">
        <v>165</v>
      </c>
      <c r="E282" s="278" t="s">
        <v>1</v>
      </c>
      <c r="F282" s="279" t="s">
        <v>690</v>
      </c>
      <c r="H282" s="280">
        <v>92</v>
      </c>
      <c r="I282" s="81"/>
      <c r="L282" s="276"/>
      <c r="M282" s="281"/>
      <c r="N282" s="282"/>
      <c r="O282" s="282"/>
      <c r="P282" s="282"/>
      <c r="Q282" s="282"/>
      <c r="R282" s="282"/>
      <c r="S282" s="282"/>
      <c r="T282" s="283"/>
      <c r="AT282" s="278" t="s">
        <v>165</v>
      </c>
      <c r="AU282" s="278" t="s">
        <v>84</v>
      </c>
      <c r="AV282" s="275" t="s">
        <v>84</v>
      </c>
      <c r="AW282" s="275" t="s">
        <v>30</v>
      </c>
      <c r="AX282" s="275" t="s">
        <v>82</v>
      </c>
      <c r="AY282" s="278" t="s">
        <v>153</v>
      </c>
    </row>
    <row r="283" spans="1:65" s="178" customFormat="1" ht="33" customHeight="1">
      <c r="A283" s="175"/>
      <c r="B283" s="176"/>
      <c r="C283" s="261" t="s">
        <v>694</v>
      </c>
      <c r="D283" s="261" t="s">
        <v>155</v>
      </c>
      <c r="E283" s="262" t="s">
        <v>695</v>
      </c>
      <c r="F283" s="263" t="s">
        <v>696</v>
      </c>
      <c r="G283" s="264" t="s">
        <v>290</v>
      </c>
      <c r="H283" s="265">
        <v>4</v>
      </c>
      <c r="I283" s="80"/>
      <c r="J283" s="266">
        <f>ROUND(I283*H283,2)</f>
        <v>0</v>
      </c>
      <c r="K283" s="267"/>
      <c r="L283" s="176"/>
      <c r="M283" s="268" t="s">
        <v>1</v>
      </c>
      <c r="N283" s="269" t="s">
        <v>39</v>
      </c>
      <c r="O283" s="270"/>
      <c r="P283" s="271">
        <f>O283*H283</f>
        <v>0</v>
      </c>
      <c r="Q283" s="271">
        <v>1E-05</v>
      </c>
      <c r="R283" s="271">
        <f>Q283*H283</f>
        <v>4E-05</v>
      </c>
      <c r="S283" s="271">
        <v>0</v>
      </c>
      <c r="T283" s="272">
        <f>S283*H283</f>
        <v>0</v>
      </c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R283" s="273" t="s">
        <v>159</v>
      </c>
      <c r="AT283" s="273" t="s">
        <v>155</v>
      </c>
      <c r="AU283" s="273" t="s">
        <v>84</v>
      </c>
      <c r="AY283" s="166" t="s">
        <v>153</v>
      </c>
      <c r="BE283" s="274">
        <f>IF(N283="základní",J283,0)</f>
        <v>0</v>
      </c>
      <c r="BF283" s="274">
        <f>IF(N283="snížená",J283,0)</f>
        <v>0</v>
      </c>
      <c r="BG283" s="274">
        <f>IF(N283="zákl. přenesená",J283,0)</f>
        <v>0</v>
      </c>
      <c r="BH283" s="274">
        <f>IF(N283="sníž. přenesená",J283,0)</f>
        <v>0</v>
      </c>
      <c r="BI283" s="274">
        <f>IF(N283="nulová",J283,0)</f>
        <v>0</v>
      </c>
      <c r="BJ283" s="166" t="s">
        <v>82</v>
      </c>
      <c r="BK283" s="274">
        <f>ROUND(I283*H283,2)</f>
        <v>0</v>
      </c>
      <c r="BL283" s="166" t="s">
        <v>159</v>
      </c>
      <c r="BM283" s="273" t="s">
        <v>697</v>
      </c>
    </row>
    <row r="284" spans="2:51" s="275" customFormat="1" ht="12">
      <c r="B284" s="276"/>
      <c r="D284" s="277" t="s">
        <v>165</v>
      </c>
      <c r="E284" s="278" t="s">
        <v>1</v>
      </c>
      <c r="F284" s="279" t="s">
        <v>159</v>
      </c>
      <c r="H284" s="280">
        <v>4</v>
      </c>
      <c r="I284" s="81"/>
      <c r="L284" s="276"/>
      <c r="M284" s="281"/>
      <c r="N284" s="282"/>
      <c r="O284" s="282"/>
      <c r="P284" s="282"/>
      <c r="Q284" s="282"/>
      <c r="R284" s="282"/>
      <c r="S284" s="282"/>
      <c r="T284" s="283"/>
      <c r="AT284" s="278" t="s">
        <v>165</v>
      </c>
      <c r="AU284" s="278" t="s">
        <v>84</v>
      </c>
      <c r="AV284" s="275" t="s">
        <v>84</v>
      </c>
      <c r="AW284" s="275" t="s">
        <v>30</v>
      </c>
      <c r="AX284" s="275" t="s">
        <v>74</v>
      </c>
      <c r="AY284" s="278" t="s">
        <v>153</v>
      </c>
    </row>
    <row r="285" spans="2:51" s="291" customFormat="1" ht="12">
      <c r="B285" s="292"/>
      <c r="D285" s="277" t="s">
        <v>165</v>
      </c>
      <c r="E285" s="293" t="s">
        <v>1</v>
      </c>
      <c r="F285" s="294" t="s">
        <v>176</v>
      </c>
      <c r="H285" s="295">
        <v>4</v>
      </c>
      <c r="I285" s="83"/>
      <c r="L285" s="292"/>
      <c r="M285" s="296"/>
      <c r="N285" s="297"/>
      <c r="O285" s="297"/>
      <c r="P285" s="297"/>
      <c r="Q285" s="297"/>
      <c r="R285" s="297"/>
      <c r="S285" s="297"/>
      <c r="T285" s="298"/>
      <c r="AT285" s="293" t="s">
        <v>165</v>
      </c>
      <c r="AU285" s="293" t="s">
        <v>84</v>
      </c>
      <c r="AV285" s="291" t="s">
        <v>159</v>
      </c>
      <c r="AW285" s="291" t="s">
        <v>30</v>
      </c>
      <c r="AX285" s="291" t="s">
        <v>82</v>
      </c>
      <c r="AY285" s="293" t="s">
        <v>153</v>
      </c>
    </row>
    <row r="286" spans="1:65" s="178" customFormat="1" ht="24.25" customHeight="1">
      <c r="A286" s="175"/>
      <c r="B286" s="176"/>
      <c r="C286" s="261" t="s">
        <v>245</v>
      </c>
      <c r="D286" s="261" t="s">
        <v>155</v>
      </c>
      <c r="E286" s="262" t="s">
        <v>698</v>
      </c>
      <c r="F286" s="263" t="s">
        <v>699</v>
      </c>
      <c r="G286" s="264" t="s">
        <v>290</v>
      </c>
      <c r="H286" s="265">
        <v>20.9</v>
      </c>
      <c r="I286" s="80"/>
      <c r="J286" s="266">
        <f>ROUND(I286*H286,2)</f>
        <v>0</v>
      </c>
      <c r="K286" s="267"/>
      <c r="L286" s="176"/>
      <c r="M286" s="268" t="s">
        <v>1</v>
      </c>
      <c r="N286" s="269" t="s">
        <v>39</v>
      </c>
      <c r="O286" s="270"/>
      <c r="P286" s="271">
        <f>O286*H286</f>
        <v>0</v>
      </c>
      <c r="Q286" s="271">
        <v>0.29221</v>
      </c>
      <c r="R286" s="271">
        <f>Q286*H286</f>
        <v>6.107189</v>
      </c>
      <c r="S286" s="271">
        <v>0</v>
      </c>
      <c r="T286" s="272">
        <f>S286*H286</f>
        <v>0</v>
      </c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R286" s="273" t="s">
        <v>159</v>
      </c>
      <c r="AT286" s="273" t="s">
        <v>155</v>
      </c>
      <c r="AU286" s="273" t="s">
        <v>84</v>
      </c>
      <c r="AY286" s="166" t="s">
        <v>153</v>
      </c>
      <c r="BE286" s="274">
        <f>IF(N286="základní",J286,0)</f>
        <v>0</v>
      </c>
      <c r="BF286" s="274">
        <f>IF(N286="snížená",J286,0)</f>
        <v>0</v>
      </c>
      <c r="BG286" s="274">
        <f>IF(N286="zákl. přenesená",J286,0)</f>
        <v>0</v>
      </c>
      <c r="BH286" s="274">
        <f>IF(N286="sníž. přenesená",J286,0)</f>
        <v>0</v>
      </c>
      <c r="BI286" s="274">
        <f>IF(N286="nulová",J286,0)</f>
        <v>0</v>
      </c>
      <c r="BJ286" s="166" t="s">
        <v>82</v>
      </c>
      <c r="BK286" s="274">
        <f>ROUND(I286*H286,2)</f>
        <v>0</v>
      </c>
      <c r="BL286" s="166" t="s">
        <v>159</v>
      </c>
      <c r="BM286" s="273" t="s">
        <v>700</v>
      </c>
    </row>
    <row r="287" spans="2:51" s="275" customFormat="1" ht="12">
      <c r="B287" s="276"/>
      <c r="D287" s="277" t="s">
        <v>165</v>
      </c>
      <c r="E287" s="278" t="s">
        <v>1</v>
      </c>
      <c r="F287" s="279" t="s">
        <v>701</v>
      </c>
      <c r="H287" s="280">
        <v>20.9</v>
      </c>
      <c r="I287" s="81"/>
      <c r="L287" s="276"/>
      <c r="M287" s="281"/>
      <c r="N287" s="282"/>
      <c r="O287" s="282"/>
      <c r="P287" s="282"/>
      <c r="Q287" s="282"/>
      <c r="R287" s="282"/>
      <c r="S287" s="282"/>
      <c r="T287" s="283"/>
      <c r="AT287" s="278" t="s">
        <v>165</v>
      </c>
      <c r="AU287" s="278" t="s">
        <v>84</v>
      </c>
      <c r="AV287" s="275" t="s">
        <v>84</v>
      </c>
      <c r="AW287" s="275" t="s">
        <v>30</v>
      </c>
      <c r="AX287" s="275" t="s">
        <v>74</v>
      </c>
      <c r="AY287" s="278" t="s">
        <v>153</v>
      </c>
    </row>
    <row r="288" spans="2:51" s="291" customFormat="1" ht="12">
      <c r="B288" s="292"/>
      <c r="D288" s="277" t="s">
        <v>165</v>
      </c>
      <c r="E288" s="293" t="s">
        <v>1</v>
      </c>
      <c r="F288" s="294" t="s">
        <v>176</v>
      </c>
      <c r="H288" s="295">
        <v>20.9</v>
      </c>
      <c r="I288" s="83"/>
      <c r="L288" s="292"/>
      <c r="M288" s="296"/>
      <c r="N288" s="297"/>
      <c r="O288" s="297"/>
      <c r="P288" s="297"/>
      <c r="Q288" s="297"/>
      <c r="R288" s="297"/>
      <c r="S288" s="297"/>
      <c r="T288" s="298"/>
      <c r="AT288" s="293" t="s">
        <v>165</v>
      </c>
      <c r="AU288" s="293" t="s">
        <v>84</v>
      </c>
      <c r="AV288" s="291" t="s">
        <v>159</v>
      </c>
      <c r="AW288" s="291" t="s">
        <v>30</v>
      </c>
      <c r="AX288" s="291" t="s">
        <v>82</v>
      </c>
      <c r="AY288" s="293" t="s">
        <v>153</v>
      </c>
    </row>
    <row r="289" spans="1:65" s="178" customFormat="1" ht="24.25" customHeight="1">
      <c r="A289" s="175"/>
      <c r="B289" s="176"/>
      <c r="C289" s="299" t="s">
        <v>319</v>
      </c>
      <c r="D289" s="299" t="s">
        <v>228</v>
      </c>
      <c r="E289" s="300" t="s">
        <v>702</v>
      </c>
      <c r="F289" s="301" t="s">
        <v>703</v>
      </c>
      <c r="G289" s="302" t="s">
        <v>290</v>
      </c>
      <c r="H289" s="303">
        <v>20.9</v>
      </c>
      <c r="I289" s="84"/>
      <c r="J289" s="304">
        <f>ROUND(I289*H289,2)</f>
        <v>0</v>
      </c>
      <c r="K289" s="305"/>
      <c r="L289" s="306"/>
      <c r="M289" s="307" t="s">
        <v>1</v>
      </c>
      <c r="N289" s="308" t="s">
        <v>39</v>
      </c>
      <c r="O289" s="270"/>
      <c r="P289" s="271">
        <f>O289*H289</f>
        <v>0</v>
      </c>
      <c r="Q289" s="271">
        <v>0.0156</v>
      </c>
      <c r="R289" s="271">
        <f>Q289*H289</f>
        <v>0.32603999999999994</v>
      </c>
      <c r="S289" s="271">
        <v>0</v>
      </c>
      <c r="T289" s="272">
        <f>S289*H289</f>
        <v>0</v>
      </c>
      <c r="U289" s="175"/>
      <c r="V289" s="175"/>
      <c r="W289" s="175"/>
      <c r="X289" s="175"/>
      <c r="Y289" s="175"/>
      <c r="Z289" s="175"/>
      <c r="AA289" s="175"/>
      <c r="AB289" s="175"/>
      <c r="AC289" s="175"/>
      <c r="AD289" s="175"/>
      <c r="AE289" s="175"/>
      <c r="AR289" s="273" t="s">
        <v>183</v>
      </c>
      <c r="AT289" s="273" t="s">
        <v>228</v>
      </c>
      <c r="AU289" s="273" t="s">
        <v>84</v>
      </c>
      <c r="AY289" s="166" t="s">
        <v>153</v>
      </c>
      <c r="BE289" s="274">
        <f>IF(N289="základní",J289,0)</f>
        <v>0</v>
      </c>
      <c r="BF289" s="274">
        <f>IF(N289="snížená",J289,0)</f>
        <v>0</v>
      </c>
      <c r="BG289" s="274">
        <f>IF(N289="zákl. přenesená",J289,0)</f>
        <v>0</v>
      </c>
      <c r="BH289" s="274">
        <f>IF(N289="sníž. přenesená",J289,0)</f>
        <v>0</v>
      </c>
      <c r="BI289" s="274">
        <f>IF(N289="nulová",J289,0)</f>
        <v>0</v>
      </c>
      <c r="BJ289" s="166" t="s">
        <v>82</v>
      </c>
      <c r="BK289" s="274">
        <f>ROUND(I289*H289,2)</f>
        <v>0</v>
      </c>
      <c r="BL289" s="166" t="s">
        <v>159</v>
      </c>
      <c r="BM289" s="273" t="s">
        <v>704</v>
      </c>
    </row>
    <row r="290" spans="2:63" s="248" customFormat="1" ht="22.9" customHeight="1">
      <c r="B290" s="249"/>
      <c r="D290" s="250" t="s">
        <v>73</v>
      </c>
      <c r="E290" s="259" t="s">
        <v>434</v>
      </c>
      <c r="F290" s="259" t="s">
        <v>435</v>
      </c>
      <c r="I290" s="79"/>
      <c r="J290" s="260">
        <f>BK290</f>
        <v>0</v>
      </c>
      <c r="L290" s="249"/>
      <c r="M290" s="253"/>
      <c r="N290" s="254"/>
      <c r="O290" s="254"/>
      <c r="P290" s="255">
        <f>P291</f>
        <v>0</v>
      </c>
      <c r="Q290" s="254"/>
      <c r="R290" s="255">
        <f>R291</f>
        <v>0</v>
      </c>
      <c r="S290" s="254"/>
      <c r="T290" s="256">
        <f>T291</f>
        <v>0</v>
      </c>
      <c r="AR290" s="250" t="s">
        <v>82</v>
      </c>
      <c r="AT290" s="257" t="s">
        <v>73</v>
      </c>
      <c r="AU290" s="257" t="s">
        <v>82</v>
      </c>
      <c r="AY290" s="250" t="s">
        <v>153</v>
      </c>
      <c r="BK290" s="258">
        <f>BK291</f>
        <v>0</v>
      </c>
    </row>
    <row r="291" spans="1:65" s="178" customFormat="1" ht="55.5" customHeight="1">
      <c r="A291" s="175"/>
      <c r="B291" s="176"/>
      <c r="C291" s="261" t="s">
        <v>250</v>
      </c>
      <c r="D291" s="261" t="s">
        <v>155</v>
      </c>
      <c r="E291" s="262" t="s">
        <v>705</v>
      </c>
      <c r="F291" s="263" t="s">
        <v>706</v>
      </c>
      <c r="G291" s="264" t="s">
        <v>200</v>
      </c>
      <c r="H291" s="265">
        <v>521.585</v>
      </c>
      <c r="I291" s="80"/>
      <c r="J291" s="266">
        <f>ROUND(I291*H291,2)</f>
        <v>0</v>
      </c>
      <c r="K291" s="267"/>
      <c r="L291" s="176"/>
      <c r="M291" s="268" t="s">
        <v>1</v>
      </c>
      <c r="N291" s="269" t="s">
        <v>39</v>
      </c>
      <c r="O291" s="270"/>
      <c r="P291" s="271">
        <f>O291*H291</f>
        <v>0</v>
      </c>
      <c r="Q291" s="271">
        <v>0</v>
      </c>
      <c r="R291" s="271">
        <f>Q291*H291</f>
        <v>0</v>
      </c>
      <c r="S291" s="271">
        <v>0</v>
      </c>
      <c r="T291" s="272">
        <f>S291*H291</f>
        <v>0</v>
      </c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R291" s="273" t="s">
        <v>159</v>
      </c>
      <c r="AT291" s="273" t="s">
        <v>155</v>
      </c>
      <c r="AU291" s="273" t="s">
        <v>84</v>
      </c>
      <c r="AY291" s="166" t="s">
        <v>153</v>
      </c>
      <c r="BE291" s="274">
        <f>IF(N291="základní",J291,0)</f>
        <v>0</v>
      </c>
      <c r="BF291" s="274">
        <f>IF(N291="snížená",J291,0)</f>
        <v>0</v>
      </c>
      <c r="BG291" s="274">
        <f>IF(N291="zákl. přenesená",J291,0)</f>
        <v>0</v>
      </c>
      <c r="BH291" s="274">
        <f>IF(N291="sníž. přenesená",J291,0)</f>
        <v>0</v>
      </c>
      <c r="BI291" s="274">
        <f>IF(N291="nulová",J291,0)</f>
        <v>0</v>
      </c>
      <c r="BJ291" s="166" t="s">
        <v>82</v>
      </c>
      <c r="BK291" s="274">
        <f>ROUND(I291*H291,2)</f>
        <v>0</v>
      </c>
      <c r="BL291" s="166" t="s">
        <v>159</v>
      </c>
      <c r="BM291" s="273" t="s">
        <v>707</v>
      </c>
    </row>
    <row r="292" spans="2:63" s="248" customFormat="1" ht="25.9" customHeight="1">
      <c r="B292" s="249"/>
      <c r="D292" s="250" t="s">
        <v>73</v>
      </c>
      <c r="E292" s="251" t="s">
        <v>708</v>
      </c>
      <c r="F292" s="251" t="s">
        <v>709</v>
      </c>
      <c r="I292" s="79"/>
      <c r="J292" s="252">
        <f>BK292</f>
        <v>0</v>
      </c>
      <c r="L292" s="249"/>
      <c r="M292" s="253"/>
      <c r="N292" s="254"/>
      <c r="O292" s="254"/>
      <c r="P292" s="255">
        <f>P293</f>
        <v>0</v>
      </c>
      <c r="Q292" s="254"/>
      <c r="R292" s="255">
        <f>R293</f>
        <v>0</v>
      </c>
      <c r="S292" s="254"/>
      <c r="T292" s="256">
        <f>T293</f>
        <v>0</v>
      </c>
      <c r="AR292" s="250" t="s">
        <v>536</v>
      </c>
      <c r="AT292" s="257" t="s">
        <v>73</v>
      </c>
      <c r="AU292" s="257" t="s">
        <v>74</v>
      </c>
      <c r="AY292" s="250" t="s">
        <v>153</v>
      </c>
      <c r="BK292" s="258">
        <f>BK293</f>
        <v>0</v>
      </c>
    </row>
    <row r="293" spans="2:63" s="248" customFormat="1" ht="22.9" customHeight="1">
      <c r="B293" s="249"/>
      <c r="D293" s="250" t="s">
        <v>73</v>
      </c>
      <c r="E293" s="259" t="s">
        <v>710</v>
      </c>
      <c r="F293" s="259" t="s">
        <v>711</v>
      </c>
      <c r="I293" s="79"/>
      <c r="J293" s="260">
        <f>BK293</f>
        <v>0</v>
      </c>
      <c r="L293" s="249"/>
      <c r="M293" s="253"/>
      <c r="N293" s="254"/>
      <c r="O293" s="254"/>
      <c r="P293" s="255">
        <f>P294</f>
        <v>0</v>
      </c>
      <c r="Q293" s="254"/>
      <c r="R293" s="255">
        <f>R294</f>
        <v>0</v>
      </c>
      <c r="S293" s="254"/>
      <c r="T293" s="256">
        <f>T294</f>
        <v>0</v>
      </c>
      <c r="AR293" s="250" t="s">
        <v>536</v>
      </c>
      <c r="AT293" s="257" t="s">
        <v>73</v>
      </c>
      <c r="AU293" s="257" t="s">
        <v>82</v>
      </c>
      <c r="AY293" s="250" t="s">
        <v>153</v>
      </c>
      <c r="BK293" s="258">
        <f>BK294</f>
        <v>0</v>
      </c>
    </row>
    <row r="294" spans="1:65" s="178" customFormat="1" ht="16.5" customHeight="1">
      <c r="A294" s="175"/>
      <c r="B294" s="176"/>
      <c r="C294" s="261" t="s">
        <v>330</v>
      </c>
      <c r="D294" s="261" t="s">
        <v>155</v>
      </c>
      <c r="E294" s="262" t="s">
        <v>712</v>
      </c>
      <c r="F294" s="263" t="s">
        <v>713</v>
      </c>
      <c r="G294" s="264" t="s">
        <v>714</v>
      </c>
      <c r="H294" s="265">
        <v>1</v>
      </c>
      <c r="I294" s="80"/>
      <c r="J294" s="266">
        <f>ROUND(I294*H294,2)</f>
        <v>0</v>
      </c>
      <c r="K294" s="267"/>
      <c r="L294" s="176"/>
      <c r="M294" s="309" t="s">
        <v>1</v>
      </c>
      <c r="N294" s="310" t="s">
        <v>39</v>
      </c>
      <c r="O294" s="311"/>
      <c r="P294" s="312">
        <f>O294*H294</f>
        <v>0</v>
      </c>
      <c r="Q294" s="312">
        <v>0</v>
      </c>
      <c r="R294" s="312">
        <f>Q294*H294</f>
        <v>0</v>
      </c>
      <c r="S294" s="312">
        <v>0</v>
      </c>
      <c r="T294" s="313">
        <f>S294*H294</f>
        <v>0</v>
      </c>
      <c r="U294" s="175"/>
      <c r="V294" s="175"/>
      <c r="W294" s="175"/>
      <c r="X294" s="175"/>
      <c r="Y294" s="175"/>
      <c r="Z294" s="175"/>
      <c r="AA294" s="175"/>
      <c r="AB294" s="175"/>
      <c r="AC294" s="175"/>
      <c r="AD294" s="175"/>
      <c r="AE294" s="175"/>
      <c r="AR294" s="273" t="s">
        <v>715</v>
      </c>
      <c r="AT294" s="273" t="s">
        <v>155</v>
      </c>
      <c r="AU294" s="273" t="s">
        <v>84</v>
      </c>
      <c r="AY294" s="166" t="s">
        <v>153</v>
      </c>
      <c r="BE294" s="274">
        <f>IF(N294="základní",J294,0)</f>
        <v>0</v>
      </c>
      <c r="BF294" s="274">
        <f>IF(N294="snížená",J294,0)</f>
        <v>0</v>
      </c>
      <c r="BG294" s="274">
        <f>IF(N294="zákl. přenesená",J294,0)</f>
        <v>0</v>
      </c>
      <c r="BH294" s="274">
        <f>IF(N294="sníž. přenesená",J294,0)</f>
        <v>0</v>
      </c>
      <c r="BI294" s="274">
        <f>IF(N294="nulová",J294,0)</f>
        <v>0</v>
      </c>
      <c r="BJ294" s="166" t="s">
        <v>82</v>
      </c>
      <c r="BK294" s="274">
        <f>ROUND(I294*H294,2)</f>
        <v>0</v>
      </c>
      <c r="BL294" s="166" t="s">
        <v>715</v>
      </c>
      <c r="BM294" s="273" t="s">
        <v>716</v>
      </c>
    </row>
    <row r="295" spans="1:31" s="178" customFormat="1" ht="7" customHeight="1">
      <c r="A295" s="175"/>
      <c r="B295" s="212"/>
      <c r="C295" s="213"/>
      <c r="D295" s="213"/>
      <c r="E295" s="213"/>
      <c r="F295" s="213"/>
      <c r="G295" s="213"/>
      <c r="H295" s="213"/>
      <c r="I295" s="213"/>
      <c r="J295" s="213"/>
      <c r="K295" s="213"/>
      <c r="L295" s="176"/>
      <c r="M295" s="175"/>
      <c r="O295" s="175"/>
      <c r="P295" s="175"/>
      <c r="Q295" s="175"/>
      <c r="R295" s="175"/>
      <c r="S295" s="175"/>
      <c r="T295" s="175"/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</row>
  </sheetData>
  <sheetProtection algorithmName="SHA-512" hashValue="WFnah/fycFhfX/DBQQZm878uR0GeZ0NUAMZa35XeXood5ntxCqnm2RldVRpa2bHcutZ7OrQG+8d3RrP+OLk8EA==" saltValue="irRUWv/aVmOwj9W+5w6VNQ==" spinCount="100000" sheet="1" objects="1" scenarios="1"/>
  <autoFilter ref="C123:K29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000396251678"/>
    <pageSetUpPr fitToPage="1"/>
  </sheetPr>
  <dimension ref="A2:BM273"/>
  <sheetViews>
    <sheetView showGridLines="0" view="pageBreakPreview" zoomScale="55" zoomScaleSheetLayoutView="55" workbookViewId="0" topLeftCell="A47">
      <selection activeCell="AE127" sqref="AE126:AE127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90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717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ROUND(J125,2)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ROUND((SUM(BE125:BE272)),2)</f>
        <v>0</v>
      </c>
      <c r="G33" s="175"/>
      <c r="H33" s="175"/>
      <c r="I33" s="197">
        <v>0.21</v>
      </c>
      <c r="J33" s="196">
        <f>ROUND(((SUM(BE125:BE272))*I33),2)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ROUND((SUM(BF125:BF272)),2)</f>
        <v>0</v>
      </c>
      <c r="G34" s="175"/>
      <c r="H34" s="175"/>
      <c r="I34" s="197">
        <v>0.15</v>
      </c>
      <c r="J34" s="196">
        <f>ROUND(((SUM(BF125:BF272))*I34),2)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ROUND((SUM(BG125:BG272)),2)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ROUND((SUM(BH125:BH272)),2)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ROUND((SUM(BI125:BI272)),2)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03 - PŘÍPOJKY A VENKOVNÍ ROZVODY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J125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127</v>
      </c>
      <c r="E97" s="223"/>
      <c r="F97" s="223"/>
      <c r="G97" s="223"/>
      <c r="H97" s="223"/>
      <c r="I97" s="223"/>
      <c r="J97" s="224">
        <f>J126</f>
        <v>0</v>
      </c>
      <c r="L97" s="221"/>
    </row>
    <row r="98" spans="2:12" s="225" customFormat="1" ht="19.9" customHeight="1">
      <c r="B98" s="226"/>
      <c r="D98" s="227" t="s">
        <v>128</v>
      </c>
      <c r="E98" s="228"/>
      <c r="F98" s="228"/>
      <c r="G98" s="228"/>
      <c r="H98" s="228"/>
      <c r="I98" s="228"/>
      <c r="J98" s="229">
        <f>J127</f>
        <v>0</v>
      </c>
      <c r="L98" s="226"/>
    </row>
    <row r="99" spans="2:12" s="225" customFormat="1" ht="19.9" customHeight="1">
      <c r="B99" s="226"/>
      <c r="D99" s="227" t="s">
        <v>131</v>
      </c>
      <c r="E99" s="228"/>
      <c r="F99" s="228"/>
      <c r="G99" s="228"/>
      <c r="H99" s="228"/>
      <c r="I99" s="228"/>
      <c r="J99" s="229">
        <f>J183</f>
        <v>0</v>
      </c>
      <c r="L99" s="226"/>
    </row>
    <row r="100" spans="2:12" s="225" customFormat="1" ht="19.9" customHeight="1">
      <c r="B100" s="226"/>
      <c r="D100" s="227" t="s">
        <v>718</v>
      </c>
      <c r="E100" s="228"/>
      <c r="F100" s="228"/>
      <c r="G100" s="228"/>
      <c r="H100" s="228"/>
      <c r="I100" s="228"/>
      <c r="J100" s="229">
        <f>J190</f>
        <v>0</v>
      </c>
      <c r="L100" s="226"/>
    </row>
    <row r="101" spans="2:12" s="225" customFormat="1" ht="19.9" customHeight="1">
      <c r="B101" s="226"/>
      <c r="D101" s="227" t="s">
        <v>132</v>
      </c>
      <c r="E101" s="228"/>
      <c r="F101" s="228"/>
      <c r="G101" s="228"/>
      <c r="H101" s="228"/>
      <c r="I101" s="228"/>
      <c r="J101" s="229">
        <f>J249</f>
        <v>0</v>
      </c>
      <c r="L101" s="226"/>
    </row>
    <row r="102" spans="2:12" s="225" customFormat="1" ht="19.9" customHeight="1">
      <c r="B102" s="226"/>
      <c r="D102" s="227" t="s">
        <v>719</v>
      </c>
      <c r="E102" s="228"/>
      <c r="F102" s="228"/>
      <c r="G102" s="228"/>
      <c r="H102" s="228"/>
      <c r="I102" s="228"/>
      <c r="J102" s="229">
        <f>J251</f>
        <v>0</v>
      </c>
      <c r="L102" s="226"/>
    </row>
    <row r="103" spans="2:12" s="225" customFormat="1" ht="19.9" customHeight="1">
      <c r="B103" s="226"/>
      <c r="D103" s="227" t="s">
        <v>133</v>
      </c>
      <c r="E103" s="228"/>
      <c r="F103" s="228"/>
      <c r="G103" s="228"/>
      <c r="H103" s="228"/>
      <c r="I103" s="228"/>
      <c r="J103" s="229">
        <f>J256</f>
        <v>0</v>
      </c>
      <c r="L103" s="226"/>
    </row>
    <row r="104" spans="2:12" s="220" customFormat="1" ht="25" customHeight="1">
      <c r="B104" s="221"/>
      <c r="D104" s="222" t="s">
        <v>134</v>
      </c>
      <c r="E104" s="223"/>
      <c r="F104" s="223"/>
      <c r="G104" s="223"/>
      <c r="H104" s="223"/>
      <c r="I104" s="223"/>
      <c r="J104" s="224">
        <f>J259</f>
        <v>0</v>
      </c>
      <c r="L104" s="221"/>
    </row>
    <row r="105" spans="2:12" s="225" customFormat="1" ht="19.9" customHeight="1">
      <c r="B105" s="226"/>
      <c r="D105" s="227" t="s">
        <v>720</v>
      </c>
      <c r="E105" s="228"/>
      <c r="F105" s="228"/>
      <c r="G105" s="228"/>
      <c r="H105" s="228"/>
      <c r="I105" s="228"/>
      <c r="J105" s="229">
        <f>J260</f>
        <v>0</v>
      </c>
      <c r="L105" s="226"/>
    </row>
    <row r="106" spans="1:31" s="178" customFormat="1" ht="21.75" customHeight="1">
      <c r="A106" s="175"/>
      <c r="B106" s="176"/>
      <c r="C106" s="175"/>
      <c r="D106" s="175"/>
      <c r="E106" s="175"/>
      <c r="F106" s="175"/>
      <c r="G106" s="175"/>
      <c r="H106" s="175"/>
      <c r="I106" s="175"/>
      <c r="J106" s="175"/>
      <c r="K106" s="175"/>
      <c r="L106" s="177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s="178" customFormat="1" ht="7" customHeight="1">
      <c r="A107" s="175"/>
      <c r="B107" s="212"/>
      <c r="C107" s="213"/>
      <c r="D107" s="213"/>
      <c r="E107" s="213"/>
      <c r="F107" s="213"/>
      <c r="G107" s="213"/>
      <c r="H107" s="213"/>
      <c r="I107" s="213"/>
      <c r="J107" s="213"/>
      <c r="K107" s="213"/>
      <c r="L107" s="177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11" spans="1:31" s="178" customFormat="1" ht="7" customHeight="1">
      <c r="A111" s="175"/>
      <c r="B111" s="214"/>
      <c r="C111" s="215"/>
      <c r="D111" s="215"/>
      <c r="E111" s="215"/>
      <c r="F111" s="215"/>
      <c r="G111" s="215"/>
      <c r="H111" s="215"/>
      <c r="I111" s="215"/>
      <c r="J111" s="215"/>
      <c r="K111" s="21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25" customHeight="1">
      <c r="A112" s="175"/>
      <c r="B112" s="176"/>
      <c r="C112" s="170" t="s">
        <v>138</v>
      </c>
      <c r="D112" s="175"/>
      <c r="E112" s="175"/>
      <c r="F112" s="175"/>
      <c r="G112" s="175"/>
      <c r="H112" s="175"/>
      <c r="I112" s="175"/>
      <c r="J112" s="175"/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7" customHeight="1">
      <c r="A113" s="175"/>
      <c r="B113" s="176"/>
      <c r="C113" s="175"/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2" customHeight="1">
      <c r="A114" s="175"/>
      <c r="B114" s="176"/>
      <c r="C114" s="172" t="s">
        <v>16</v>
      </c>
      <c r="D114" s="175"/>
      <c r="E114" s="175"/>
      <c r="F114" s="175"/>
      <c r="G114" s="175"/>
      <c r="H114" s="175"/>
      <c r="I114" s="175"/>
      <c r="J114" s="175"/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6.5" customHeight="1">
      <c r="A115" s="175"/>
      <c r="B115" s="176"/>
      <c r="C115" s="175"/>
      <c r="D115" s="175"/>
      <c r="E115" s="173" t="str">
        <f>E7</f>
        <v>00 - Provizorní menza_RS- UK Albertov</v>
      </c>
      <c r="F115" s="174"/>
      <c r="G115" s="174"/>
      <c r="H115" s="174"/>
      <c r="I115" s="175"/>
      <c r="J115" s="175"/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2" customHeight="1">
      <c r="A116" s="175"/>
      <c r="B116" s="176"/>
      <c r="C116" s="172" t="s">
        <v>119</v>
      </c>
      <c r="D116" s="175"/>
      <c r="E116" s="175"/>
      <c r="F116" s="175"/>
      <c r="G116" s="175"/>
      <c r="H116" s="175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178" customFormat="1" ht="16.5" customHeight="1">
      <c r="A117" s="175"/>
      <c r="B117" s="176"/>
      <c r="C117" s="175"/>
      <c r="D117" s="175"/>
      <c r="E117" s="179" t="str">
        <f>E9</f>
        <v>03 - PŘÍPOJKY A VENKOVNÍ ROZVODY</v>
      </c>
      <c r="F117" s="180"/>
      <c r="G117" s="180"/>
      <c r="H117" s="180"/>
      <c r="I117" s="175"/>
      <c r="J117" s="175"/>
      <c r="K117" s="175"/>
      <c r="L117" s="177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31" s="178" customFormat="1" ht="7" customHeight="1">
      <c r="A118" s="175"/>
      <c r="B118" s="176"/>
      <c r="C118" s="175"/>
      <c r="D118" s="175"/>
      <c r="E118" s="175"/>
      <c r="F118" s="175"/>
      <c r="G118" s="175"/>
      <c r="H118" s="175"/>
      <c r="I118" s="175"/>
      <c r="J118" s="175"/>
      <c r="K118" s="175"/>
      <c r="L118" s="177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31" s="178" customFormat="1" ht="12" customHeight="1">
      <c r="A119" s="175"/>
      <c r="B119" s="176"/>
      <c r="C119" s="172" t="s">
        <v>20</v>
      </c>
      <c r="D119" s="175"/>
      <c r="E119" s="175"/>
      <c r="F119" s="181" t="str">
        <f>F12</f>
        <v>Albertov, Konvent sester Alžbětinek. č. 1564/4</v>
      </c>
      <c r="G119" s="175"/>
      <c r="H119" s="175"/>
      <c r="I119" s="172" t="s">
        <v>21</v>
      </c>
      <c r="J119" s="182" t="str">
        <f>IF(J12="","",J12)</f>
        <v>Vyplň údaj</v>
      </c>
      <c r="K119" s="175"/>
      <c r="L119" s="177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31" s="178" customFormat="1" ht="7" customHeight="1">
      <c r="A120" s="175"/>
      <c r="B120" s="176"/>
      <c r="C120" s="175"/>
      <c r="D120" s="175"/>
      <c r="E120" s="175"/>
      <c r="F120" s="175"/>
      <c r="G120" s="175"/>
      <c r="H120" s="175"/>
      <c r="I120" s="175"/>
      <c r="J120" s="175"/>
      <c r="K120" s="175"/>
      <c r="L120" s="177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31" s="178" customFormat="1" ht="15.25" customHeight="1">
      <c r="A121" s="175"/>
      <c r="B121" s="176"/>
      <c r="C121" s="172" t="s">
        <v>22</v>
      </c>
      <c r="D121" s="175"/>
      <c r="E121" s="175"/>
      <c r="F121" s="181" t="str">
        <f>E15</f>
        <v xml:space="preserve"> </v>
      </c>
      <c r="G121" s="175"/>
      <c r="H121" s="175"/>
      <c r="I121" s="172" t="s">
        <v>28</v>
      </c>
      <c r="J121" s="216" t="str">
        <f>E21</f>
        <v>JIKA CZ s.r.o.</v>
      </c>
      <c r="K121" s="175"/>
      <c r="L121" s="177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31" s="178" customFormat="1" ht="15.25" customHeight="1">
      <c r="A122" s="175"/>
      <c r="B122" s="176"/>
      <c r="C122" s="172" t="s">
        <v>26</v>
      </c>
      <c r="D122" s="175"/>
      <c r="E122" s="175"/>
      <c r="F122" s="181" t="str">
        <f>IF(E18="","",E18)</f>
        <v>Vyplň údaj</v>
      </c>
      <c r="G122" s="175"/>
      <c r="H122" s="175"/>
      <c r="I122" s="172" t="s">
        <v>31</v>
      </c>
      <c r="J122" s="216" t="str">
        <f>E24</f>
        <v xml:space="preserve">    </v>
      </c>
      <c r="K122" s="175"/>
      <c r="L122" s="177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31" s="178" customFormat="1" ht="10.4" customHeight="1">
      <c r="A123" s="175"/>
      <c r="B123" s="176"/>
      <c r="C123" s="175"/>
      <c r="D123" s="175"/>
      <c r="E123" s="175"/>
      <c r="F123" s="175"/>
      <c r="G123" s="175"/>
      <c r="H123" s="175"/>
      <c r="I123" s="175"/>
      <c r="J123" s="175"/>
      <c r="K123" s="175"/>
      <c r="L123" s="177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31" s="240" customFormat="1" ht="29.25" customHeight="1">
      <c r="A124" s="230"/>
      <c r="B124" s="231"/>
      <c r="C124" s="232" t="s">
        <v>139</v>
      </c>
      <c r="D124" s="233" t="s">
        <v>59</v>
      </c>
      <c r="E124" s="233" t="s">
        <v>55</v>
      </c>
      <c r="F124" s="233" t="s">
        <v>56</v>
      </c>
      <c r="G124" s="233" t="s">
        <v>140</v>
      </c>
      <c r="H124" s="233" t="s">
        <v>141</v>
      </c>
      <c r="I124" s="233" t="s">
        <v>142</v>
      </c>
      <c r="J124" s="234" t="s">
        <v>124</v>
      </c>
      <c r="K124" s="235" t="s">
        <v>143</v>
      </c>
      <c r="L124" s="236"/>
      <c r="M124" s="237" t="s">
        <v>1</v>
      </c>
      <c r="N124" s="238" t="s">
        <v>38</v>
      </c>
      <c r="O124" s="238" t="s">
        <v>144</v>
      </c>
      <c r="P124" s="238" t="s">
        <v>145</v>
      </c>
      <c r="Q124" s="238" t="s">
        <v>146</v>
      </c>
      <c r="R124" s="238" t="s">
        <v>147</v>
      </c>
      <c r="S124" s="238" t="s">
        <v>148</v>
      </c>
      <c r="T124" s="239" t="s">
        <v>149</v>
      </c>
      <c r="U124" s="230"/>
      <c r="V124" s="230"/>
      <c r="W124" s="230"/>
      <c r="X124" s="230"/>
      <c r="Y124" s="230"/>
      <c r="Z124" s="230"/>
      <c r="AA124" s="230"/>
      <c r="AB124" s="230"/>
      <c r="AC124" s="230"/>
      <c r="AD124" s="230"/>
      <c r="AE124" s="230"/>
    </row>
    <row r="125" spans="1:63" s="178" customFormat="1" ht="22.9" customHeight="1">
      <c r="A125" s="175"/>
      <c r="B125" s="176"/>
      <c r="C125" s="241" t="s">
        <v>150</v>
      </c>
      <c r="D125" s="175"/>
      <c r="E125" s="175"/>
      <c r="F125" s="175"/>
      <c r="G125" s="175"/>
      <c r="H125" s="175"/>
      <c r="I125" s="175"/>
      <c r="J125" s="242">
        <f>BK125</f>
        <v>0</v>
      </c>
      <c r="K125" s="175"/>
      <c r="L125" s="176"/>
      <c r="M125" s="243"/>
      <c r="N125" s="244"/>
      <c r="O125" s="191"/>
      <c r="P125" s="245">
        <f>P126+P259</f>
        <v>0</v>
      </c>
      <c r="Q125" s="191"/>
      <c r="R125" s="245">
        <f>R126+R259</f>
        <v>0</v>
      </c>
      <c r="S125" s="191"/>
      <c r="T125" s="246">
        <f>T126+T259</f>
        <v>0.1939</v>
      </c>
      <c r="U125" s="175"/>
      <c r="V125" s="175"/>
      <c r="W125" s="175"/>
      <c r="X125" s="175"/>
      <c r="Y125" s="175"/>
      <c r="Z125" s="175"/>
      <c r="AA125" s="175"/>
      <c r="AB125" s="175"/>
      <c r="AC125" s="175"/>
      <c r="AD125" s="175"/>
      <c r="AE125" s="175"/>
      <c r="AT125" s="166" t="s">
        <v>73</v>
      </c>
      <c r="AU125" s="166" t="s">
        <v>126</v>
      </c>
      <c r="BK125" s="247">
        <f>BK126+BK259</f>
        <v>0</v>
      </c>
    </row>
    <row r="126" spans="2:63" s="248" customFormat="1" ht="25.9" customHeight="1">
      <c r="B126" s="249"/>
      <c r="D126" s="250" t="s">
        <v>73</v>
      </c>
      <c r="E126" s="251" t="s">
        <v>151</v>
      </c>
      <c r="F126" s="251" t="s">
        <v>152</v>
      </c>
      <c r="J126" s="252">
        <f>BK126</f>
        <v>0</v>
      </c>
      <c r="L126" s="249"/>
      <c r="M126" s="253"/>
      <c r="N126" s="254"/>
      <c r="O126" s="254"/>
      <c r="P126" s="255">
        <f>P127+P183+P190+P249+P251+P256</f>
        <v>0</v>
      </c>
      <c r="Q126" s="254"/>
      <c r="R126" s="255">
        <f>R127+R183+R190+R249+R251+R256</f>
        <v>0</v>
      </c>
      <c r="S126" s="254"/>
      <c r="T126" s="256">
        <f>T127+T183+T190+T249+T251+T256</f>
        <v>0.1939</v>
      </c>
      <c r="AR126" s="250" t="s">
        <v>82</v>
      </c>
      <c r="AT126" s="257" t="s">
        <v>73</v>
      </c>
      <c r="AU126" s="257" t="s">
        <v>74</v>
      </c>
      <c r="AY126" s="250" t="s">
        <v>153</v>
      </c>
      <c r="BK126" s="258">
        <f>BK127+BK183+BK190+BK249+BK251+BK256</f>
        <v>0</v>
      </c>
    </row>
    <row r="127" spans="2:63" s="248" customFormat="1" ht="22.9" customHeight="1">
      <c r="B127" s="249"/>
      <c r="D127" s="250" t="s">
        <v>73</v>
      </c>
      <c r="E127" s="259" t="s">
        <v>82</v>
      </c>
      <c r="F127" s="259" t="s">
        <v>154</v>
      </c>
      <c r="J127" s="260">
        <f>BK127</f>
        <v>0</v>
      </c>
      <c r="L127" s="249"/>
      <c r="M127" s="253"/>
      <c r="N127" s="254"/>
      <c r="O127" s="254"/>
      <c r="P127" s="255">
        <f>SUM(P128:P182)</f>
        <v>0</v>
      </c>
      <c r="Q127" s="254"/>
      <c r="R127" s="255">
        <f>SUM(R128:R182)</f>
        <v>0</v>
      </c>
      <c r="S127" s="254"/>
      <c r="T127" s="256">
        <f>SUM(T128:T182)</f>
        <v>0</v>
      </c>
      <c r="AR127" s="250" t="s">
        <v>82</v>
      </c>
      <c r="AT127" s="257" t="s">
        <v>73</v>
      </c>
      <c r="AU127" s="257" t="s">
        <v>82</v>
      </c>
      <c r="AY127" s="250" t="s">
        <v>153</v>
      </c>
      <c r="BK127" s="258">
        <f>SUM(BK128:BK182)</f>
        <v>0</v>
      </c>
    </row>
    <row r="128" spans="1:65" s="178" customFormat="1" ht="24.25" customHeight="1">
      <c r="A128" s="175"/>
      <c r="B128" s="176"/>
      <c r="C128" s="261" t="s">
        <v>82</v>
      </c>
      <c r="D128" s="261" t="s">
        <v>155</v>
      </c>
      <c r="E128" s="262" t="s">
        <v>721</v>
      </c>
      <c r="F128" s="263" t="s">
        <v>722</v>
      </c>
      <c r="G128" s="264" t="s">
        <v>170</v>
      </c>
      <c r="H128" s="265">
        <v>161.824</v>
      </c>
      <c r="I128" s="80"/>
      <c r="J128" s="266">
        <f>ROUND(I128*H128,2)</f>
        <v>0</v>
      </c>
      <c r="K128" s="267"/>
      <c r="L128" s="176"/>
      <c r="M128" s="268" t="s">
        <v>1</v>
      </c>
      <c r="N128" s="269" t="s">
        <v>39</v>
      </c>
      <c r="O128" s="270"/>
      <c r="P128" s="271">
        <f>O128*H128</f>
        <v>0</v>
      </c>
      <c r="Q128" s="271">
        <v>0</v>
      </c>
      <c r="R128" s="271">
        <f>Q128*H128</f>
        <v>0</v>
      </c>
      <c r="S128" s="271">
        <v>0</v>
      </c>
      <c r="T128" s="272">
        <f>S128*H128</f>
        <v>0</v>
      </c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R128" s="273" t="s">
        <v>159</v>
      </c>
      <c r="AT128" s="273" t="s">
        <v>155</v>
      </c>
      <c r="AU128" s="273" t="s">
        <v>84</v>
      </c>
      <c r="AY128" s="166" t="s">
        <v>153</v>
      </c>
      <c r="BE128" s="274">
        <f>IF(N128="základní",J128,0)</f>
        <v>0</v>
      </c>
      <c r="BF128" s="274">
        <f>IF(N128="snížená",J128,0)</f>
        <v>0</v>
      </c>
      <c r="BG128" s="274">
        <f>IF(N128="zákl. přenesená",J128,0)</f>
        <v>0</v>
      </c>
      <c r="BH128" s="274">
        <f>IF(N128="sníž. přenesená",J128,0)</f>
        <v>0</v>
      </c>
      <c r="BI128" s="274">
        <f>IF(N128="nulová",J128,0)</f>
        <v>0</v>
      </c>
      <c r="BJ128" s="166" t="s">
        <v>82</v>
      </c>
      <c r="BK128" s="274">
        <f>ROUND(I128*H128,2)</f>
        <v>0</v>
      </c>
      <c r="BL128" s="166" t="s">
        <v>159</v>
      </c>
      <c r="BM128" s="273" t="s">
        <v>84</v>
      </c>
    </row>
    <row r="129" spans="2:51" s="284" customFormat="1" ht="12">
      <c r="B129" s="285"/>
      <c r="D129" s="277" t="s">
        <v>165</v>
      </c>
      <c r="E129" s="286" t="s">
        <v>1</v>
      </c>
      <c r="F129" s="287" t="s">
        <v>723</v>
      </c>
      <c r="H129" s="286" t="s">
        <v>1</v>
      </c>
      <c r="I129" s="82"/>
      <c r="L129" s="285"/>
      <c r="M129" s="288"/>
      <c r="N129" s="289"/>
      <c r="O129" s="289"/>
      <c r="P129" s="289"/>
      <c r="Q129" s="289"/>
      <c r="R129" s="289"/>
      <c r="S129" s="289"/>
      <c r="T129" s="290"/>
      <c r="AT129" s="286" t="s">
        <v>165</v>
      </c>
      <c r="AU129" s="286" t="s">
        <v>84</v>
      </c>
      <c r="AV129" s="284" t="s">
        <v>82</v>
      </c>
      <c r="AW129" s="284" t="s">
        <v>30</v>
      </c>
      <c r="AX129" s="284" t="s">
        <v>74</v>
      </c>
      <c r="AY129" s="286" t="s">
        <v>153</v>
      </c>
    </row>
    <row r="130" spans="2:51" s="275" customFormat="1" ht="12">
      <c r="B130" s="276"/>
      <c r="D130" s="277" t="s">
        <v>165</v>
      </c>
      <c r="E130" s="278" t="s">
        <v>1</v>
      </c>
      <c r="F130" s="279" t="s">
        <v>724</v>
      </c>
      <c r="H130" s="280">
        <v>67.184</v>
      </c>
      <c r="I130" s="81"/>
      <c r="L130" s="276"/>
      <c r="M130" s="281"/>
      <c r="N130" s="282"/>
      <c r="O130" s="282"/>
      <c r="P130" s="282"/>
      <c r="Q130" s="282"/>
      <c r="R130" s="282"/>
      <c r="S130" s="282"/>
      <c r="T130" s="283"/>
      <c r="AT130" s="278" t="s">
        <v>165</v>
      </c>
      <c r="AU130" s="278" t="s">
        <v>84</v>
      </c>
      <c r="AV130" s="275" t="s">
        <v>84</v>
      </c>
      <c r="AW130" s="275" t="s">
        <v>30</v>
      </c>
      <c r="AX130" s="275" t="s">
        <v>74</v>
      </c>
      <c r="AY130" s="278" t="s">
        <v>153</v>
      </c>
    </row>
    <row r="131" spans="2:51" s="284" customFormat="1" ht="12">
      <c r="B131" s="285"/>
      <c r="D131" s="277" t="s">
        <v>165</v>
      </c>
      <c r="E131" s="286" t="s">
        <v>1</v>
      </c>
      <c r="F131" s="287" t="s">
        <v>725</v>
      </c>
      <c r="H131" s="286" t="s">
        <v>1</v>
      </c>
      <c r="I131" s="82"/>
      <c r="L131" s="285"/>
      <c r="M131" s="288"/>
      <c r="N131" s="289"/>
      <c r="O131" s="289"/>
      <c r="P131" s="289"/>
      <c r="Q131" s="289"/>
      <c r="R131" s="289"/>
      <c r="S131" s="289"/>
      <c r="T131" s="290"/>
      <c r="AT131" s="286" t="s">
        <v>165</v>
      </c>
      <c r="AU131" s="286" t="s">
        <v>84</v>
      </c>
      <c r="AV131" s="284" t="s">
        <v>82</v>
      </c>
      <c r="AW131" s="284" t="s">
        <v>30</v>
      </c>
      <c r="AX131" s="284" t="s">
        <v>74</v>
      </c>
      <c r="AY131" s="286" t="s">
        <v>153</v>
      </c>
    </row>
    <row r="132" spans="2:51" s="275" customFormat="1" ht="12">
      <c r="B132" s="276"/>
      <c r="D132" s="277" t="s">
        <v>165</v>
      </c>
      <c r="E132" s="278" t="s">
        <v>1</v>
      </c>
      <c r="F132" s="279" t="s">
        <v>726</v>
      </c>
      <c r="H132" s="280">
        <v>83.2</v>
      </c>
      <c r="I132" s="81"/>
      <c r="L132" s="276"/>
      <c r="M132" s="281"/>
      <c r="N132" s="282"/>
      <c r="O132" s="282"/>
      <c r="P132" s="282"/>
      <c r="Q132" s="282"/>
      <c r="R132" s="282"/>
      <c r="S132" s="282"/>
      <c r="T132" s="283"/>
      <c r="AT132" s="278" t="s">
        <v>165</v>
      </c>
      <c r="AU132" s="278" t="s">
        <v>84</v>
      </c>
      <c r="AV132" s="275" t="s">
        <v>84</v>
      </c>
      <c r="AW132" s="275" t="s">
        <v>30</v>
      </c>
      <c r="AX132" s="275" t="s">
        <v>74</v>
      </c>
      <c r="AY132" s="278" t="s">
        <v>153</v>
      </c>
    </row>
    <row r="133" spans="2:51" s="275" customFormat="1" ht="12">
      <c r="B133" s="276"/>
      <c r="D133" s="277" t="s">
        <v>165</v>
      </c>
      <c r="E133" s="278" t="s">
        <v>1</v>
      </c>
      <c r="F133" s="279" t="s">
        <v>727</v>
      </c>
      <c r="H133" s="280">
        <v>11.44</v>
      </c>
      <c r="I133" s="81"/>
      <c r="L133" s="276"/>
      <c r="M133" s="281"/>
      <c r="N133" s="282"/>
      <c r="O133" s="282"/>
      <c r="P133" s="282"/>
      <c r="Q133" s="282"/>
      <c r="R133" s="282"/>
      <c r="S133" s="282"/>
      <c r="T133" s="283"/>
      <c r="AT133" s="278" t="s">
        <v>165</v>
      </c>
      <c r="AU133" s="278" t="s">
        <v>84</v>
      </c>
      <c r="AV133" s="275" t="s">
        <v>84</v>
      </c>
      <c r="AW133" s="275" t="s">
        <v>30</v>
      </c>
      <c r="AX133" s="275" t="s">
        <v>74</v>
      </c>
      <c r="AY133" s="278" t="s">
        <v>153</v>
      </c>
    </row>
    <row r="134" spans="2:51" s="291" customFormat="1" ht="12">
      <c r="B134" s="292"/>
      <c r="D134" s="277" t="s">
        <v>165</v>
      </c>
      <c r="E134" s="293" t="s">
        <v>1</v>
      </c>
      <c r="F134" s="294" t="s">
        <v>176</v>
      </c>
      <c r="H134" s="295">
        <v>161.824</v>
      </c>
      <c r="I134" s="83"/>
      <c r="L134" s="292"/>
      <c r="M134" s="296"/>
      <c r="N134" s="297"/>
      <c r="O134" s="297"/>
      <c r="P134" s="297"/>
      <c r="Q134" s="297"/>
      <c r="R134" s="297"/>
      <c r="S134" s="297"/>
      <c r="T134" s="298"/>
      <c r="AT134" s="293" t="s">
        <v>165</v>
      </c>
      <c r="AU134" s="293" t="s">
        <v>84</v>
      </c>
      <c r="AV134" s="291" t="s">
        <v>159</v>
      </c>
      <c r="AW134" s="291" t="s">
        <v>30</v>
      </c>
      <c r="AX134" s="291" t="s">
        <v>82</v>
      </c>
      <c r="AY134" s="293" t="s">
        <v>153</v>
      </c>
    </row>
    <row r="135" spans="1:65" s="178" customFormat="1" ht="24.25" customHeight="1">
      <c r="A135" s="175"/>
      <c r="B135" s="176"/>
      <c r="C135" s="261" t="s">
        <v>84</v>
      </c>
      <c r="D135" s="261" t="s">
        <v>155</v>
      </c>
      <c r="E135" s="262" t="s">
        <v>728</v>
      </c>
      <c r="F135" s="263" t="s">
        <v>729</v>
      </c>
      <c r="G135" s="264" t="s">
        <v>170</v>
      </c>
      <c r="H135" s="265">
        <v>161.824</v>
      </c>
      <c r="I135" s="80"/>
      <c r="J135" s="266">
        <f>ROUND(I135*H135,2)</f>
        <v>0</v>
      </c>
      <c r="K135" s="267"/>
      <c r="L135" s="176"/>
      <c r="M135" s="268" t="s">
        <v>1</v>
      </c>
      <c r="N135" s="269" t="s">
        <v>39</v>
      </c>
      <c r="O135" s="270"/>
      <c r="P135" s="271">
        <f>O135*H135</f>
        <v>0</v>
      </c>
      <c r="Q135" s="271">
        <v>0</v>
      </c>
      <c r="R135" s="271">
        <f>Q135*H135</f>
        <v>0</v>
      </c>
      <c r="S135" s="271">
        <v>0</v>
      </c>
      <c r="T135" s="272">
        <f>S135*H135</f>
        <v>0</v>
      </c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R135" s="273" t="s">
        <v>159</v>
      </c>
      <c r="AT135" s="273" t="s">
        <v>155</v>
      </c>
      <c r="AU135" s="273" t="s">
        <v>84</v>
      </c>
      <c r="AY135" s="166" t="s">
        <v>153</v>
      </c>
      <c r="BE135" s="274">
        <f>IF(N135="základní",J135,0)</f>
        <v>0</v>
      </c>
      <c r="BF135" s="274">
        <f>IF(N135="snížená",J135,0)</f>
        <v>0</v>
      </c>
      <c r="BG135" s="274">
        <f>IF(N135="zákl. přenesená",J135,0)</f>
        <v>0</v>
      </c>
      <c r="BH135" s="274">
        <f>IF(N135="sníž. přenesená",J135,0)</f>
        <v>0</v>
      </c>
      <c r="BI135" s="274">
        <f>IF(N135="nulová",J135,0)</f>
        <v>0</v>
      </c>
      <c r="BJ135" s="166" t="s">
        <v>82</v>
      </c>
      <c r="BK135" s="274">
        <f>ROUND(I135*H135,2)</f>
        <v>0</v>
      </c>
      <c r="BL135" s="166" t="s">
        <v>159</v>
      </c>
      <c r="BM135" s="273" t="s">
        <v>159</v>
      </c>
    </row>
    <row r="136" spans="2:51" s="275" customFormat="1" ht="12">
      <c r="B136" s="276"/>
      <c r="D136" s="277" t="s">
        <v>165</v>
      </c>
      <c r="E136" s="278" t="s">
        <v>1</v>
      </c>
      <c r="F136" s="279" t="s">
        <v>730</v>
      </c>
      <c r="H136" s="280">
        <v>161.824</v>
      </c>
      <c r="I136" s="81"/>
      <c r="L136" s="276"/>
      <c r="M136" s="281"/>
      <c r="N136" s="282"/>
      <c r="O136" s="282"/>
      <c r="P136" s="282"/>
      <c r="Q136" s="282"/>
      <c r="R136" s="282"/>
      <c r="S136" s="282"/>
      <c r="T136" s="283"/>
      <c r="AT136" s="278" t="s">
        <v>165</v>
      </c>
      <c r="AU136" s="278" t="s">
        <v>84</v>
      </c>
      <c r="AV136" s="275" t="s">
        <v>84</v>
      </c>
      <c r="AW136" s="275" t="s">
        <v>30</v>
      </c>
      <c r="AX136" s="275" t="s">
        <v>82</v>
      </c>
      <c r="AY136" s="278" t="s">
        <v>153</v>
      </c>
    </row>
    <row r="137" spans="1:65" s="178" customFormat="1" ht="21.75" customHeight="1">
      <c r="A137" s="175"/>
      <c r="B137" s="176"/>
      <c r="C137" s="261" t="s">
        <v>276</v>
      </c>
      <c r="D137" s="261" t="s">
        <v>155</v>
      </c>
      <c r="E137" s="262" t="s">
        <v>731</v>
      </c>
      <c r="F137" s="263" t="s">
        <v>732</v>
      </c>
      <c r="G137" s="264" t="s">
        <v>170</v>
      </c>
      <c r="H137" s="265">
        <v>29</v>
      </c>
      <c r="I137" s="80"/>
      <c r="J137" s="266">
        <f>ROUND(I137*H137,2)</f>
        <v>0</v>
      </c>
      <c r="K137" s="267"/>
      <c r="L137" s="176"/>
      <c r="M137" s="268" t="s">
        <v>1</v>
      </c>
      <c r="N137" s="269" t="s">
        <v>39</v>
      </c>
      <c r="O137" s="270"/>
      <c r="P137" s="271">
        <f>O137*H137</f>
        <v>0</v>
      </c>
      <c r="Q137" s="271">
        <v>0</v>
      </c>
      <c r="R137" s="271">
        <f>Q137*H137</f>
        <v>0</v>
      </c>
      <c r="S137" s="271">
        <v>0</v>
      </c>
      <c r="T137" s="272">
        <f>S137*H137</f>
        <v>0</v>
      </c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R137" s="273" t="s">
        <v>159</v>
      </c>
      <c r="AT137" s="273" t="s">
        <v>155</v>
      </c>
      <c r="AU137" s="273" t="s">
        <v>84</v>
      </c>
      <c r="AY137" s="166" t="s">
        <v>153</v>
      </c>
      <c r="BE137" s="274">
        <f>IF(N137="základní",J137,0)</f>
        <v>0</v>
      </c>
      <c r="BF137" s="274">
        <f>IF(N137="snížená",J137,0)</f>
        <v>0</v>
      </c>
      <c r="BG137" s="274">
        <f>IF(N137="zákl. přenesená",J137,0)</f>
        <v>0</v>
      </c>
      <c r="BH137" s="274">
        <f>IF(N137="sníž. přenesená",J137,0)</f>
        <v>0</v>
      </c>
      <c r="BI137" s="274">
        <f>IF(N137="nulová",J137,0)</f>
        <v>0</v>
      </c>
      <c r="BJ137" s="166" t="s">
        <v>82</v>
      </c>
      <c r="BK137" s="274">
        <f>ROUND(I137*H137,2)</f>
        <v>0</v>
      </c>
      <c r="BL137" s="166" t="s">
        <v>159</v>
      </c>
      <c r="BM137" s="273" t="s">
        <v>457</v>
      </c>
    </row>
    <row r="138" spans="2:51" s="284" customFormat="1" ht="12">
      <c r="B138" s="285"/>
      <c r="D138" s="277" t="s">
        <v>165</v>
      </c>
      <c r="E138" s="286" t="s">
        <v>1</v>
      </c>
      <c r="F138" s="287" t="s">
        <v>733</v>
      </c>
      <c r="H138" s="286" t="s">
        <v>1</v>
      </c>
      <c r="I138" s="82"/>
      <c r="L138" s="285"/>
      <c r="M138" s="288"/>
      <c r="N138" s="289"/>
      <c r="O138" s="289"/>
      <c r="P138" s="289"/>
      <c r="Q138" s="289"/>
      <c r="R138" s="289"/>
      <c r="S138" s="289"/>
      <c r="T138" s="290"/>
      <c r="AT138" s="286" t="s">
        <v>165</v>
      </c>
      <c r="AU138" s="286" t="s">
        <v>84</v>
      </c>
      <c r="AV138" s="284" t="s">
        <v>82</v>
      </c>
      <c r="AW138" s="284" t="s">
        <v>30</v>
      </c>
      <c r="AX138" s="284" t="s">
        <v>74</v>
      </c>
      <c r="AY138" s="286" t="s">
        <v>153</v>
      </c>
    </row>
    <row r="139" spans="2:51" s="275" customFormat="1" ht="12">
      <c r="B139" s="276"/>
      <c r="D139" s="277" t="s">
        <v>165</v>
      </c>
      <c r="E139" s="278" t="s">
        <v>1</v>
      </c>
      <c r="F139" s="279" t="s">
        <v>734</v>
      </c>
      <c r="H139" s="280">
        <v>29</v>
      </c>
      <c r="I139" s="81"/>
      <c r="L139" s="276"/>
      <c r="M139" s="281"/>
      <c r="N139" s="282"/>
      <c r="O139" s="282"/>
      <c r="P139" s="282"/>
      <c r="Q139" s="282"/>
      <c r="R139" s="282"/>
      <c r="S139" s="282"/>
      <c r="T139" s="283"/>
      <c r="AT139" s="278" t="s">
        <v>165</v>
      </c>
      <c r="AU139" s="278" t="s">
        <v>84</v>
      </c>
      <c r="AV139" s="275" t="s">
        <v>84</v>
      </c>
      <c r="AW139" s="275" t="s">
        <v>30</v>
      </c>
      <c r="AX139" s="275" t="s">
        <v>74</v>
      </c>
      <c r="AY139" s="278" t="s">
        <v>153</v>
      </c>
    </row>
    <row r="140" spans="2:51" s="291" customFormat="1" ht="12">
      <c r="B140" s="292"/>
      <c r="D140" s="277" t="s">
        <v>165</v>
      </c>
      <c r="E140" s="293" t="s">
        <v>1</v>
      </c>
      <c r="F140" s="294" t="s">
        <v>176</v>
      </c>
      <c r="H140" s="295">
        <v>29</v>
      </c>
      <c r="I140" s="83"/>
      <c r="L140" s="292"/>
      <c r="M140" s="296"/>
      <c r="N140" s="297"/>
      <c r="O140" s="297"/>
      <c r="P140" s="297"/>
      <c r="Q140" s="297"/>
      <c r="R140" s="297"/>
      <c r="S140" s="297"/>
      <c r="T140" s="298"/>
      <c r="AT140" s="293" t="s">
        <v>165</v>
      </c>
      <c r="AU140" s="293" t="s">
        <v>84</v>
      </c>
      <c r="AV140" s="291" t="s">
        <v>159</v>
      </c>
      <c r="AW140" s="291" t="s">
        <v>30</v>
      </c>
      <c r="AX140" s="291" t="s">
        <v>82</v>
      </c>
      <c r="AY140" s="293" t="s">
        <v>153</v>
      </c>
    </row>
    <row r="141" spans="1:65" s="178" customFormat="1" ht="21.75" customHeight="1">
      <c r="A141" s="175"/>
      <c r="B141" s="176"/>
      <c r="C141" s="261" t="s">
        <v>159</v>
      </c>
      <c r="D141" s="261" t="s">
        <v>155</v>
      </c>
      <c r="E141" s="262" t="s">
        <v>735</v>
      </c>
      <c r="F141" s="263" t="s">
        <v>736</v>
      </c>
      <c r="G141" s="264" t="s">
        <v>170</v>
      </c>
      <c r="H141" s="265">
        <v>29</v>
      </c>
      <c r="I141" s="80"/>
      <c r="J141" s="266">
        <f>ROUND(I141*H141,2)</f>
        <v>0</v>
      </c>
      <c r="K141" s="267"/>
      <c r="L141" s="176"/>
      <c r="M141" s="268" t="s">
        <v>1</v>
      </c>
      <c r="N141" s="269" t="s">
        <v>39</v>
      </c>
      <c r="O141" s="270"/>
      <c r="P141" s="271">
        <f>O141*H141</f>
        <v>0</v>
      </c>
      <c r="Q141" s="271">
        <v>0</v>
      </c>
      <c r="R141" s="271">
        <f>Q141*H141</f>
        <v>0</v>
      </c>
      <c r="S141" s="271">
        <v>0</v>
      </c>
      <c r="T141" s="272">
        <f>S141*H141</f>
        <v>0</v>
      </c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R141" s="273" t="s">
        <v>159</v>
      </c>
      <c r="AT141" s="273" t="s">
        <v>155</v>
      </c>
      <c r="AU141" s="273" t="s">
        <v>84</v>
      </c>
      <c r="AY141" s="166" t="s">
        <v>153</v>
      </c>
      <c r="BE141" s="274">
        <f>IF(N141="základní",J141,0)</f>
        <v>0</v>
      </c>
      <c r="BF141" s="274">
        <f>IF(N141="snížená",J141,0)</f>
        <v>0</v>
      </c>
      <c r="BG141" s="274">
        <f>IF(N141="zákl. přenesená",J141,0)</f>
        <v>0</v>
      </c>
      <c r="BH141" s="274">
        <f>IF(N141="sníž. přenesená",J141,0)</f>
        <v>0</v>
      </c>
      <c r="BI141" s="274">
        <f>IF(N141="nulová",J141,0)</f>
        <v>0</v>
      </c>
      <c r="BJ141" s="166" t="s">
        <v>82</v>
      </c>
      <c r="BK141" s="274">
        <f>ROUND(I141*H141,2)</f>
        <v>0</v>
      </c>
      <c r="BL141" s="166" t="s">
        <v>159</v>
      </c>
      <c r="BM141" s="273" t="s">
        <v>183</v>
      </c>
    </row>
    <row r="142" spans="1:65" s="178" customFormat="1" ht="21.75" customHeight="1">
      <c r="A142" s="175"/>
      <c r="B142" s="176"/>
      <c r="C142" s="261" t="s">
        <v>536</v>
      </c>
      <c r="D142" s="261" t="s">
        <v>155</v>
      </c>
      <c r="E142" s="262" t="s">
        <v>737</v>
      </c>
      <c r="F142" s="263" t="s">
        <v>738</v>
      </c>
      <c r="G142" s="264" t="s">
        <v>163</v>
      </c>
      <c r="H142" s="265">
        <v>1235.56</v>
      </c>
      <c r="I142" s="80"/>
      <c r="J142" s="266">
        <f>ROUND(I142*H142,2)</f>
        <v>0</v>
      </c>
      <c r="K142" s="267"/>
      <c r="L142" s="176"/>
      <c r="M142" s="268" t="s">
        <v>1</v>
      </c>
      <c r="N142" s="269" t="s">
        <v>39</v>
      </c>
      <c r="O142" s="270"/>
      <c r="P142" s="271">
        <f>O142*H142</f>
        <v>0</v>
      </c>
      <c r="Q142" s="271">
        <v>0</v>
      </c>
      <c r="R142" s="271">
        <f>Q142*H142</f>
        <v>0</v>
      </c>
      <c r="S142" s="271">
        <v>0</v>
      </c>
      <c r="T142" s="272">
        <f>S142*H142</f>
        <v>0</v>
      </c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R142" s="273" t="s">
        <v>159</v>
      </c>
      <c r="AT142" s="273" t="s">
        <v>155</v>
      </c>
      <c r="AU142" s="273" t="s">
        <v>84</v>
      </c>
      <c r="AY142" s="166" t="s">
        <v>153</v>
      </c>
      <c r="BE142" s="274">
        <f>IF(N142="základní",J142,0)</f>
        <v>0</v>
      </c>
      <c r="BF142" s="274">
        <f>IF(N142="snížená",J142,0)</f>
        <v>0</v>
      </c>
      <c r="BG142" s="274">
        <f>IF(N142="zákl. přenesená",J142,0)</f>
        <v>0</v>
      </c>
      <c r="BH142" s="274">
        <f>IF(N142="sníž. přenesená",J142,0)</f>
        <v>0</v>
      </c>
      <c r="BI142" s="274">
        <f>IF(N142="nulová",J142,0)</f>
        <v>0</v>
      </c>
      <c r="BJ142" s="166" t="s">
        <v>82</v>
      </c>
      <c r="BK142" s="274">
        <f>ROUND(I142*H142,2)</f>
        <v>0</v>
      </c>
      <c r="BL142" s="166" t="s">
        <v>159</v>
      </c>
      <c r="BM142" s="273" t="s">
        <v>106</v>
      </c>
    </row>
    <row r="143" spans="2:51" s="284" customFormat="1" ht="12">
      <c r="B143" s="285"/>
      <c r="D143" s="277" t="s">
        <v>165</v>
      </c>
      <c r="E143" s="286" t="s">
        <v>1</v>
      </c>
      <c r="F143" s="287" t="s">
        <v>723</v>
      </c>
      <c r="H143" s="286" t="s">
        <v>1</v>
      </c>
      <c r="I143" s="82"/>
      <c r="L143" s="285"/>
      <c r="M143" s="288"/>
      <c r="N143" s="289"/>
      <c r="O143" s="289"/>
      <c r="P143" s="289"/>
      <c r="Q143" s="289"/>
      <c r="R143" s="289"/>
      <c r="S143" s="289"/>
      <c r="T143" s="290"/>
      <c r="AT143" s="286" t="s">
        <v>165</v>
      </c>
      <c r="AU143" s="286" t="s">
        <v>84</v>
      </c>
      <c r="AV143" s="284" t="s">
        <v>82</v>
      </c>
      <c r="AW143" s="284" t="s">
        <v>30</v>
      </c>
      <c r="AX143" s="284" t="s">
        <v>74</v>
      </c>
      <c r="AY143" s="286" t="s">
        <v>153</v>
      </c>
    </row>
    <row r="144" spans="2:51" s="275" customFormat="1" ht="12">
      <c r="B144" s="276"/>
      <c r="D144" s="277" t="s">
        <v>165</v>
      </c>
      <c r="E144" s="278" t="s">
        <v>1</v>
      </c>
      <c r="F144" s="279" t="s">
        <v>739</v>
      </c>
      <c r="H144" s="280">
        <v>167.96</v>
      </c>
      <c r="I144" s="81"/>
      <c r="L144" s="276"/>
      <c r="M144" s="281"/>
      <c r="N144" s="282"/>
      <c r="O144" s="282"/>
      <c r="P144" s="282"/>
      <c r="Q144" s="282"/>
      <c r="R144" s="282"/>
      <c r="S144" s="282"/>
      <c r="T144" s="283"/>
      <c r="AT144" s="278" t="s">
        <v>165</v>
      </c>
      <c r="AU144" s="278" t="s">
        <v>84</v>
      </c>
      <c r="AV144" s="275" t="s">
        <v>84</v>
      </c>
      <c r="AW144" s="275" t="s">
        <v>30</v>
      </c>
      <c r="AX144" s="275" t="s">
        <v>74</v>
      </c>
      <c r="AY144" s="278" t="s">
        <v>153</v>
      </c>
    </row>
    <row r="145" spans="2:51" s="284" customFormat="1" ht="12">
      <c r="B145" s="285"/>
      <c r="D145" s="277" t="s">
        <v>165</v>
      </c>
      <c r="E145" s="286" t="s">
        <v>1</v>
      </c>
      <c r="F145" s="287" t="s">
        <v>725</v>
      </c>
      <c r="H145" s="286" t="s">
        <v>1</v>
      </c>
      <c r="I145" s="82"/>
      <c r="L145" s="285"/>
      <c r="M145" s="288"/>
      <c r="N145" s="289"/>
      <c r="O145" s="289"/>
      <c r="P145" s="289"/>
      <c r="Q145" s="289"/>
      <c r="R145" s="289"/>
      <c r="S145" s="289"/>
      <c r="T145" s="290"/>
      <c r="AT145" s="286" t="s">
        <v>165</v>
      </c>
      <c r="AU145" s="286" t="s">
        <v>84</v>
      </c>
      <c r="AV145" s="284" t="s">
        <v>82</v>
      </c>
      <c r="AW145" s="284" t="s">
        <v>30</v>
      </c>
      <c r="AX145" s="284" t="s">
        <v>74</v>
      </c>
      <c r="AY145" s="286" t="s">
        <v>153</v>
      </c>
    </row>
    <row r="146" spans="2:51" s="275" customFormat="1" ht="12">
      <c r="B146" s="276"/>
      <c r="D146" s="277" t="s">
        <v>165</v>
      </c>
      <c r="E146" s="278" t="s">
        <v>1</v>
      </c>
      <c r="F146" s="279" t="s">
        <v>740</v>
      </c>
      <c r="H146" s="280">
        <v>236.6</v>
      </c>
      <c r="I146" s="81"/>
      <c r="L146" s="276"/>
      <c r="M146" s="281"/>
      <c r="N146" s="282"/>
      <c r="O146" s="282"/>
      <c r="P146" s="282"/>
      <c r="Q146" s="282"/>
      <c r="R146" s="282"/>
      <c r="S146" s="282"/>
      <c r="T146" s="283"/>
      <c r="AT146" s="278" t="s">
        <v>165</v>
      </c>
      <c r="AU146" s="278" t="s">
        <v>84</v>
      </c>
      <c r="AV146" s="275" t="s">
        <v>84</v>
      </c>
      <c r="AW146" s="275" t="s">
        <v>30</v>
      </c>
      <c r="AX146" s="275" t="s">
        <v>74</v>
      </c>
      <c r="AY146" s="278" t="s">
        <v>153</v>
      </c>
    </row>
    <row r="147" spans="2:51" s="284" customFormat="1" ht="12">
      <c r="B147" s="285"/>
      <c r="D147" s="277" t="s">
        <v>165</v>
      </c>
      <c r="E147" s="286" t="s">
        <v>1</v>
      </c>
      <c r="F147" s="287" t="s">
        <v>741</v>
      </c>
      <c r="H147" s="286" t="s">
        <v>1</v>
      </c>
      <c r="I147" s="82"/>
      <c r="L147" s="285"/>
      <c r="M147" s="288"/>
      <c r="N147" s="289"/>
      <c r="O147" s="289"/>
      <c r="P147" s="289"/>
      <c r="Q147" s="289"/>
      <c r="R147" s="289"/>
      <c r="S147" s="289"/>
      <c r="T147" s="290"/>
      <c r="AT147" s="286" t="s">
        <v>165</v>
      </c>
      <c r="AU147" s="286" t="s">
        <v>84</v>
      </c>
      <c r="AV147" s="284" t="s">
        <v>82</v>
      </c>
      <c r="AW147" s="284" t="s">
        <v>30</v>
      </c>
      <c r="AX147" s="284" t="s">
        <v>74</v>
      </c>
      <c r="AY147" s="286" t="s">
        <v>153</v>
      </c>
    </row>
    <row r="148" spans="2:51" s="275" customFormat="1" ht="12">
      <c r="B148" s="276"/>
      <c r="D148" s="277" t="s">
        <v>165</v>
      </c>
      <c r="E148" s="278" t="s">
        <v>1</v>
      </c>
      <c r="F148" s="279" t="s">
        <v>742</v>
      </c>
      <c r="H148" s="280">
        <v>831</v>
      </c>
      <c r="I148" s="81"/>
      <c r="L148" s="276"/>
      <c r="M148" s="281"/>
      <c r="N148" s="282"/>
      <c r="O148" s="282"/>
      <c r="P148" s="282"/>
      <c r="Q148" s="282"/>
      <c r="R148" s="282"/>
      <c r="S148" s="282"/>
      <c r="T148" s="283"/>
      <c r="AT148" s="278" t="s">
        <v>165</v>
      </c>
      <c r="AU148" s="278" t="s">
        <v>84</v>
      </c>
      <c r="AV148" s="275" t="s">
        <v>84</v>
      </c>
      <c r="AW148" s="275" t="s">
        <v>30</v>
      </c>
      <c r="AX148" s="275" t="s">
        <v>74</v>
      </c>
      <c r="AY148" s="278" t="s">
        <v>153</v>
      </c>
    </row>
    <row r="149" spans="2:51" s="291" customFormat="1" ht="12">
      <c r="B149" s="292"/>
      <c r="D149" s="277" t="s">
        <v>165</v>
      </c>
      <c r="E149" s="293" t="s">
        <v>1</v>
      </c>
      <c r="F149" s="294" t="s">
        <v>176</v>
      </c>
      <c r="H149" s="295">
        <v>1235.56</v>
      </c>
      <c r="I149" s="83"/>
      <c r="L149" s="292"/>
      <c r="M149" s="296"/>
      <c r="N149" s="297"/>
      <c r="O149" s="297"/>
      <c r="P149" s="297"/>
      <c r="Q149" s="297"/>
      <c r="R149" s="297"/>
      <c r="S149" s="297"/>
      <c r="T149" s="298"/>
      <c r="AT149" s="293" t="s">
        <v>165</v>
      </c>
      <c r="AU149" s="293" t="s">
        <v>84</v>
      </c>
      <c r="AV149" s="291" t="s">
        <v>159</v>
      </c>
      <c r="AW149" s="291" t="s">
        <v>30</v>
      </c>
      <c r="AX149" s="291" t="s">
        <v>82</v>
      </c>
      <c r="AY149" s="293" t="s">
        <v>153</v>
      </c>
    </row>
    <row r="150" spans="1:65" s="178" customFormat="1" ht="24.25" customHeight="1">
      <c r="A150" s="175"/>
      <c r="B150" s="176"/>
      <c r="C150" s="261" t="s">
        <v>457</v>
      </c>
      <c r="D150" s="261" t="s">
        <v>155</v>
      </c>
      <c r="E150" s="262" t="s">
        <v>743</v>
      </c>
      <c r="F150" s="263" t="s">
        <v>744</v>
      </c>
      <c r="G150" s="264" t="s">
        <v>163</v>
      </c>
      <c r="H150" s="265">
        <v>1235.56</v>
      </c>
      <c r="I150" s="80"/>
      <c r="J150" s="266">
        <f>ROUND(I150*H150,2)</f>
        <v>0</v>
      </c>
      <c r="K150" s="267"/>
      <c r="L150" s="176"/>
      <c r="M150" s="268" t="s">
        <v>1</v>
      </c>
      <c r="N150" s="269" t="s">
        <v>39</v>
      </c>
      <c r="O150" s="270"/>
      <c r="P150" s="271">
        <f>O150*H150</f>
        <v>0</v>
      </c>
      <c r="Q150" s="271">
        <v>0</v>
      </c>
      <c r="R150" s="271">
        <f>Q150*H150</f>
        <v>0</v>
      </c>
      <c r="S150" s="271">
        <v>0</v>
      </c>
      <c r="T150" s="272">
        <f>S150*H150</f>
        <v>0</v>
      </c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R150" s="273" t="s">
        <v>159</v>
      </c>
      <c r="AT150" s="273" t="s">
        <v>155</v>
      </c>
      <c r="AU150" s="273" t="s">
        <v>84</v>
      </c>
      <c r="AY150" s="166" t="s">
        <v>153</v>
      </c>
      <c r="BE150" s="274">
        <f>IF(N150="základní",J150,0)</f>
        <v>0</v>
      </c>
      <c r="BF150" s="274">
        <f>IF(N150="snížená",J150,0)</f>
        <v>0</v>
      </c>
      <c r="BG150" s="274">
        <f>IF(N150="zákl. přenesená",J150,0)</f>
        <v>0</v>
      </c>
      <c r="BH150" s="274">
        <f>IF(N150="sníž. přenesená",J150,0)</f>
        <v>0</v>
      </c>
      <c r="BI150" s="274">
        <f>IF(N150="nulová",J150,0)</f>
        <v>0</v>
      </c>
      <c r="BJ150" s="166" t="s">
        <v>82</v>
      </c>
      <c r="BK150" s="274">
        <f>ROUND(I150*H150,2)</f>
        <v>0</v>
      </c>
      <c r="BL150" s="166" t="s">
        <v>159</v>
      </c>
      <c r="BM150" s="273" t="s">
        <v>112</v>
      </c>
    </row>
    <row r="151" spans="1:65" s="178" customFormat="1" ht="24.25" customHeight="1">
      <c r="A151" s="175"/>
      <c r="B151" s="176"/>
      <c r="C151" s="261" t="s">
        <v>555</v>
      </c>
      <c r="D151" s="261" t="s">
        <v>155</v>
      </c>
      <c r="E151" s="262" t="s">
        <v>745</v>
      </c>
      <c r="F151" s="263" t="s">
        <v>746</v>
      </c>
      <c r="G151" s="264" t="s">
        <v>170</v>
      </c>
      <c r="H151" s="265">
        <v>161.824</v>
      </c>
      <c r="I151" s="80"/>
      <c r="J151" s="266">
        <f>ROUND(I151*H151,2)</f>
        <v>0</v>
      </c>
      <c r="K151" s="267"/>
      <c r="L151" s="176"/>
      <c r="M151" s="268" t="s">
        <v>1</v>
      </c>
      <c r="N151" s="269" t="s">
        <v>39</v>
      </c>
      <c r="O151" s="270"/>
      <c r="P151" s="271">
        <f>O151*H151</f>
        <v>0</v>
      </c>
      <c r="Q151" s="271">
        <v>0</v>
      </c>
      <c r="R151" s="271">
        <f>Q151*H151</f>
        <v>0</v>
      </c>
      <c r="S151" s="271">
        <v>0</v>
      </c>
      <c r="T151" s="272">
        <f>S151*H151</f>
        <v>0</v>
      </c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R151" s="273" t="s">
        <v>159</v>
      </c>
      <c r="AT151" s="273" t="s">
        <v>155</v>
      </c>
      <c r="AU151" s="273" t="s">
        <v>84</v>
      </c>
      <c r="AY151" s="166" t="s">
        <v>153</v>
      </c>
      <c r="BE151" s="274">
        <f>IF(N151="základní",J151,0)</f>
        <v>0</v>
      </c>
      <c r="BF151" s="274">
        <f>IF(N151="snížená",J151,0)</f>
        <v>0</v>
      </c>
      <c r="BG151" s="274">
        <f>IF(N151="zákl. přenesená",J151,0)</f>
        <v>0</v>
      </c>
      <c r="BH151" s="274">
        <f>IF(N151="sníž. přenesená",J151,0)</f>
        <v>0</v>
      </c>
      <c r="BI151" s="274">
        <f>IF(N151="nulová",J151,0)</f>
        <v>0</v>
      </c>
      <c r="BJ151" s="166" t="s">
        <v>82</v>
      </c>
      <c r="BK151" s="274">
        <f>ROUND(I151*H151,2)</f>
        <v>0</v>
      </c>
      <c r="BL151" s="166" t="s">
        <v>159</v>
      </c>
      <c r="BM151" s="273" t="s">
        <v>210</v>
      </c>
    </row>
    <row r="152" spans="2:51" s="275" customFormat="1" ht="12">
      <c r="B152" s="276"/>
      <c r="D152" s="277" t="s">
        <v>165</v>
      </c>
      <c r="E152" s="278" t="s">
        <v>1</v>
      </c>
      <c r="F152" s="279" t="s">
        <v>730</v>
      </c>
      <c r="H152" s="280">
        <v>161.824</v>
      </c>
      <c r="I152" s="81"/>
      <c r="L152" s="276"/>
      <c r="M152" s="281"/>
      <c r="N152" s="282"/>
      <c r="O152" s="282"/>
      <c r="P152" s="282"/>
      <c r="Q152" s="282"/>
      <c r="R152" s="282"/>
      <c r="S152" s="282"/>
      <c r="T152" s="283"/>
      <c r="AT152" s="278" t="s">
        <v>165</v>
      </c>
      <c r="AU152" s="278" t="s">
        <v>84</v>
      </c>
      <c r="AV152" s="275" t="s">
        <v>84</v>
      </c>
      <c r="AW152" s="275" t="s">
        <v>30</v>
      </c>
      <c r="AX152" s="275" t="s">
        <v>74</v>
      </c>
      <c r="AY152" s="278" t="s">
        <v>153</v>
      </c>
    </row>
    <row r="153" spans="2:51" s="291" customFormat="1" ht="12">
      <c r="B153" s="292"/>
      <c r="D153" s="277" t="s">
        <v>165</v>
      </c>
      <c r="E153" s="293" t="s">
        <v>1</v>
      </c>
      <c r="F153" s="294" t="s">
        <v>176</v>
      </c>
      <c r="H153" s="295">
        <v>161.824</v>
      </c>
      <c r="I153" s="83"/>
      <c r="L153" s="292"/>
      <c r="M153" s="296"/>
      <c r="N153" s="297"/>
      <c r="O153" s="297"/>
      <c r="P153" s="297"/>
      <c r="Q153" s="297"/>
      <c r="R153" s="297"/>
      <c r="S153" s="297"/>
      <c r="T153" s="298"/>
      <c r="AT153" s="293" t="s">
        <v>165</v>
      </c>
      <c r="AU153" s="293" t="s">
        <v>84</v>
      </c>
      <c r="AV153" s="291" t="s">
        <v>159</v>
      </c>
      <c r="AW153" s="291" t="s">
        <v>30</v>
      </c>
      <c r="AX153" s="291" t="s">
        <v>82</v>
      </c>
      <c r="AY153" s="293" t="s">
        <v>153</v>
      </c>
    </row>
    <row r="154" spans="1:65" s="178" customFormat="1" ht="24.25" customHeight="1">
      <c r="A154" s="175"/>
      <c r="B154" s="176"/>
      <c r="C154" s="261" t="s">
        <v>183</v>
      </c>
      <c r="D154" s="261" t="s">
        <v>155</v>
      </c>
      <c r="E154" s="262" t="s">
        <v>184</v>
      </c>
      <c r="F154" s="263" t="s">
        <v>185</v>
      </c>
      <c r="G154" s="264" t="s">
        <v>170</v>
      </c>
      <c r="H154" s="265">
        <v>497.721</v>
      </c>
      <c r="I154" s="80"/>
      <c r="J154" s="266">
        <f>ROUND(I154*H154,2)</f>
        <v>0</v>
      </c>
      <c r="K154" s="267"/>
      <c r="L154" s="176"/>
      <c r="M154" s="268" t="s">
        <v>1</v>
      </c>
      <c r="N154" s="269" t="s">
        <v>39</v>
      </c>
      <c r="O154" s="270"/>
      <c r="P154" s="271">
        <f>O154*H154</f>
        <v>0</v>
      </c>
      <c r="Q154" s="271">
        <v>0</v>
      </c>
      <c r="R154" s="271">
        <f>Q154*H154</f>
        <v>0</v>
      </c>
      <c r="S154" s="271">
        <v>0</v>
      </c>
      <c r="T154" s="272">
        <f>S154*H154</f>
        <v>0</v>
      </c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R154" s="273" t="s">
        <v>159</v>
      </c>
      <c r="AT154" s="273" t="s">
        <v>155</v>
      </c>
      <c r="AU154" s="273" t="s">
        <v>84</v>
      </c>
      <c r="AY154" s="166" t="s">
        <v>153</v>
      </c>
      <c r="BE154" s="274">
        <f>IF(N154="základní",J154,0)</f>
        <v>0</v>
      </c>
      <c r="BF154" s="274">
        <f>IF(N154="snížená",J154,0)</f>
        <v>0</v>
      </c>
      <c r="BG154" s="274">
        <f>IF(N154="zákl. přenesená",J154,0)</f>
        <v>0</v>
      </c>
      <c r="BH154" s="274">
        <f>IF(N154="sníž. přenesená",J154,0)</f>
        <v>0</v>
      </c>
      <c r="BI154" s="274">
        <f>IF(N154="nulová",J154,0)</f>
        <v>0</v>
      </c>
      <c r="BJ154" s="166" t="s">
        <v>82</v>
      </c>
      <c r="BK154" s="274">
        <f>ROUND(I154*H154,2)</f>
        <v>0</v>
      </c>
      <c r="BL154" s="166" t="s">
        <v>159</v>
      </c>
      <c r="BM154" s="273" t="s">
        <v>186</v>
      </c>
    </row>
    <row r="155" spans="2:51" s="284" customFormat="1" ht="12">
      <c r="B155" s="285"/>
      <c r="D155" s="277" t="s">
        <v>165</v>
      </c>
      <c r="E155" s="286" t="s">
        <v>1</v>
      </c>
      <c r="F155" s="287" t="s">
        <v>747</v>
      </c>
      <c r="H155" s="286" t="s">
        <v>1</v>
      </c>
      <c r="I155" s="82"/>
      <c r="L155" s="285"/>
      <c r="M155" s="288"/>
      <c r="N155" s="289"/>
      <c r="O155" s="289"/>
      <c r="P155" s="289"/>
      <c r="Q155" s="289"/>
      <c r="R155" s="289"/>
      <c r="S155" s="289"/>
      <c r="T155" s="290"/>
      <c r="AT155" s="286" t="s">
        <v>165</v>
      </c>
      <c r="AU155" s="286" t="s">
        <v>84</v>
      </c>
      <c r="AV155" s="284" t="s">
        <v>82</v>
      </c>
      <c r="AW155" s="284" t="s">
        <v>30</v>
      </c>
      <c r="AX155" s="284" t="s">
        <v>74</v>
      </c>
      <c r="AY155" s="286" t="s">
        <v>153</v>
      </c>
    </row>
    <row r="156" spans="2:51" s="275" customFormat="1" ht="12">
      <c r="B156" s="276"/>
      <c r="D156" s="277" t="s">
        <v>165</v>
      </c>
      <c r="E156" s="278" t="s">
        <v>1</v>
      </c>
      <c r="F156" s="279" t="s">
        <v>730</v>
      </c>
      <c r="H156" s="280">
        <v>161.824</v>
      </c>
      <c r="I156" s="81"/>
      <c r="L156" s="276"/>
      <c r="M156" s="281"/>
      <c r="N156" s="282"/>
      <c r="O156" s="282"/>
      <c r="P156" s="282"/>
      <c r="Q156" s="282"/>
      <c r="R156" s="282"/>
      <c r="S156" s="282"/>
      <c r="T156" s="283"/>
      <c r="AT156" s="278" t="s">
        <v>165</v>
      </c>
      <c r="AU156" s="278" t="s">
        <v>84</v>
      </c>
      <c r="AV156" s="275" t="s">
        <v>84</v>
      </c>
      <c r="AW156" s="275" t="s">
        <v>30</v>
      </c>
      <c r="AX156" s="275" t="s">
        <v>74</v>
      </c>
      <c r="AY156" s="278" t="s">
        <v>153</v>
      </c>
    </row>
    <row r="157" spans="2:51" s="284" customFormat="1" ht="12">
      <c r="B157" s="285"/>
      <c r="D157" s="277" t="s">
        <v>165</v>
      </c>
      <c r="E157" s="286" t="s">
        <v>1</v>
      </c>
      <c r="F157" s="287" t="s">
        <v>748</v>
      </c>
      <c r="H157" s="286" t="s">
        <v>1</v>
      </c>
      <c r="I157" s="82"/>
      <c r="L157" s="285"/>
      <c r="M157" s="288"/>
      <c r="N157" s="289"/>
      <c r="O157" s="289"/>
      <c r="P157" s="289"/>
      <c r="Q157" s="289"/>
      <c r="R157" s="289"/>
      <c r="S157" s="289"/>
      <c r="T157" s="290"/>
      <c r="AT157" s="286" t="s">
        <v>165</v>
      </c>
      <c r="AU157" s="286" t="s">
        <v>84</v>
      </c>
      <c r="AV157" s="284" t="s">
        <v>82</v>
      </c>
      <c r="AW157" s="284" t="s">
        <v>30</v>
      </c>
      <c r="AX157" s="284" t="s">
        <v>74</v>
      </c>
      <c r="AY157" s="286" t="s">
        <v>153</v>
      </c>
    </row>
    <row r="158" spans="2:51" s="275" customFormat="1" ht="12">
      <c r="B158" s="276"/>
      <c r="D158" s="277" t="s">
        <v>165</v>
      </c>
      <c r="E158" s="278" t="s">
        <v>1</v>
      </c>
      <c r="F158" s="279" t="s">
        <v>749</v>
      </c>
      <c r="H158" s="280">
        <v>335.897</v>
      </c>
      <c r="I158" s="81"/>
      <c r="L158" s="276"/>
      <c r="M158" s="281"/>
      <c r="N158" s="282"/>
      <c r="O158" s="282"/>
      <c r="P158" s="282"/>
      <c r="Q158" s="282"/>
      <c r="R158" s="282"/>
      <c r="S158" s="282"/>
      <c r="T158" s="283"/>
      <c r="AT158" s="278" t="s">
        <v>165</v>
      </c>
      <c r="AU158" s="278" t="s">
        <v>84</v>
      </c>
      <c r="AV158" s="275" t="s">
        <v>84</v>
      </c>
      <c r="AW158" s="275" t="s">
        <v>30</v>
      </c>
      <c r="AX158" s="275" t="s">
        <v>74</v>
      </c>
      <c r="AY158" s="278" t="s">
        <v>153</v>
      </c>
    </row>
    <row r="159" spans="2:51" s="291" customFormat="1" ht="12">
      <c r="B159" s="292"/>
      <c r="D159" s="277" t="s">
        <v>165</v>
      </c>
      <c r="E159" s="293" t="s">
        <v>1</v>
      </c>
      <c r="F159" s="294" t="s">
        <v>176</v>
      </c>
      <c r="H159" s="295">
        <v>497.721</v>
      </c>
      <c r="I159" s="83"/>
      <c r="L159" s="292"/>
      <c r="M159" s="296"/>
      <c r="N159" s="297"/>
      <c r="O159" s="297"/>
      <c r="P159" s="297"/>
      <c r="Q159" s="297"/>
      <c r="R159" s="297"/>
      <c r="S159" s="297"/>
      <c r="T159" s="298"/>
      <c r="AT159" s="293" t="s">
        <v>165</v>
      </c>
      <c r="AU159" s="293" t="s">
        <v>84</v>
      </c>
      <c r="AV159" s="291" t="s">
        <v>159</v>
      </c>
      <c r="AW159" s="291" t="s">
        <v>30</v>
      </c>
      <c r="AX159" s="291" t="s">
        <v>82</v>
      </c>
      <c r="AY159" s="293" t="s">
        <v>153</v>
      </c>
    </row>
    <row r="160" spans="1:65" s="178" customFormat="1" ht="24.25" customHeight="1">
      <c r="A160" s="175"/>
      <c r="B160" s="176"/>
      <c r="C160" s="261" t="s">
        <v>187</v>
      </c>
      <c r="D160" s="261" t="s">
        <v>155</v>
      </c>
      <c r="E160" s="262" t="s">
        <v>188</v>
      </c>
      <c r="F160" s="263" t="s">
        <v>189</v>
      </c>
      <c r="G160" s="264" t="s">
        <v>170</v>
      </c>
      <c r="H160" s="265">
        <v>190.824</v>
      </c>
      <c r="I160" s="80"/>
      <c r="J160" s="266">
        <f>ROUND(I160*H160,2)</f>
        <v>0</v>
      </c>
      <c r="K160" s="267"/>
      <c r="L160" s="176"/>
      <c r="M160" s="268" t="s">
        <v>1</v>
      </c>
      <c r="N160" s="269" t="s">
        <v>39</v>
      </c>
      <c r="O160" s="270"/>
      <c r="P160" s="271">
        <f>O160*H160</f>
        <v>0</v>
      </c>
      <c r="Q160" s="271">
        <v>0</v>
      </c>
      <c r="R160" s="271">
        <f>Q160*H160</f>
        <v>0</v>
      </c>
      <c r="S160" s="271">
        <v>0</v>
      </c>
      <c r="T160" s="272">
        <f>S160*H160</f>
        <v>0</v>
      </c>
      <c r="U160" s="175"/>
      <c r="V160" s="175"/>
      <c r="W160" s="175"/>
      <c r="X160" s="175"/>
      <c r="Y160" s="175"/>
      <c r="Z160" s="175"/>
      <c r="AA160" s="175"/>
      <c r="AB160" s="175"/>
      <c r="AC160" s="175"/>
      <c r="AD160" s="175"/>
      <c r="AE160" s="175"/>
      <c r="AR160" s="273" t="s">
        <v>159</v>
      </c>
      <c r="AT160" s="273" t="s">
        <v>155</v>
      </c>
      <c r="AU160" s="273" t="s">
        <v>84</v>
      </c>
      <c r="AY160" s="166" t="s">
        <v>153</v>
      </c>
      <c r="BE160" s="274">
        <f>IF(N160="základní",J160,0)</f>
        <v>0</v>
      </c>
      <c r="BF160" s="274">
        <f>IF(N160="snížená",J160,0)</f>
        <v>0</v>
      </c>
      <c r="BG160" s="274">
        <f>IF(N160="zákl. přenesená",J160,0)</f>
        <v>0</v>
      </c>
      <c r="BH160" s="274">
        <f>IF(N160="sníž. přenesená",J160,0)</f>
        <v>0</v>
      </c>
      <c r="BI160" s="274">
        <f>IF(N160="nulová",J160,0)</f>
        <v>0</v>
      </c>
      <c r="BJ160" s="166" t="s">
        <v>82</v>
      </c>
      <c r="BK160" s="274">
        <f>ROUND(I160*H160,2)</f>
        <v>0</v>
      </c>
      <c r="BL160" s="166" t="s">
        <v>159</v>
      </c>
      <c r="BM160" s="273" t="s">
        <v>190</v>
      </c>
    </row>
    <row r="161" spans="2:51" s="284" customFormat="1" ht="12">
      <c r="B161" s="285"/>
      <c r="D161" s="277" t="s">
        <v>165</v>
      </c>
      <c r="E161" s="286" t="s">
        <v>1</v>
      </c>
      <c r="F161" s="287" t="s">
        <v>750</v>
      </c>
      <c r="H161" s="286" t="s">
        <v>1</v>
      </c>
      <c r="I161" s="82"/>
      <c r="L161" s="285"/>
      <c r="M161" s="288"/>
      <c r="N161" s="289"/>
      <c r="O161" s="289"/>
      <c r="P161" s="289"/>
      <c r="Q161" s="289"/>
      <c r="R161" s="289"/>
      <c r="S161" s="289"/>
      <c r="T161" s="290"/>
      <c r="AT161" s="286" t="s">
        <v>165</v>
      </c>
      <c r="AU161" s="286" t="s">
        <v>84</v>
      </c>
      <c r="AV161" s="284" t="s">
        <v>82</v>
      </c>
      <c r="AW161" s="284" t="s">
        <v>30</v>
      </c>
      <c r="AX161" s="284" t="s">
        <v>74</v>
      </c>
      <c r="AY161" s="286" t="s">
        <v>153</v>
      </c>
    </row>
    <row r="162" spans="2:51" s="275" customFormat="1" ht="12">
      <c r="B162" s="276"/>
      <c r="D162" s="277" t="s">
        <v>165</v>
      </c>
      <c r="E162" s="278" t="s">
        <v>1</v>
      </c>
      <c r="F162" s="279" t="s">
        <v>751</v>
      </c>
      <c r="H162" s="280">
        <v>190.824</v>
      </c>
      <c r="I162" s="81"/>
      <c r="L162" s="276"/>
      <c r="M162" s="281"/>
      <c r="N162" s="282"/>
      <c r="O162" s="282"/>
      <c r="P162" s="282"/>
      <c r="Q162" s="282"/>
      <c r="R162" s="282"/>
      <c r="S162" s="282"/>
      <c r="T162" s="283"/>
      <c r="AT162" s="278" t="s">
        <v>165</v>
      </c>
      <c r="AU162" s="278" t="s">
        <v>84</v>
      </c>
      <c r="AV162" s="275" t="s">
        <v>84</v>
      </c>
      <c r="AW162" s="275" t="s">
        <v>30</v>
      </c>
      <c r="AX162" s="275" t="s">
        <v>74</v>
      </c>
      <c r="AY162" s="278" t="s">
        <v>153</v>
      </c>
    </row>
    <row r="163" spans="2:51" s="291" customFormat="1" ht="12">
      <c r="B163" s="292"/>
      <c r="D163" s="277" t="s">
        <v>165</v>
      </c>
      <c r="E163" s="293" t="s">
        <v>1</v>
      </c>
      <c r="F163" s="294" t="s">
        <v>176</v>
      </c>
      <c r="H163" s="295">
        <v>190.824</v>
      </c>
      <c r="I163" s="83"/>
      <c r="L163" s="292"/>
      <c r="M163" s="296"/>
      <c r="N163" s="297"/>
      <c r="O163" s="297"/>
      <c r="P163" s="297"/>
      <c r="Q163" s="297"/>
      <c r="R163" s="297"/>
      <c r="S163" s="297"/>
      <c r="T163" s="298"/>
      <c r="AT163" s="293" t="s">
        <v>165</v>
      </c>
      <c r="AU163" s="293" t="s">
        <v>84</v>
      </c>
      <c r="AV163" s="291" t="s">
        <v>159</v>
      </c>
      <c r="AW163" s="291" t="s">
        <v>30</v>
      </c>
      <c r="AX163" s="291" t="s">
        <v>82</v>
      </c>
      <c r="AY163" s="293" t="s">
        <v>153</v>
      </c>
    </row>
    <row r="164" spans="1:65" s="178" customFormat="1" ht="21.75" customHeight="1">
      <c r="A164" s="175"/>
      <c r="B164" s="176"/>
      <c r="C164" s="261" t="s">
        <v>106</v>
      </c>
      <c r="D164" s="261" t="s">
        <v>155</v>
      </c>
      <c r="E164" s="262" t="s">
        <v>191</v>
      </c>
      <c r="F164" s="263" t="s">
        <v>192</v>
      </c>
      <c r="G164" s="264" t="s">
        <v>170</v>
      </c>
      <c r="H164" s="265">
        <v>190.824</v>
      </c>
      <c r="I164" s="80"/>
      <c r="J164" s="266">
        <f>ROUND(I164*H164,2)</f>
        <v>0</v>
      </c>
      <c r="K164" s="267"/>
      <c r="L164" s="176"/>
      <c r="M164" s="268" t="s">
        <v>1</v>
      </c>
      <c r="N164" s="269" t="s">
        <v>39</v>
      </c>
      <c r="O164" s="270"/>
      <c r="P164" s="271">
        <f>O164*H164</f>
        <v>0</v>
      </c>
      <c r="Q164" s="271">
        <v>0</v>
      </c>
      <c r="R164" s="271">
        <f>Q164*H164</f>
        <v>0</v>
      </c>
      <c r="S164" s="271">
        <v>0</v>
      </c>
      <c r="T164" s="272">
        <f>S164*H164</f>
        <v>0</v>
      </c>
      <c r="U164" s="175"/>
      <c r="V164" s="175"/>
      <c r="W164" s="175"/>
      <c r="X164" s="175"/>
      <c r="Y164" s="175"/>
      <c r="Z164" s="175"/>
      <c r="AA164" s="175"/>
      <c r="AB164" s="175"/>
      <c r="AC164" s="175"/>
      <c r="AD164" s="175"/>
      <c r="AE164" s="175"/>
      <c r="AR164" s="273" t="s">
        <v>159</v>
      </c>
      <c r="AT164" s="273" t="s">
        <v>155</v>
      </c>
      <c r="AU164" s="273" t="s">
        <v>84</v>
      </c>
      <c r="AY164" s="166" t="s">
        <v>153</v>
      </c>
      <c r="BE164" s="274">
        <f>IF(N164="základní",J164,0)</f>
        <v>0</v>
      </c>
      <c r="BF164" s="274">
        <f>IF(N164="snížená",J164,0)</f>
        <v>0</v>
      </c>
      <c r="BG164" s="274">
        <f>IF(N164="zákl. přenesená",J164,0)</f>
        <v>0</v>
      </c>
      <c r="BH164" s="274">
        <f>IF(N164="sníž. přenesená",J164,0)</f>
        <v>0</v>
      </c>
      <c r="BI164" s="274">
        <f>IF(N164="nulová",J164,0)</f>
        <v>0</v>
      </c>
      <c r="BJ164" s="166" t="s">
        <v>82</v>
      </c>
      <c r="BK164" s="274">
        <f>ROUND(I164*H164,2)</f>
        <v>0</v>
      </c>
      <c r="BL164" s="166" t="s">
        <v>159</v>
      </c>
      <c r="BM164" s="273" t="s">
        <v>193</v>
      </c>
    </row>
    <row r="165" spans="1:65" s="178" customFormat="1" ht="16.5" customHeight="1">
      <c r="A165" s="175"/>
      <c r="B165" s="176"/>
      <c r="C165" s="261" t="s">
        <v>109</v>
      </c>
      <c r="D165" s="261" t="s">
        <v>155</v>
      </c>
      <c r="E165" s="262" t="s">
        <v>194</v>
      </c>
      <c r="F165" s="263" t="s">
        <v>195</v>
      </c>
      <c r="G165" s="264" t="s">
        <v>170</v>
      </c>
      <c r="H165" s="265">
        <v>190.824</v>
      </c>
      <c r="I165" s="80"/>
      <c r="J165" s="266">
        <f>ROUND(I165*H165,2)</f>
        <v>0</v>
      </c>
      <c r="K165" s="267"/>
      <c r="L165" s="176"/>
      <c r="M165" s="268" t="s">
        <v>1</v>
      </c>
      <c r="N165" s="269" t="s">
        <v>39</v>
      </c>
      <c r="O165" s="270"/>
      <c r="P165" s="271">
        <f>O165*H165</f>
        <v>0</v>
      </c>
      <c r="Q165" s="271">
        <v>0</v>
      </c>
      <c r="R165" s="271">
        <f>Q165*H165</f>
        <v>0</v>
      </c>
      <c r="S165" s="271">
        <v>0</v>
      </c>
      <c r="T165" s="272">
        <f>S165*H165</f>
        <v>0</v>
      </c>
      <c r="U165" s="175"/>
      <c r="V165" s="175"/>
      <c r="W165" s="175"/>
      <c r="X165" s="175"/>
      <c r="Y165" s="175"/>
      <c r="Z165" s="175"/>
      <c r="AA165" s="175"/>
      <c r="AB165" s="175"/>
      <c r="AC165" s="175"/>
      <c r="AD165" s="175"/>
      <c r="AE165" s="175"/>
      <c r="AR165" s="273" t="s">
        <v>159</v>
      </c>
      <c r="AT165" s="273" t="s">
        <v>155</v>
      </c>
      <c r="AU165" s="273" t="s">
        <v>84</v>
      </c>
      <c r="AY165" s="166" t="s">
        <v>153</v>
      </c>
      <c r="BE165" s="274">
        <f>IF(N165="základní",J165,0)</f>
        <v>0</v>
      </c>
      <c r="BF165" s="274">
        <f>IF(N165="snížená",J165,0)</f>
        <v>0</v>
      </c>
      <c r="BG165" s="274">
        <f>IF(N165="zákl. přenesená",J165,0)</f>
        <v>0</v>
      </c>
      <c r="BH165" s="274">
        <f>IF(N165="sníž. přenesená",J165,0)</f>
        <v>0</v>
      </c>
      <c r="BI165" s="274">
        <f>IF(N165="nulová",J165,0)</f>
        <v>0</v>
      </c>
      <c r="BJ165" s="166" t="s">
        <v>82</v>
      </c>
      <c r="BK165" s="274">
        <f>ROUND(I165*H165,2)</f>
        <v>0</v>
      </c>
      <c r="BL165" s="166" t="s">
        <v>159</v>
      </c>
      <c r="BM165" s="273" t="s">
        <v>196</v>
      </c>
    </row>
    <row r="166" spans="1:65" s="178" customFormat="1" ht="24.25" customHeight="1">
      <c r="A166" s="175"/>
      <c r="B166" s="176"/>
      <c r="C166" s="261" t="s">
        <v>112</v>
      </c>
      <c r="D166" s="261" t="s">
        <v>155</v>
      </c>
      <c r="E166" s="262" t="s">
        <v>198</v>
      </c>
      <c r="F166" s="263" t="s">
        <v>199</v>
      </c>
      <c r="G166" s="264" t="s">
        <v>200</v>
      </c>
      <c r="H166" s="265">
        <v>343.483</v>
      </c>
      <c r="I166" s="80"/>
      <c r="J166" s="266">
        <f>ROUND(I166*H166,2)</f>
        <v>0</v>
      </c>
      <c r="K166" s="267"/>
      <c r="L166" s="176"/>
      <c r="M166" s="268" t="s">
        <v>1</v>
      </c>
      <c r="N166" s="269" t="s">
        <v>39</v>
      </c>
      <c r="O166" s="270"/>
      <c r="P166" s="271">
        <f>O166*H166</f>
        <v>0</v>
      </c>
      <c r="Q166" s="271">
        <v>0</v>
      </c>
      <c r="R166" s="271">
        <f>Q166*H166</f>
        <v>0</v>
      </c>
      <c r="S166" s="271">
        <v>0</v>
      </c>
      <c r="T166" s="272">
        <f>S166*H166</f>
        <v>0</v>
      </c>
      <c r="U166" s="175"/>
      <c r="V166" s="175"/>
      <c r="W166" s="175"/>
      <c r="X166" s="175"/>
      <c r="Y166" s="175"/>
      <c r="Z166" s="175"/>
      <c r="AA166" s="175"/>
      <c r="AB166" s="175"/>
      <c r="AC166" s="175"/>
      <c r="AD166" s="175"/>
      <c r="AE166" s="175"/>
      <c r="AR166" s="273" t="s">
        <v>159</v>
      </c>
      <c r="AT166" s="273" t="s">
        <v>155</v>
      </c>
      <c r="AU166" s="273" t="s">
        <v>84</v>
      </c>
      <c r="AY166" s="166" t="s">
        <v>153</v>
      </c>
      <c r="BE166" s="274">
        <f>IF(N166="základní",J166,0)</f>
        <v>0</v>
      </c>
      <c r="BF166" s="274">
        <f>IF(N166="snížená",J166,0)</f>
        <v>0</v>
      </c>
      <c r="BG166" s="274">
        <f>IF(N166="zákl. přenesená",J166,0)</f>
        <v>0</v>
      </c>
      <c r="BH166" s="274">
        <f>IF(N166="sníž. přenesená",J166,0)</f>
        <v>0</v>
      </c>
      <c r="BI166" s="274">
        <f>IF(N166="nulová",J166,0)</f>
        <v>0</v>
      </c>
      <c r="BJ166" s="166" t="s">
        <v>82</v>
      </c>
      <c r="BK166" s="274">
        <f>ROUND(I166*H166,2)</f>
        <v>0</v>
      </c>
      <c r="BL166" s="166" t="s">
        <v>159</v>
      </c>
      <c r="BM166" s="273" t="s">
        <v>201</v>
      </c>
    </row>
    <row r="167" spans="2:51" s="275" customFormat="1" ht="12">
      <c r="B167" s="276"/>
      <c r="D167" s="277" t="s">
        <v>165</v>
      </c>
      <c r="E167" s="278" t="s">
        <v>1</v>
      </c>
      <c r="F167" s="279" t="s">
        <v>752</v>
      </c>
      <c r="H167" s="280">
        <v>343.483</v>
      </c>
      <c r="I167" s="81"/>
      <c r="L167" s="276"/>
      <c r="M167" s="281"/>
      <c r="N167" s="282"/>
      <c r="O167" s="282"/>
      <c r="P167" s="282"/>
      <c r="Q167" s="282"/>
      <c r="R167" s="282"/>
      <c r="S167" s="282"/>
      <c r="T167" s="283"/>
      <c r="AT167" s="278" t="s">
        <v>165</v>
      </c>
      <c r="AU167" s="278" t="s">
        <v>84</v>
      </c>
      <c r="AV167" s="275" t="s">
        <v>84</v>
      </c>
      <c r="AW167" s="275" t="s">
        <v>30</v>
      </c>
      <c r="AX167" s="275" t="s">
        <v>82</v>
      </c>
      <c r="AY167" s="278" t="s">
        <v>153</v>
      </c>
    </row>
    <row r="168" spans="1:65" s="178" customFormat="1" ht="24.25" customHeight="1">
      <c r="A168" s="175"/>
      <c r="B168" s="176"/>
      <c r="C168" s="261" t="s">
        <v>203</v>
      </c>
      <c r="D168" s="261" t="s">
        <v>155</v>
      </c>
      <c r="E168" s="262" t="s">
        <v>753</v>
      </c>
      <c r="F168" s="263" t="s">
        <v>754</v>
      </c>
      <c r="G168" s="264" t="s">
        <v>170</v>
      </c>
      <c r="H168" s="265">
        <v>335.897</v>
      </c>
      <c r="I168" s="80"/>
      <c r="J168" s="266">
        <f>ROUND(I168*H168,2)</f>
        <v>0</v>
      </c>
      <c r="K168" s="267"/>
      <c r="L168" s="176"/>
      <c r="M168" s="268" t="s">
        <v>1</v>
      </c>
      <c r="N168" s="269" t="s">
        <v>39</v>
      </c>
      <c r="O168" s="270"/>
      <c r="P168" s="271">
        <f>O168*H168</f>
        <v>0</v>
      </c>
      <c r="Q168" s="271">
        <v>0</v>
      </c>
      <c r="R168" s="271">
        <f>Q168*H168</f>
        <v>0</v>
      </c>
      <c r="S168" s="271">
        <v>0</v>
      </c>
      <c r="T168" s="272">
        <f>S168*H168</f>
        <v>0</v>
      </c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R168" s="273" t="s">
        <v>159</v>
      </c>
      <c r="AT168" s="273" t="s">
        <v>155</v>
      </c>
      <c r="AU168" s="273" t="s">
        <v>84</v>
      </c>
      <c r="AY168" s="166" t="s">
        <v>153</v>
      </c>
      <c r="BE168" s="274">
        <f>IF(N168="základní",J168,0)</f>
        <v>0</v>
      </c>
      <c r="BF168" s="274">
        <f>IF(N168="snížená",J168,0)</f>
        <v>0</v>
      </c>
      <c r="BG168" s="274">
        <f>IF(N168="zákl. přenesená",J168,0)</f>
        <v>0</v>
      </c>
      <c r="BH168" s="274">
        <f>IF(N168="sníž. přenesená",J168,0)</f>
        <v>0</v>
      </c>
      <c r="BI168" s="274">
        <f>IF(N168="nulová",J168,0)</f>
        <v>0</v>
      </c>
      <c r="BJ168" s="166" t="s">
        <v>82</v>
      </c>
      <c r="BK168" s="274">
        <f>ROUND(I168*H168,2)</f>
        <v>0</v>
      </c>
      <c r="BL168" s="166" t="s">
        <v>159</v>
      </c>
      <c r="BM168" s="273" t="s">
        <v>206</v>
      </c>
    </row>
    <row r="169" spans="2:51" s="284" customFormat="1" ht="12">
      <c r="B169" s="285"/>
      <c r="D169" s="277" t="s">
        <v>165</v>
      </c>
      <c r="E169" s="286" t="s">
        <v>1</v>
      </c>
      <c r="F169" s="287" t="s">
        <v>723</v>
      </c>
      <c r="H169" s="286" t="s">
        <v>1</v>
      </c>
      <c r="I169" s="82"/>
      <c r="L169" s="285"/>
      <c r="M169" s="288"/>
      <c r="N169" s="289"/>
      <c r="O169" s="289"/>
      <c r="P169" s="289"/>
      <c r="Q169" s="289"/>
      <c r="R169" s="289"/>
      <c r="S169" s="289"/>
      <c r="T169" s="290"/>
      <c r="AT169" s="286" t="s">
        <v>165</v>
      </c>
      <c r="AU169" s="286" t="s">
        <v>84</v>
      </c>
      <c r="AV169" s="284" t="s">
        <v>82</v>
      </c>
      <c r="AW169" s="284" t="s">
        <v>30</v>
      </c>
      <c r="AX169" s="284" t="s">
        <v>74</v>
      </c>
      <c r="AY169" s="286" t="s">
        <v>153</v>
      </c>
    </row>
    <row r="170" spans="2:51" s="275" customFormat="1" ht="12">
      <c r="B170" s="276"/>
      <c r="D170" s="277" t="s">
        <v>165</v>
      </c>
      <c r="E170" s="278" t="s">
        <v>1</v>
      </c>
      <c r="F170" s="279" t="s">
        <v>755</v>
      </c>
      <c r="H170" s="280">
        <v>39.277</v>
      </c>
      <c r="I170" s="81"/>
      <c r="L170" s="276"/>
      <c r="M170" s="281"/>
      <c r="N170" s="282"/>
      <c r="O170" s="282"/>
      <c r="P170" s="282"/>
      <c r="Q170" s="282"/>
      <c r="R170" s="282"/>
      <c r="S170" s="282"/>
      <c r="T170" s="283"/>
      <c r="AT170" s="278" t="s">
        <v>165</v>
      </c>
      <c r="AU170" s="278" t="s">
        <v>84</v>
      </c>
      <c r="AV170" s="275" t="s">
        <v>84</v>
      </c>
      <c r="AW170" s="275" t="s">
        <v>30</v>
      </c>
      <c r="AX170" s="275" t="s">
        <v>74</v>
      </c>
      <c r="AY170" s="278" t="s">
        <v>153</v>
      </c>
    </row>
    <row r="171" spans="2:51" s="284" customFormat="1" ht="12">
      <c r="B171" s="285"/>
      <c r="D171" s="277" t="s">
        <v>165</v>
      </c>
      <c r="E171" s="286" t="s">
        <v>1</v>
      </c>
      <c r="F171" s="287" t="s">
        <v>725</v>
      </c>
      <c r="H171" s="286" t="s">
        <v>1</v>
      </c>
      <c r="I171" s="82"/>
      <c r="L171" s="285"/>
      <c r="M171" s="288"/>
      <c r="N171" s="289"/>
      <c r="O171" s="289"/>
      <c r="P171" s="289"/>
      <c r="Q171" s="289"/>
      <c r="R171" s="289"/>
      <c r="S171" s="289"/>
      <c r="T171" s="290"/>
      <c r="AT171" s="286" t="s">
        <v>165</v>
      </c>
      <c r="AU171" s="286" t="s">
        <v>84</v>
      </c>
      <c r="AV171" s="284" t="s">
        <v>82</v>
      </c>
      <c r="AW171" s="284" t="s">
        <v>30</v>
      </c>
      <c r="AX171" s="284" t="s">
        <v>74</v>
      </c>
      <c r="AY171" s="286" t="s">
        <v>153</v>
      </c>
    </row>
    <row r="172" spans="2:51" s="275" customFormat="1" ht="12">
      <c r="B172" s="276"/>
      <c r="D172" s="277" t="s">
        <v>165</v>
      </c>
      <c r="E172" s="278" t="s">
        <v>1</v>
      </c>
      <c r="F172" s="279" t="s">
        <v>756</v>
      </c>
      <c r="H172" s="280">
        <v>47.32</v>
      </c>
      <c r="I172" s="81"/>
      <c r="L172" s="276"/>
      <c r="M172" s="281"/>
      <c r="N172" s="282"/>
      <c r="O172" s="282"/>
      <c r="P172" s="282"/>
      <c r="Q172" s="282"/>
      <c r="R172" s="282"/>
      <c r="S172" s="282"/>
      <c r="T172" s="283"/>
      <c r="AT172" s="278" t="s">
        <v>165</v>
      </c>
      <c r="AU172" s="278" t="s">
        <v>84</v>
      </c>
      <c r="AV172" s="275" t="s">
        <v>84</v>
      </c>
      <c r="AW172" s="275" t="s">
        <v>30</v>
      </c>
      <c r="AX172" s="275" t="s">
        <v>74</v>
      </c>
      <c r="AY172" s="278" t="s">
        <v>153</v>
      </c>
    </row>
    <row r="173" spans="2:51" s="284" customFormat="1" ht="12">
      <c r="B173" s="285"/>
      <c r="D173" s="277" t="s">
        <v>165</v>
      </c>
      <c r="E173" s="286" t="s">
        <v>1</v>
      </c>
      <c r="F173" s="287" t="s">
        <v>757</v>
      </c>
      <c r="H173" s="286" t="s">
        <v>1</v>
      </c>
      <c r="I173" s="82"/>
      <c r="L173" s="285"/>
      <c r="M173" s="288"/>
      <c r="N173" s="289"/>
      <c r="O173" s="289"/>
      <c r="P173" s="289"/>
      <c r="Q173" s="289"/>
      <c r="R173" s="289"/>
      <c r="S173" s="289"/>
      <c r="T173" s="290"/>
      <c r="AT173" s="286" t="s">
        <v>165</v>
      </c>
      <c r="AU173" s="286" t="s">
        <v>84</v>
      </c>
      <c r="AV173" s="284" t="s">
        <v>82</v>
      </c>
      <c r="AW173" s="284" t="s">
        <v>30</v>
      </c>
      <c r="AX173" s="284" t="s">
        <v>74</v>
      </c>
      <c r="AY173" s="286" t="s">
        <v>153</v>
      </c>
    </row>
    <row r="174" spans="2:51" s="275" customFormat="1" ht="12">
      <c r="B174" s="276"/>
      <c r="D174" s="277" t="s">
        <v>165</v>
      </c>
      <c r="E174" s="278" t="s">
        <v>1</v>
      </c>
      <c r="F174" s="279" t="s">
        <v>758</v>
      </c>
      <c r="H174" s="280">
        <v>249.3</v>
      </c>
      <c r="I174" s="81"/>
      <c r="L174" s="276"/>
      <c r="M174" s="281"/>
      <c r="N174" s="282"/>
      <c r="O174" s="282"/>
      <c r="P174" s="282"/>
      <c r="Q174" s="282"/>
      <c r="R174" s="282"/>
      <c r="S174" s="282"/>
      <c r="T174" s="283"/>
      <c r="AT174" s="278" t="s">
        <v>165</v>
      </c>
      <c r="AU174" s="278" t="s">
        <v>84</v>
      </c>
      <c r="AV174" s="275" t="s">
        <v>84</v>
      </c>
      <c r="AW174" s="275" t="s">
        <v>30</v>
      </c>
      <c r="AX174" s="275" t="s">
        <v>74</v>
      </c>
      <c r="AY174" s="278" t="s">
        <v>153</v>
      </c>
    </row>
    <row r="175" spans="2:51" s="291" customFormat="1" ht="12">
      <c r="B175" s="292"/>
      <c r="D175" s="277" t="s">
        <v>165</v>
      </c>
      <c r="E175" s="293" t="s">
        <v>1</v>
      </c>
      <c r="F175" s="294" t="s">
        <v>176</v>
      </c>
      <c r="H175" s="295">
        <v>335.89700000000005</v>
      </c>
      <c r="I175" s="83"/>
      <c r="L175" s="292"/>
      <c r="M175" s="296"/>
      <c r="N175" s="297"/>
      <c r="O175" s="297"/>
      <c r="P175" s="297"/>
      <c r="Q175" s="297"/>
      <c r="R175" s="297"/>
      <c r="S175" s="297"/>
      <c r="T175" s="298"/>
      <c r="AT175" s="293" t="s">
        <v>165</v>
      </c>
      <c r="AU175" s="293" t="s">
        <v>84</v>
      </c>
      <c r="AV175" s="291" t="s">
        <v>159</v>
      </c>
      <c r="AW175" s="291" t="s">
        <v>30</v>
      </c>
      <c r="AX175" s="291" t="s">
        <v>82</v>
      </c>
      <c r="AY175" s="293" t="s">
        <v>153</v>
      </c>
    </row>
    <row r="176" spans="1:65" s="178" customFormat="1" ht="24.25" customHeight="1">
      <c r="A176" s="175"/>
      <c r="B176" s="176"/>
      <c r="C176" s="261" t="s">
        <v>210</v>
      </c>
      <c r="D176" s="261" t="s">
        <v>155</v>
      </c>
      <c r="E176" s="262" t="s">
        <v>759</v>
      </c>
      <c r="F176" s="263" t="s">
        <v>760</v>
      </c>
      <c r="G176" s="264" t="s">
        <v>170</v>
      </c>
      <c r="H176" s="265">
        <v>54.771</v>
      </c>
      <c r="I176" s="80"/>
      <c r="J176" s="266">
        <f>ROUND(I176*H176,2)</f>
        <v>0</v>
      </c>
      <c r="K176" s="267"/>
      <c r="L176" s="176"/>
      <c r="M176" s="268" t="s">
        <v>1</v>
      </c>
      <c r="N176" s="269" t="s">
        <v>39</v>
      </c>
      <c r="O176" s="270"/>
      <c r="P176" s="271">
        <f>O176*H176</f>
        <v>0</v>
      </c>
      <c r="Q176" s="271">
        <v>0</v>
      </c>
      <c r="R176" s="271">
        <f>Q176*H176</f>
        <v>0</v>
      </c>
      <c r="S176" s="271">
        <v>0</v>
      </c>
      <c r="T176" s="272">
        <f>S176*H176</f>
        <v>0</v>
      </c>
      <c r="U176" s="175"/>
      <c r="V176" s="175"/>
      <c r="W176" s="175"/>
      <c r="X176" s="175"/>
      <c r="Y176" s="175"/>
      <c r="Z176" s="175"/>
      <c r="AA176" s="175"/>
      <c r="AB176" s="175"/>
      <c r="AC176" s="175"/>
      <c r="AD176" s="175"/>
      <c r="AE176" s="175"/>
      <c r="AR176" s="273" t="s">
        <v>159</v>
      </c>
      <c r="AT176" s="273" t="s">
        <v>155</v>
      </c>
      <c r="AU176" s="273" t="s">
        <v>84</v>
      </c>
      <c r="AY176" s="166" t="s">
        <v>153</v>
      </c>
      <c r="BE176" s="274">
        <f>IF(N176="základní",J176,0)</f>
        <v>0</v>
      </c>
      <c r="BF176" s="274">
        <f>IF(N176="snížená",J176,0)</f>
        <v>0</v>
      </c>
      <c r="BG176" s="274">
        <f>IF(N176="zákl. přenesená",J176,0)</f>
        <v>0</v>
      </c>
      <c r="BH176" s="274">
        <f>IF(N176="sníž. přenesená",J176,0)</f>
        <v>0</v>
      </c>
      <c r="BI176" s="274">
        <f>IF(N176="nulová",J176,0)</f>
        <v>0</v>
      </c>
      <c r="BJ176" s="166" t="s">
        <v>82</v>
      </c>
      <c r="BK176" s="274">
        <f>ROUND(I176*H176,2)</f>
        <v>0</v>
      </c>
      <c r="BL176" s="166" t="s">
        <v>159</v>
      </c>
      <c r="BM176" s="273" t="s">
        <v>213</v>
      </c>
    </row>
    <row r="177" spans="2:51" s="284" customFormat="1" ht="12">
      <c r="B177" s="285"/>
      <c r="D177" s="277" t="s">
        <v>165</v>
      </c>
      <c r="E177" s="286" t="s">
        <v>1</v>
      </c>
      <c r="F177" s="287" t="s">
        <v>723</v>
      </c>
      <c r="H177" s="286" t="s">
        <v>1</v>
      </c>
      <c r="I177" s="82"/>
      <c r="L177" s="285"/>
      <c r="M177" s="288"/>
      <c r="N177" s="289"/>
      <c r="O177" s="289"/>
      <c r="P177" s="289"/>
      <c r="Q177" s="289"/>
      <c r="R177" s="289"/>
      <c r="S177" s="289"/>
      <c r="T177" s="290"/>
      <c r="AT177" s="286" t="s">
        <v>165</v>
      </c>
      <c r="AU177" s="286" t="s">
        <v>84</v>
      </c>
      <c r="AV177" s="284" t="s">
        <v>82</v>
      </c>
      <c r="AW177" s="284" t="s">
        <v>30</v>
      </c>
      <c r="AX177" s="284" t="s">
        <v>74</v>
      </c>
      <c r="AY177" s="286" t="s">
        <v>153</v>
      </c>
    </row>
    <row r="178" spans="2:51" s="275" customFormat="1" ht="12">
      <c r="B178" s="276"/>
      <c r="D178" s="277" t="s">
        <v>165</v>
      </c>
      <c r="E178" s="278" t="s">
        <v>1</v>
      </c>
      <c r="F178" s="279" t="s">
        <v>761</v>
      </c>
      <c r="H178" s="280">
        <v>22.739</v>
      </c>
      <c r="I178" s="81"/>
      <c r="L178" s="276"/>
      <c r="M178" s="281"/>
      <c r="N178" s="282"/>
      <c r="O178" s="282"/>
      <c r="P178" s="282"/>
      <c r="Q178" s="282"/>
      <c r="R178" s="282"/>
      <c r="S178" s="282"/>
      <c r="T178" s="283"/>
      <c r="AT178" s="278" t="s">
        <v>165</v>
      </c>
      <c r="AU178" s="278" t="s">
        <v>84</v>
      </c>
      <c r="AV178" s="275" t="s">
        <v>84</v>
      </c>
      <c r="AW178" s="275" t="s">
        <v>30</v>
      </c>
      <c r="AX178" s="275" t="s">
        <v>74</v>
      </c>
      <c r="AY178" s="278" t="s">
        <v>153</v>
      </c>
    </row>
    <row r="179" spans="2:51" s="284" customFormat="1" ht="12">
      <c r="B179" s="285"/>
      <c r="D179" s="277" t="s">
        <v>165</v>
      </c>
      <c r="E179" s="286" t="s">
        <v>1</v>
      </c>
      <c r="F179" s="287" t="s">
        <v>725</v>
      </c>
      <c r="H179" s="286" t="s">
        <v>1</v>
      </c>
      <c r="I179" s="82"/>
      <c r="L179" s="285"/>
      <c r="M179" s="288"/>
      <c r="N179" s="289"/>
      <c r="O179" s="289"/>
      <c r="P179" s="289"/>
      <c r="Q179" s="289"/>
      <c r="R179" s="289"/>
      <c r="S179" s="289"/>
      <c r="T179" s="290"/>
      <c r="AT179" s="286" t="s">
        <v>165</v>
      </c>
      <c r="AU179" s="286" t="s">
        <v>84</v>
      </c>
      <c r="AV179" s="284" t="s">
        <v>82</v>
      </c>
      <c r="AW179" s="284" t="s">
        <v>30</v>
      </c>
      <c r="AX179" s="284" t="s">
        <v>74</v>
      </c>
      <c r="AY179" s="286" t="s">
        <v>153</v>
      </c>
    </row>
    <row r="180" spans="2:51" s="275" customFormat="1" ht="12">
      <c r="B180" s="276"/>
      <c r="D180" s="277" t="s">
        <v>165</v>
      </c>
      <c r="E180" s="278" t="s">
        <v>1</v>
      </c>
      <c r="F180" s="279" t="s">
        <v>762</v>
      </c>
      <c r="H180" s="280">
        <v>32.032</v>
      </c>
      <c r="I180" s="81"/>
      <c r="L180" s="276"/>
      <c r="M180" s="281"/>
      <c r="N180" s="282"/>
      <c r="O180" s="282"/>
      <c r="P180" s="282"/>
      <c r="Q180" s="282"/>
      <c r="R180" s="282"/>
      <c r="S180" s="282"/>
      <c r="T180" s="283"/>
      <c r="AT180" s="278" t="s">
        <v>165</v>
      </c>
      <c r="AU180" s="278" t="s">
        <v>84</v>
      </c>
      <c r="AV180" s="275" t="s">
        <v>84</v>
      </c>
      <c r="AW180" s="275" t="s">
        <v>30</v>
      </c>
      <c r="AX180" s="275" t="s">
        <v>74</v>
      </c>
      <c r="AY180" s="278" t="s">
        <v>153</v>
      </c>
    </row>
    <row r="181" spans="2:51" s="291" customFormat="1" ht="12">
      <c r="B181" s="292"/>
      <c r="D181" s="277" t="s">
        <v>165</v>
      </c>
      <c r="E181" s="293" t="s">
        <v>1</v>
      </c>
      <c r="F181" s="294" t="s">
        <v>176</v>
      </c>
      <c r="H181" s="295">
        <v>54.771</v>
      </c>
      <c r="I181" s="83"/>
      <c r="L181" s="292"/>
      <c r="M181" s="296"/>
      <c r="N181" s="297"/>
      <c r="O181" s="297"/>
      <c r="P181" s="297"/>
      <c r="Q181" s="297"/>
      <c r="R181" s="297"/>
      <c r="S181" s="297"/>
      <c r="T181" s="298"/>
      <c r="AT181" s="293" t="s">
        <v>165</v>
      </c>
      <c r="AU181" s="293" t="s">
        <v>84</v>
      </c>
      <c r="AV181" s="291" t="s">
        <v>159</v>
      </c>
      <c r="AW181" s="291" t="s">
        <v>30</v>
      </c>
      <c r="AX181" s="291" t="s">
        <v>82</v>
      </c>
      <c r="AY181" s="293" t="s">
        <v>153</v>
      </c>
    </row>
    <row r="182" spans="1:65" s="178" customFormat="1" ht="16.5" customHeight="1">
      <c r="A182" s="175"/>
      <c r="B182" s="176"/>
      <c r="C182" s="299" t="s">
        <v>8</v>
      </c>
      <c r="D182" s="299" t="s">
        <v>228</v>
      </c>
      <c r="E182" s="300" t="s">
        <v>763</v>
      </c>
      <c r="F182" s="301" t="s">
        <v>764</v>
      </c>
      <c r="G182" s="302" t="s">
        <v>200</v>
      </c>
      <c r="H182" s="303">
        <v>109.542</v>
      </c>
      <c r="I182" s="84"/>
      <c r="J182" s="304">
        <f>ROUND(I182*H182,2)</f>
        <v>0</v>
      </c>
      <c r="K182" s="305"/>
      <c r="L182" s="306"/>
      <c r="M182" s="307" t="s">
        <v>1</v>
      </c>
      <c r="N182" s="308" t="s">
        <v>39</v>
      </c>
      <c r="O182" s="270"/>
      <c r="P182" s="271">
        <f>O182*H182</f>
        <v>0</v>
      </c>
      <c r="Q182" s="271">
        <v>0</v>
      </c>
      <c r="R182" s="271">
        <f>Q182*H182</f>
        <v>0</v>
      </c>
      <c r="S182" s="271">
        <v>0</v>
      </c>
      <c r="T182" s="272">
        <f>S182*H182</f>
        <v>0</v>
      </c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R182" s="273" t="s">
        <v>183</v>
      </c>
      <c r="AT182" s="273" t="s">
        <v>228</v>
      </c>
      <c r="AU182" s="273" t="s">
        <v>84</v>
      </c>
      <c r="AY182" s="166" t="s">
        <v>153</v>
      </c>
      <c r="BE182" s="274">
        <f>IF(N182="základní",J182,0)</f>
        <v>0</v>
      </c>
      <c r="BF182" s="274">
        <f>IF(N182="snížená",J182,0)</f>
        <v>0</v>
      </c>
      <c r="BG182" s="274">
        <f>IF(N182="zákl. přenesená",J182,0)</f>
        <v>0</v>
      </c>
      <c r="BH182" s="274">
        <f>IF(N182="sníž. přenesená",J182,0)</f>
        <v>0</v>
      </c>
      <c r="BI182" s="274">
        <f>IF(N182="nulová",J182,0)</f>
        <v>0</v>
      </c>
      <c r="BJ182" s="166" t="s">
        <v>82</v>
      </c>
      <c r="BK182" s="274">
        <f>ROUND(I182*H182,2)</f>
        <v>0</v>
      </c>
      <c r="BL182" s="166" t="s">
        <v>159</v>
      </c>
      <c r="BM182" s="273" t="s">
        <v>223</v>
      </c>
    </row>
    <row r="183" spans="2:63" s="248" customFormat="1" ht="22.9" customHeight="1">
      <c r="B183" s="249"/>
      <c r="D183" s="250" t="s">
        <v>73</v>
      </c>
      <c r="E183" s="259" t="s">
        <v>159</v>
      </c>
      <c r="F183" s="259" t="s">
        <v>318</v>
      </c>
      <c r="I183" s="79"/>
      <c r="J183" s="260">
        <f>BK183</f>
        <v>0</v>
      </c>
      <c r="L183" s="249"/>
      <c r="M183" s="253"/>
      <c r="N183" s="254"/>
      <c r="O183" s="254"/>
      <c r="P183" s="255">
        <f>SUM(P184:P189)</f>
        <v>0</v>
      </c>
      <c r="Q183" s="254"/>
      <c r="R183" s="255">
        <f>SUM(R184:R189)</f>
        <v>0</v>
      </c>
      <c r="S183" s="254"/>
      <c r="T183" s="256">
        <f>SUM(T184:T189)</f>
        <v>0</v>
      </c>
      <c r="AR183" s="250" t="s">
        <v>82</v>
      </c>
      <c r="AT183" s="257" t="s">
        <v>73</v>
      </c>
      <c r="AU183" s="257" t="s">
        <v>82</v>
      </c>
      <c r="AY183" s="250" t="s">
        <v>153</v>
      </c>
      <c r="BK183" s="258">
        <f>SUM(BK184:BK189)</f>
        <v>0</v>
      </c>
    </row>
    <row r="184" spans="1:65" s="178" customFormat="1" ht="16.5" customHeight="1">
      <c r="A184" s="175"/>
      <c r="B184" s="176"/>
      <c r="C184" s="261" t="s">
        <v>186</v>
      </c>
      <c r="D184" s="261" t="s">
        <v>155</v>
      </c>
      <c r="E184" s="262" t="s">
        <v>765</v>
      </c>
      <c r="F184" s="263" t="s">
        <v>766</v>
      </c>
      <c r="G184" s="264" t="s">
        <v>170</v>
      </c>
      <c r="H184" s="265">
        <v>12.448</v>
      </c>
      <c r="I184" s="80"/>
      <c r="J184" s="266">
        <f>ROUND(I184*H184,2)</f>
        <v>0</v>
      </c>
      <c r="K184" s="267"/>
      <c r="L184" s="176"/>
      <c r="M184" s="268" t="s">
        <v>1</v>
      </c>
      <c r="N184" s="269" t="s">
        <v>39</v>
      </c>
      <c r="O184" s="270"/>
      <c r="P184" s="271">
        <f>O184*H184</f>
        <v>0</v>
      </c>
      <c r="Q184" s="271">
        <v>0</v>
      </c>
      <c r="R184" s="271">
        <f>Q184*H184</f>
        <v>0</v>
      </c>
      <c r="S184" s="271">
        <v>0</v>
      </c>
      <c r="T184" s="272">
        <f>S184*H184</f>
        <v>0</v>
      </c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R184" s="273" t="s">
        <v>159</v>
      </c>
      <c r="AT184" s="273" t="s">
        <v>155</v>
      </c>
      <c r="AU184" s="273" t="s">
        <v>84</v>
      </c>
      <c r="AY184" s="166" t="s">
        <v>153</v>
      </c>
      <c r="BE184" s="274">
        <f>IF(N184="základní",J184,0)</f>
        <v>0</v>
      </c>
      <c r="BF184" s="274">
        <f>IF(N184="snížená",J184,0)</f>
        <v>0</v>
      </c>
      <c r="BG184" s="274">
        <f>IF(N184="zákl. přenesená",J184,0)</f>
        <v>0</v>
      </c>
      <c r="BH184" s="274">
        <f>IF(N184="sníž. přenesená",J184,0)</f>
        <v>0</v>
      </c>
      <c r="BI184" s="274">
        <f>IF(N184="nulová",J184,0)</f>
        <v>0</v>
      </c>
      <c r="BJ184" s="166" t="s">
        <v>82</v>
      </c>
      <c r="BK184" s="274">
        <f>ROUND(I184*H184,2)</f>
        <v>0</v>
      </c>
      <c r="BL184" s="166" t="s">
        <v>159</v>
      </c>
      <c r="BM184" s="273" t="s">
        <v>231</v>
      </c>
    </row>
    <row r="185" spans="2:51" s="284" customFormat="1" ht="12">
      <c r="B185" s="285"/>
      <c r="D185" s="277" t="s">
        <v>165</v>
      </c>
      <c r="E185" s="286" t="s">
        <v>1</v>
      </c>
      <c r="F185" s="287" t="s">
        <v>723</v>
      </c>
      <c r="H185" s="286" t="s">
        <v>1</v>
      </c>
      <c r="I185" s="82"/>
      <c r="L185" s="285"/>
      <c r="M185" s="288"/>
      <c r="N185" s="289"/>
      <c r="O185" s="289"/>
      <c r="P185" s="289"/>
      <c r="Q185" s="289"/>
      <c r="R185" s="289"/>
      <c r="S185" s="289"/>
      <c r="T185" s="290"/>
      <c r="AT185" s="286" t="s">
        <v>165</v>
      </c>
      <c r="AU185" s="286" t="s">
        <v>84</v>
      </c>
      <c r="AV185" s="284" t="s">
        <v>82</v>
      </c>
      <c r="AW185" s="284" t="s">
        <v>30</v>
      </c>
      <c r="AX185" s="284" t="s">
        <v>74</v>
      </c>
      <c r="AY185" s="286" t="s">
        <v>153</v>
      </c>
    </row>
    <row r="186" spans="2:51" s="275" customFormat="1" ht="12">
      <c r="B186" s="276"/>
      <c r="D186" s="277" t="s">
        <v>165</v>
      </c>
      <c r="E186" s="278" t="s">
        <v>1</v>
      </c>
      <c r="F186" s="279" t="s">
        <v>767</v>
      </c>
      <c r="H186" s="280">
        <v>5.168</v>
      </c>
      <c r="I186" s="81"/>
      <c r="L186" s="276"/>
      <c r="M186" s="281"/>
      <c r="N186" s="282"/>
      <c r="O186" s="282"/>
      <c r="P186" s="282"/>
      <c r="Q186" s="282"/>
      <c r="R186" s="282"/>
      <c r="S186" s="282"/>
      <c r="T186" s="283"/>
      <c r="AT186" s="278" t="s">
        <v>165</v>
      </c>
      <c r="AU186" s="278" t="s">
        <v>84</v>
      </c>
      <c r="AV186" s="275" t="s">
        <v>84</v>
      </c>
      <c r="AW186" s="275" t="s">
        <v>30</v>
      </c>
      <c r="AX186" s="275" t="s">
        <v>74</v>
      </c>
      <c r="AY186" s="278" t="s">
        <v>153</v>
      </c>
    </row>
    <row r="187" spans="2:51" s="284" customFormat="1" ht="12">
      <c r="B187" s="285"/>
      <c r="D187" s="277" t="s">
        <v>165</v>
      </c>
      <c r="E187" s="286" t="s">
        <v>1</v>
      </c>
      <c r="F187" s="287" t="s">
        <v>725</v>
      </c>
      <c r="H187" s="286" t="s">
        <v>1</v>
      </c>
      <c r="I187" s="82"/>
      <c r="L187" s="285"/>
      <c r="M187" s="288"/>
      <c r="N187" s="289"/>
      <c r="O187" s="289"/>
      <c r="P187" s="289"/>
      <c r="Q187" s="289"/>
      <c r="R187" s="289"/>
      <c r="S187" s="289"/>
      <c r="T187" s="290"/>
      <c r="AT187" s="286" t="s">
        <v>165</v>
      </c>
      <c r="AU187" s="286" t="s">
        <v>84</v>
      </c>
      <c r="AV187" s="284" t="s">
        <v>82</v>
      </c>
      <c r="AW187" s="284" t="s">
        <v>30</v>
      </c>
      <c r="AX187" s="284" t="s">
        <v>74</v>
      </c>
      <c r="AY187" s="286" t="s">
        <v>153</v>
      </c>
    </row>
    <row r="188" spans="2:51" s="275" customFormat="1" ht="12">
      <c r="B188" s="276"/>
      <c r="D188" s="277" t="s">
        <v>165</v>
      </c>
      <c r="E188" s="278" t="s">
        <v>1</v>
      </c>
      <c r="F188" s="279" t="s">
        <v>768</v>
      </c>
      <c r="H188" s="280">
        <v>7.28</v>
      </c>
      <c r="I188" s="81"/>
      <c r="L188" s="276"/>
      <c r="M188" s="281"/>
      <c r="N188" s="282"/>
      <c r="O188" s="282"/>
      <c r="P188" s="282"/>
      <c r="Q188" s="282"/>
      <c r="R188" s="282"/>
      <c r="S188" s="282"/>
      <c r="T188" s="283"/>
      <c r="AT188" s="278" t="s">
        <v>165</v>
      </c>
      <c r="AU188" s="278" t="s">
        <v>84</v>
      </c>
      <c r="AV188" s="275" t="s">
        <v>84</v>
      </c>
      <c r="AW188" s="275" t="s">
        <v>30</v>
      </c>
      <c r="AX188" s="275" t="s">
        <v>74</v>
      </c>
      <c r="AY188" s="278" t="s">
        <v>153</v>
      </c>
    </row>
    <row r="189" spans="2:51" s="291" customFormat="1" ht="12">
      <c r="B189" s="292"/>
      <c r="D189" s="277" t="s">
        <v>165</v>
      </c>
      <c r="E189" s="293" t="s">
        <v>1</v>
      </c>
      <c r="F189" s="294" t="s">
        <v>176</v>
      </c>
      <c r="H189" s="295">
        <v>12.448</v>
      </c>
      <c r="I189" s="83"/>
      <c r="L189" s="292"/>
      <c r="M189" s="296"/>
      <c r="N189" s="297"/>
      <c r="O189" s="297"/>
      <c r="P189" s="297"/>
      <c r="Q189" s="297"/>
      <c r="R189" s="297"/>
      <c r="S189" s="297"/>
      <c r="T189" s="298"/>
      <c r="AT189" s="293" t="s">
        <v>165</v>
      </c>
      <c r="AU189" s="293" t="s">
        <v>84</v>
      </c>
      <c r="AV189" s="291" t="s">
        <v>159</v>
      </c>
      <c r="AW189" s="291" t="s">
        <v>30</v>
      </c>
      <c r="AX189" s="291" t="s">
        <v>82</v>
      </c>
      <c r="AY189" s="293" t="s">
        <v>153</v>
      </c>
    </row>
    <row r="190" spans="2:63" s="248" customFormat="1" ht="22.9" customHeight="1">
      <c r="B190" s="249"/>
      <c r="D190" s="250" t="s">
        <v>73</v>
      </c>
      <c r="E190" s="259" t="s">
        <v>183</v>
      </c>
      <c r="F190" s="259" t="s">
        <v>769</v>
      </c>
      <c r="I190" s="79"/>
      <c r="J190" s="260">
        <f>BK190</f>
        <v>0</v>
      </c>
      <c r="L190" s="249"/>
      <c r="M190" s="253"/>
      <c r="N190" s="254"/>
      <c r="O190" s="254"/>
      <c r="P190" s="255">
        <f>SUM(P191:P248)</f>
        <v>0</v>
      </c>
      <c r="Q190" s="254"/>
      <c r="R190" s="255">
        <f>SUM(R191:R248)</f>
        <v>0</v>
      </c>
      <c r="S190" s="254"/>
      <c r="T190" s="256">
        <f>SUM(T191:T248)</f>
        <v>0.1939</v>
      </c>
      <c r="AR190" s="250" t="s">
        <v>82</v>
      </c>
      <c r="AT190" s="257" t="s">
        <v>73</v>
      </c>
      <c r="AU190" s="257" t="s">
        <v>82</v>
      </c>
      <c r="AY190" s="250" t="s">
        <v>153</v>
      </c>
      <c r="BK190" s="258">
        <f>SUM(BK191:BK248)</f>
        <v>0</v>
      </c>
    </row>
    <row r="191" spans="1:65" s="178" customFormat="1" ht="24.25" customHeight="1">
      <c r="A191" s="175"/>
      <c r="B191" s="176"/>
      <c r="C191" s="261" t="s">
        <v>227</v>
      </c>
      <c r="D191" s="261" t="s">
        <v>155</v>
      </c>
      <c r="E191" s="262" t="s">
        <v>770</v>
      </c>
      <c r="F191" s="263" t="s">
        <v>771</v>
      </c>
      <c r="G191" s="264" t="s">
        <v>290</v>
      </c>
      <c r="H191" s="265">
        <v>34.6</v>
      </c>
      <c r="I191" s="80"/>
      <c r="J191" s="266">
        <f>ROUND(I191*H191,2)</f>
        <v>0</v>
      </c>
      <c r="K191" s="267"/>
      <c r="L191" s="176"/>
      <c r="M191" s="268" t="s">
        <v>1</v>
      </c>
      <c r="N191" s="269" t="s">
        <v>39</v>
      </c>
      <c r="O191" s="270"/>
      <c r="P191" s="271">
        <f>O191*H191</f>
        <v>0</v>
      </c>
      <c r="Q191" s="271">
        <v>0</v>
      </c>
      <c r="R191" s="271">
        <f>Q191*H191</f>
        <v>0</v>
      </c>
      <c r="S191" s="271">
        <v>0</v>
      </c>
      <c r="T191" s="272">
        <f>S191*H191</f>
        <v>0</v>
      </c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R191" s="273" t="s">
        <v>159</v>
      </c>
      <c r="AT191" s="273" t="s">
        <v>155</v>
      </c>
      <c r="AU191" s="273" t="s">
        <v>84</v>
      </c>
      <c r="AY191" s="166" t="s">
        <v>153</v>
      </c>
      <c r="BE191" s="274">
        <f>IF(N191="základní",J191,0)</f>
        <v>0</v>
      </c>
      <c r="BF191" s="274">
        <f>IF(N191="snížená",J191,0)</f>
        <v>0</v>
      </c>
      <c r="BG191" s="274">
        <f>IF(N191="zákl. přenesená",J191,0)</f>
        <v>0</v>
      </c>
      <c r="BH191" s="274">
        <f>IF(N191="sníž. přenesená",J191,0)</f>
        <v>0</v>
      </c>
      <c r="BI191" s="274">
        <f>IF(N191="nulová",J191,0)</f>
        <v>0</v>
      </c>
      <c r="BJ191" s="166" t="s">
        <v>82</v>
      </c>
      <c r="BK191" s="274">
        <f>ROUND(I191*H191,2)</f>
        <v>0</v>
      </c>
      <c r="BL191" s="166" t="s">
        <v>159</v>
      </c>
      <c r="BM191" s="273" t="s">
        <v>235</v>
      </c>
    </row>
    <row r="192" spans="2:51" s="275" customFormat="1" ht="12">
      <c r="B192" s="276"/>
      <c r="D192" s="277" t="s">
        <v>165</v>
      </c>
      <c r="E192" s="278" t="s">
        <v>1</v>
      </c>
      <c r="F192" s="279" t="s">
        <v>772</v>
      </c>
      <c r="H192" s="280">
        <v>34.6</v>
      </c>
      <c r="I192" s="81"/>
      <c r="L192" s="276"/>
      <c r="M192" s="281"/>
      <c r="N192" s="282"/>
      <c r="O192" s="282"/>
      <c r="P192" s="282"/>
      <c r="Q192" s="282"/>
      <c r="R192" s="282"/>
      <c r="S192" s="282"/>
      <c r="T192" s="283"/>
      <c r="AT192" s="278" t="s">
        <v>165</v>
      </c>
      <c r="AU192" s="278" t="s">
        <v>84</v>
      </c>
      <c r="AV192" s="275" t="s">
        <v>84</v>
      </c>
      <c r="AW192" s="275" t="s">
        <v>30</v>
      </c>
      <c r="AX192" s="275" t="s">
        <v>74</v>
      </c>
      <c r="AY192" s="278" t="s">
        <v>153</v>
      </c>
    </row>
    <row r="193" spans="2:51" s="291" customFormat="1" ht="12">
      <c r="B193" s="292"/>
      <c r="D193" s="277" t="s">
        <v>165</v>
      </c>
      <c r="E193" s="293" t="s">
        <v>1</v>
      </c>
      <c r="F193" s="294" t="s">
        <v>176</v>
      </c>
      <c r="H193" s="295">
        <v>34.6</v>
      </c>
      <c r="I193" s="83"/>
      <c r="L193" s="292"/>
      <c r="M193" s="296"/>
      <c r="N193" s="297"/>
      <c r="O193" s="297"/>
      <c r="P193" s="297"/>
      <c r="Q193" s="297"/>
      <c r="R193" s="297"/>
      <c r="S193" s="297"/>
      <c r="T193" s="298"/>
      <c r="AT193" s="293" t="s">
        <v>165</v>
      </c>
      <c r="AU193" s="293" t="s">
        <v>84</v>
      </c>
      <c r="AV193" s="291" t="s">
        <v>159</v>
      </c>
      <c r="AW193" s="291" t="s">
        <v>30</v>
      </c>
      <c r="AX193" s="291" t="s">
        <v>82</v>
      </c>
      <c r="AY193" s="293" t="s">
        <v>153</v>
      </c>
    </row>
    <row r="194" spans="1:65" s="178" customFormat="1" ht="24.25" customHeight="1">
      <c r="A194" s="175"/>
      <c r="B194" s="176"/>
      <c r="C194" s="299" t="s">
        <v>190</v>
      </c>
      <c r="D194" s="299" t="s">
        <v>228</v>
      </c>
      <c r="E194" s="300" t="s">
        <v>773</v>
      </c>
      <c r="F194" s="301" t="s">
        <v>774</v>
      </c>
      <c r="G194" s="302" t="s">
        <v>290</v>
      </c>
      <c r="H194" s="303">
        <v>34.6</v>
      </c>
      <c r="I194" s="84"/>
      <c r="J194" s="304">
        <f>ROUND(I194*H194,2)</f>
        <v>0</v>
      </c>
      <c r="K194" s="305"/>
      <c r="L194" s="306"/>
      <c r="M194" s="307" t="s">
        <v>1</v>
      </c>
      <c r="N194" s="308" t="s">
        <v>39</v>
      </c>
      <c r="O194" s="270"/>
      <c r="P194" s="271">
        <f>O194*H194</f>
        <v>0</v>
      </c>
      <c r="Q194" s="271">
        <v>0</v>
      </c>
      <c r="R194" s="271">
        <f>Q194*H194</f>
        <v>0</v>
      </c>
      <c r="S194" s="271">
        <v>0</v>
      </c>
      <c r="T194" s="272">
        <f>S194*H194</f>
        <v>0</v>
      </c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R194" s="273" t="s">
        <v>183</v>
      </c>
      <c r="AT194" s="273" t="s">
        <v>228</v>
      </c>
      <c r="AU194" s="273" t="s">
        <v>84</v>
      </c>
      <c r="AY194" s="166" t="s">
        <v>153</v>
      </c>
      <c r="BE194" s="274">
        <f>IF(N194="základní",J194,0)</f>
        <v>0</v>
      </c>
      <c r="BF194" s="274">
        <f>IF(N194="snížená",J194,0)</f>
        <v>0</v>
      </c>
      <c r="BG194" s="274">
        <f>IF(N194="zákl. přenesená",J194,0)</f>
        <v>0</v>
      </c>
      <c r="BH194" s="274">
        <f>IF(N194="sníž. přenesená",J194,0)</f>
        <v>0</v>
      </c>
      <c r="BI194" s="274">
        <f>IF(N194="nulová",J194,0)</f>
        <v>0</v>
      </c>
      <c r="BJ194" s="166" t="s">
        <v>82</v>
      </c>
      <c r="BK194" s="274">
        <f>ROUND(I194*H194,2)</f>
        <v>0</v>
      </c>
      <c r="BL194" s="166" t="s">
        <v>159</v>
      </c>
      <c r="BM194" s="273" t="s">
        <v>239</v>
      </c>
    </row>
    <row r="195" spans="1:65" s="178" customFormat="1" ht="24.25" customHeight="1">
      <c r="A195" s="175"/>
      <c r="B195" s="176"/>
      <c r="C195" s="261" t="s">
        <v>236</v>
      </c>
      <c r="D195" s="261" t="s">
        <v>155</v>
      </c>
      <c r="E195" s="262" t="s">
        <v>775</v>
      </c>
      <c r="F195" s="263" t="s">
        <v>776</v>
      </c>
      <c r="G195" s="264" t="s">
        <v>290</v>
      </c>
      <c r="H195" s="265">
        <v>30</v>
      </c>
      <c r="I195" s="80"/>
      <c r="J195" s="266">
        <f>ROUND(I195*H195,2)</f>
        <v>0</v>
      </c>
      <c r="K195" s="267"/>
      <c r="L195" s="176"/>
      <c r="M195" s="268" t="s">
        <v>1</v>
      </c>
      <c r="N195" s="269" t="s">
        <v>39</v>
      </c>
      <c r="O195" s="270"/>
      <c r="P195" s="271">
        <f>O195*H195</f>
        <v>0</v>
      </c>
      <c r="Q195" s="271">
        <v>0</v>
      </c>
      <c r="R195" s="271">
        <f>Q195*H195</f>
        <v>0</v>
      </c>
      <c r="S195" s="271">
        <v>0</v>
      </c>
      <c r="T195" s="272">
        <f>S195*H195</f>
        <v>0</v>
      </c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R195" s="273" t="s">
        <v>159</v>
      </c>
      <c r="AT195" s="273" t="s">
        <v>155</v>
      </c>
      <c r="AU195" s="273" t="s">
        <v>84</v>
      </c>
      <c r="AY195" s="166" t="s">
        <v>153</v>
      </c>
      <c r="BE195" s="274">
        <f>IF(N195="základní",J195,0)</f>
        <v>0</v>
      </c>
      <c r="BF195" s="274">
        <f>IF(N195="snížená",J195,0)</f>
        <v>0</v>
      </c>
      <c r="BG195" s="274">
        <f>IF(N195="zákl. přenesená",J195,0)</f>
        <v>0</v>
      </c>
      <c r="BH195" s="274">
        <f>IF(N195="sníž. přenesená",J195,0)</f>
        <v>0</v>
      </c>
      <c r="BI195" s="274">
        <f>IF(N195="nulová",J195,0)</f>
        <v>0</v>
      </c>
      <c r="BJ195" s="166" t="s">
        <v>82</v>
      </c>
      <c r="BK195" s="274">
        <f>ROUND(I195*H195,2)</f>
        <v>0</v>
      </c>
      <c r="BL195" s="166" t="s">
        <v>159</v>
      </c>
      <c r="BM195" s="273" t="s">
        <v>240</v>
      </c>
    </row>
    <row r="196" spans="2:51" s="275" customFormat="1" ht="12">
      <c r="B196" s="276"/>
      <c r="D196" s="277" t="s">
        <v>165</v>
      </c>
      <c r="E196" s="278" t="s">
        <v>1</v>
      </c>
      <c r="F196" s="279" t="s">
        <v>777</v>
      </c>
      <c r="H196" s="280">
        <v>30</v>
      </c>
      <c r="I196" s="81"/>
      <c r="L196" s="276"/>
      <c r="M196" s="281"/>
      <c r="N196" s="282"/>
      <c r="O196" s="282"/>
      <c r="P196" s="282"/>
      <c r="Q196" s="282"/>
      <c r="R196" s="282"/>
      <c r="S196" s="282"/>
      <c r="T196" s="283"/>
      <c r="AT196" s="278" t="s">
        <v>165</v>
      </c>
      <c r="AU196" s="278" t="s">
        <v>84</v>
      </c>
      <c r="AV196" s="275" t="s">
        <v>84</v>
      </c>
      <c r="AW196" s="275" t="s">
        <v>30</v>
      </c>
      <c r="AX196" s="275" t="s">
        <v>74</v>
      </c>
      <c r="AY196" s="278" t="s">
        <v>153</v>
      </c>
    </row>
    <row r="197" spans="2:51" s="291" customFormat="1" ht="12">
      <c r="B197" s="292"/>
      <c r="D197" s="277" t="s">
        <v>165</v>
      </c>
      <c r="E197" s="293" t="s">
        <v>1</v>
      </c>
      <c r="F197" s="294" t="s">
        <v>176</v>
      </c>
      <c r="H197" s="295">
        <v>30</v>
      </c>
      <c r="I197" s="83"/>
      <c r="L197" s="292"/>
      <c r="M197" s="296"/>
      <c r="N197" s="297"/>
      <c r="O197" s="297"/>
      <c r="P197" s="297"/>
      <c r="Q197" s="297"/>
      <c r="R197" s="297"/>
      <c r="S197" s="297"/>
      <c r="T197" s="298"/>
      <c r="AT197" s="293" t="s">
        <v>165</v>
      </c>
      <c r="AU197" s="293" t="s">
        <v>84</v>
      </c>
      <c r="AV197" s="291" t="s">
        <v>159</v>
      </c>
      <c r="AW197" s="291" t="s">
        <v>30</v>
      </c>
      <c r="AX197" s="291" t="s">
        <v>82</v>
      </c>
      <c r="AY197" s="293" t="s">
        <v>153</v>
      </c>
    </row>
    <row r="198" spans="1:65" s="178" customFormat="1" ht="24.25" customHeight="1">
      <c r="A198" s="175"/>
      <c r="B198" s="176"/>
      <c r="C198" s="299" t="s">
        <v>193</v>
      </c>
      <c r="D198" s="299" t="s">
        <v>228</v>
      </c>
      <c r="E198" s="300" t="s">
        <v>778</v>
      </c>
      <c r="F198" s="301" t="s">
        <v>779</v>
      </c>
      <c r="G198" s="302" t="s">
        <v>290</v>
      </c>
      <c r="H198" s="303">
        <v>30</v>
      </c>
      <c r="I198" s="84"/>
      <c r="J198" s="304">
        <f>ROUND(I198*H198,2)</f>
        <v>0</v>
      </c>
      <c r="K198" s="305"/>
      <c r="L198" s="306"/>
      <c r="M198" s="307" t="s">
        <v>1</v>
      </c>
      <c r="N198" s="308" t="s">
        <v>39</v>
      </c>
      <c r="O198" s="270"/>
      <c r="P198" s="271">
        <f>O198*H198</f>
        <v>0</v>
      </c>
      <c r="Q198" s="271">
        <v>0</v>
      </c>
      <c r="R198" s="271">
        <f>Q198*H198</f>
        <v>0</v>
      </c>
      <c r="S198" s="271">
        <v>0</v>
      </c>
      <c r="T198" s="272">
        <f>S198*H198</f>
        <v>0</v>
      </c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R198" s="273" t="s">
        <v>183</v>
      </c>
      <c r="AT198" s="273" t="s">
        <v>228</v>
      </c>
      <c r="AU198" s="273" t="s">
        <v>84</v>
      </c>
      <c r="AY198" s="166" t="s">
        <v>153</v>
      </c>
      <c r="BE198" s="274">
        <f>IF(N198="základní",J198,0)</f>
        <v>0</v>
      </c>
      <c r="BF198" s="274">
        <f>IF(N198="snížená",J198,0)</f>
        <v>0</v>
      </c>
      <c r="BG198" s="274">
        <f>IF(N198="zákl. přenesená",J198,0)</f>
        <v>0</v>
      </c>
      <c r="BH198" s="274">
        <f>IF(N198="sníž. přenesená",J198,0)</f>
        <v>0</v>
      </c>
      <c r="BI198" s="274">
        <f>IF(N198="nulová",J198,0)</f>
        <v>0</v>
      </c>
      <c r="BJ198" s="166" t="s">
        <v>82</v>
      </c>
      <c r="BK198" s="274">
        <f>ROUND(I198*H198,2)</f>
        <v>0</v>
      </c>
      <c r="BL198" s="166" t="s">
        <v>159</v>
      </c>
      <c r="BM198" s="273" t="s">
        <v>245</v>
      </c>
    </row>
    <row r="199" spans="1:65" s="178" customFormat="1" ht="21.75" customHeight="1">
      <c r="A199" s="175"/>
      <c r="B199" s="176"/>
      <c r="C199" s="261" t="s">
        <v>295</v>
      </c>
      <c r="D199" s="261" t="s">
        <v>155</v>
      </c>
      <c r="E199" s="262" t="s">
        <v>780</v>
      </c>
      <c r="F199" s="263" t="s">
        <v>781</v>
      </c>
      <c r="G199" s="264" t="s">
        <v>290</v>
      </c>
      <c r="H199" s="265">
        <v>277</v>
      </c>
      <c r="I199" s="80"/>
      <c r="J199" s="266">
        <f>ROUND(I199*H199,2)</f>
        <v>0</v>
      </c>
      <c r="K199" s="267"/>
      <c r="L199" s="176"/>
      <c r="M199" s="268" t="s">
        <v>1</v>
      </c>
      <c r="N199" s="269" t="s">
        <v>39</v>
      </c>
      <c r="O199" s="270"/>
      <c r="P199" s="271">
        <f>O199*H199</f>
        <v>0</v>
      </c>
      <c r="Q199" s="271">
        <v>0</v>
      </c>
      <c r="R199" s="271">
        <f>Q199*H199</f>
        <v>0</v>
      </c>
      <c r="S199" s="271">
        <v>0.0007</v>
      </c>
      <c r="T199" s="272">
        <f>S199*H199</f>
        <v>0.1939</v>
      </c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5"/>
      <c r="AR199" s="273" t="s">
        <v>159</v>
      </c>
      <c r="AT199" s="273" t="s">
        <v>155</v>
      </c>
      <c r="AU199" s="273" t="s">
        <v>84</v>
      </c>
      <c r="AY199" s="166" t="s">
        <v>153</v>
      </c>
      <c r="BE199" s="274">
        <f>IF(N199="základní",J199,0)</f>
        <v>0</v>
      </c>
      <c r="BF199" s="274">
        <f>IF(N199="snížená",J199,0)</f>
        <v>0</v>
      </c>
      <c r="BG199" s="274">
        <f>IF(N199="zákl. přenesená",J199,0)</f>
        <v>0</v>
      </c>
      <c r="BH199" s="274">
        <f>IF(N199="sníž. přenesená",J199,0)</f>
        <v>0</v>
      </c>
      <c r="BI199" s="274">
        <f>IF(N199="nulová",J199,0)</f>
        <v>0</v>
      </c>
      <c r="BJ199" s="166" t="s">
        <v>82</v>
      </c>
      <c r="BK199" s="274">
        <f>ROUND(I199*H199,2)</f>
        <v>0</v>
      </c>
      <c r="BL199" s="166" t="s">
        <v>159</v>
      </c>
      <c r="BM199" s="273" t="s">
        <v>782</v>
      </c>
    </row>
    <row r="200" spans="1:65" s="178" customFormat="1" ht="24.25" customHeight="1">
      <c r="A200" s="175"/>
      <c r="B200" s="176"/>
      <c r="C200" s="261" t="s">
        <v>7</v>
      </c>
      <c r="D200" s="261" t="s">
        <v>155</v>
      </c>
      <c r="E200" s="262" t="s">
        <v>783</v>
      </c>
      <c r="F200" s="263" t="s">
        <v>784</v>
      </c>
      <c r="G200" s="264" t="s">
        <v>290</v>
      </c>
      <c r="H200" s="265">
        <v>11</v>
      </c>
      <c r="I200" s="80"/>
      <c r="J200" s="266">
        <f>ROUND(I200*H200,2)</f>
        <v>0</v>
      </c>
      <c r="K200" s="267"/>
      <c r="L200" s="176"/>
      <c r="M200" s="268" t="s">
        <v>1</v>
      </c>
      <c r="N200" s="269" t="s">
        <v>39</v>
      </c>
      <c r="O200" s="270"/>
      <c r="P200" s="271">
        <f>O200*H200</f>
        <v>0</v>
      </c>
      <c r="Q200" s="271">
        <v>0</v>
      </c>
      <c r="R200" s="271">
        <f>Q200*H200</f>
        <v>0</v>
      </c>
      <c r="S200" s="271">
        <v>0</v>
      </c>
      <c r="T200" s="272">
        <f>S200*H200</f>
        <v>0</v>
      </c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R200" s="273" t="s">
        <v>159</v>
      </c>
      <c r="AT200" s="273" t="s">
        <v>155</v>
      </c>
      <c r="AU200" s="273" t="s">
        <v>84</v>
      </c>
      <c r="AY200" s="166" t="s">
        <v>153</v>
      </c>
      <c r="BE200" s="274">
        <f>IF(N200="základní",J200,0)</f>
        <v>0</v>
      </c>
      <c r="BF200" s="274">
        <f>IF(N200="snížená",J200,0)</f>
        <v>0</v>
      </c>
      <c r="BG200" s="274">
        <f>IF(N200="zákl. přenesená",J200,0)</f>
        <v>0</v>
      </c>
      <c r="BH200" s="274">
        <f>IF(N200="sníž. přenesená",J200,0)</f>
        <v>0</v>
      </c>
      <c r="BI200" s="274">
        <f>IF(N200="nulová",J200,0)</f>
        <v>0</v>
      </c>
      <c r="BJ200" s="166" t="s">
        <v>82</v>
      </c>
      <c r="BK200" s="274">
        <f>ROUND(I200*H200,2)</f>
        <v>0</v>
      </c>
      <c r="BL200" s="166" t="s">
        <v>159</v>
      </c>
      <c r="BM200" s="273" t="s">
        <v>250</v>
      </c>
    </row>
    <row r="201" spans="2:51" s="275" customFormat="1" ht="12">
      <c r="B201" s="276"/>
      <c r="D201" s="277" t="s">
        <v>165</v>
      </c>
      <c r="E201" s="278" t="s">
        <v>1</v>
      </c>
      <c r="F201" s="279" t="s">
        <v>785</v>
      </c>
      <c r="H201" s="280">
        <v>11</v>
      </c>
      <c r="I201" s="81"/>
      <c r="L201" s="276"/>
      <c r="M201" s="281"/>
      <c r="N201" s="282"/>
      <c r="O201" s="282"/>
      <c r="P201" s="282"/>
      <c r="Q201" s="282"/>
      <c r="R201" s="282"/>
      <c r="S201" s="282"/>
      <c r="T201" s="283"/>
      <c r="AT201" s="278" t="s">
        <v>165</v>
      </c>
      <c r="AU201" s="278" t="s">
        <v>84</v>
      </c>
      <c r="AV201" s="275" t="s">
        <v>84</v>
      </c>
      <c r="AW201" s="275" t="s">
        <v>30</v>
      </c>
      <c r="AX201" s="275" t="s">
        <v>74</v>
      </c>
      <c r="AY201" s="278" t="s">
        <v>153</v>
      </c>
    </row>
    <row r="202" spans="2:51" s="291" customFormat="1" ht="12">
      <c r="B202" s="292"/>
      <c r="D202" s="277" t="s">
        <v>165</v>
      </c>
      <c r="E202" s="293" t="s">
        <v>1</v>
      </c>
      <c r="F202" s="294" t="s">
        <v>176</v>
      </c>
      <c r="H202" s="295">
        <v>11</v>
      </c>
      <c r="I202" s="83"/>
      <c r="L202" s="292"/>
      <c r="M202" s="296"/>
      <c r="N202" s="297"/>
      <c r="O202" s="297"/>
      <c r="P202" s="297"/>
      <c r="Q202" s="297"/>
      <c r="R202" s="297"/>
      <c r="S202" s="297"/>
      <c r="T202" s="298"/>
      <c r="AT202" s="293" t="s">
        <v>165</v>
      </c>
      <c r="AU202" s="293" t="s">
        <v>84</v>
      </c>
      <c r="AV202" s="291" t="s">
        <v>159</v>
      </c>
      <c r="AW202" s="291" t="s">
        <v>30</v>
      </c>
      <c r="AX202" s="291" t="s">
        <v>82</v>
      </c>
      <c r="AY202" s="293" t="s">
        <v>153</v>
      </c>
    </row>
    <row r="203" spans="1:65" s="178" customFormat="1" ht="24.25" customHeight="1">
      <c r="A203" s="175"/>
      <c r="B203" s="176"/>
      <c r="C203" s="261" t="s">
        <v>196</v>
      </c>
      <c r="D203" s="261" t="s">
        <v>155</v>
      </c>
      <c r="E203" s="262" t="s">
        <v>786</v>
      </c>
      <c r="F203" s="263" t="s">
        <v>787</v>
      </c>
      <c r="G203" s="264" t="s">
        <v>290</v>
      </c>
      <c r="H203" s="265">
        <v>30.2</v>
      </c>
      <c r="I203" s="80"/>
      <c r="J203" s="266">
        <f>ROUND(I203*H203,2)</f>
        <v>0</v>
      </c>
      <c r="K203" s="267"/>
      <c r="L203" s="176"/>
      <c r="M203" s="268" t="s">
        <v>1</v>
      </c>
      <c r="N203" s="269" t="s">
        <v>39</v>
      </c>
      <c r="O203" s="270"/>
      <c r="P203" s="271">
        <f>O203*H203</f>
        <v>0</v>
      </c>
      <c r="Q203" s="271">
        <v>0</v>
      </c>
      <c r="R203" s="271">
        <f>Q203*H203</f>
        <v>0</v>
      </c>
      <c r="S203" s="271">
        <v>0</v>
      </c>
      <c r="T203" s="272">
        <f>S203*H203</f>
        <v>0</v>
      </c>
      <c r="U203" s="175"/>
      <c r="V203" s="175"/>
      <c r="W203" s="175"/>
      <c r="X203" s="175"/>
      <c r="Y203" s="175"/>
      <c r="Z203" s="175"/>
      <c r="AA203" s="175"/>
      <c r="AB203" s="175"/>
      <c r="AC203" s="175"/>
      <c r="AD203" s="175"/>
      <c r="AE203" s="175"/>
      <c r="AR203" s="273" t="s">
        <v>159</v>
      </c>
      <c r="AT203" s="273" t="s">
        <v>155</v>
      </c>
      <c r="AU203" s="273" t="s">
        <v>84</v>
      </c>
      <c r="AY203" s="166" t="s">
        <v>153</v>
      </c>
      <c r="BE203" s="274">
        <f>IF(N203="základní",J203,0)</f>
        <v>0</v>
      </c>
      <c r="BF203" s="274">
        <f>IF(N203="snížená",J203,0)</f>
        <v>0</v>
      </c>
      <c r="BG203" s="274">
        <f>IF(N203="zákl. přenesená",J203,0)</f>
        <v>0</v>
      </c>
      <c r="BH203" s="274">
        <f>IF(N203="sníž. přenesená",J203,0)</f>
        <v>0</v>
      </c>
      <c r="BI203" s="274">
        <f>IF(N203="nulová",J203,0)</f>
        <v>0</v>
      </c>
      <c r="BJ203" s="166" t="s">
        <v>82</v>
      </c>
      <c r="BK203" s="274">
        <f>ROUND(I203*H203,2)</f>
        <v>0</v>
      </c>
      <c r="BL203" s="166" t="s">
        <v>159</v>
      </c>
      <c r="BM203" s="273" t="s">
        <v>254</v>
      </c>
    </row>
    <row r="204" spans="2:51" s="275" customFormat="1" ht="12">
      <c r="B204" s="276"/>
      <c r="D204" s="277" t="s">
        <v>165</v>
      </c>
      <c r="E204" s="278" t="s">
        <v>1</v>
      </c>
      <c r="F204" s="279" t="s">
        <v>788</v>
      </c>
      <c r="H204" s="280">
        <v>22</v>
      </c>
      <c r="I204" s="81"/>
      <c r="L204" s="276"/>
      <c r="M204" s="281"/>
      <c r="N204" s="282"/>
      <c r="O204" s="282"/>
      <c r="P204" s="282"/>
      <c r="Q204" s="282"/>
      <c r="R204" s="282"/>
      <c r="S204" s="282"/>
      <c r="T204" s="283"/>
      <c r="AT204" s="278" t="s">
        <v>165</v>
      </c>
      <c r="AU204" s="278" t="s">
        <v>84</v>
      </c>
      <c r="AV204" s="275" t="s">
        <v>84</v>
      </c>
      <c r="AW204" s="275" t="s">
        <v>30</v>
      </c>
      <c r="AX204" s="275" t="s">
        <v>74</v>
      </c>
      <c r="AY204" s="278" t="s">
        <v>153</v>
      </c>
    </row>
    <row r="205" spans="2:51" s="275" customFormat="1" ht="12">
      <c r="B205" s="276"/>
      <c r="D205" s="277" t="s">
        <v>165</v>
      </c>
      <c r="E205" s="278" t="s">
        <v>1</v>
      </c>
      <c r="F205" s="279" t="s">
        <v>789</v>
      </c>
      <c r="H205" s="280">
        <v>8.2</v>
      </c>
      <c r="I205" s="81"/>
      <c r="L205" s="276"/>
      <c r="M205" s="281"/>
      <c r="N205" s="282"/>
      <c r="O205" s="282"/>
      <c r="P205" s="282"/>
      <c r="Q205" s="282"/>
      <c r="R205" s="282"/>
      <c r="S205" s="282"/>
      <c r="T205" s="283"/>
      <c r="AT205" s="278" t="s">
        <v>165</v>
      </c>
      <c r="AU205" s="278" t="s">
        <v>84</v>
      </c>
      <c r="AV205" s="275" t="s">
        <v>84</v>
      </c>
      <c r="AW205" s="275" t="s">
        <v>30</v>
      </c>
      <c r="AX205" s="275" t="s">
        <v>74</v>
      </c>
      <c r="AY205" s="278" t="s">
        <v>153</v>
      </c>
    </row>
    <row r="206" spans="2:51" s="291" customFormat="1" ht="12">
      <c r="B206" s="292"/>
      <c r="D206" s="277" t="s">
        <v>165</v>
      </c>
      <c r="E206" s="293" t="s">
        <v>1</v>
      </c>
      <c r="F206" s="294" t="s">
        <v>176</v>
      </c>
      <c r="H206" s="295">
        <v>30.2</v>
      </c>
      <c r="I206" s="83"/>
      <c r="L206" s="292"/>
      <c r="M206" s="296"/>
      <c r="N206" s="297"/>
      <c r="O206" s="297"/>
      <c r="P206" s="297"/>
      <c r="Q206" s="297"/>
      <c r="R206" s="297"/>
      <c r="S206" s="297"/>
      <c r="T206" s="298"/>
      <c r="AT206" s="293" t="s">
        <v>165</v>
      </c>
      <c r="AU206" s="293" t="s">
        <v>84</v>
      </c>
      <c r="AV206" s="291" t="s">
        <v>159</v>
      </c>
      <c r="AW206" s="291" t="s">
        <v>30</v>
      </c>
      <c r="AX206" s="291" t="s">
        <v>82</v>
      </c>
      <c r="AY206" s="293" t="s">
        <v>153</v>
      </c>
    </row>
    <row r="207" spans="1:65" s="178" customFormat="1" ht="24.25" customHeight="1">
      <c r="A207" s="175"/>
      <c r="B207" s="176"/>
      <c r="C207" s="299" t="s">
        <v>251</v>
      </c>
      <c r="D207" s="299" t="s">
        <v>228</v>
      </c>
      <c r="E207" s="300" t="s">
        <v>790</v>
      </c>
      <c r="F207" s="301" t="s">
        <v>791</v>
      </c>
      <c r="G207" s="302" t="s">
        <v>222</v>
      </c>
      <c r="H207" s="303">
        <v>1</v>
      </c>
      <c r="I207" s="84"/>
      <c r="J207" s="304">
        <f>ROUND(I207*H207,2)</f>
        <v>0</v>
      </c>
      <c r="K207" s="305"/>
      <c r="L207" s="306"/>
      <c r="M207" s="307" t="s">
        <v>1</v>
      </c>
      <c r="N207" s="308" t="s">
        <v>39</v>
      </c>
      <c r="O207" s="270"/>
      <c r="P207" s="271">
        <f>O207*H207</f>
        <v>0</v>
      </c>
      <c r="Q207" s="271">
        <v>0</v>
      </c>
      <c r="R207" s="271">
        <f>Q207*H207</f>
        <v>0</v>
      </c>
      <c r="S207" s="271">
        <v>0</v>
      </c>
      <c r="T207" s="272">
        <f>S207*H207</f>
        <v>0</v>
      </c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R207" s="273" t="s">
        <v>183</v>
      </c>
      <c r="AT207" s="273" t="s">
        <v>228</v>
      </c>
      <c r="AU207" s="273" t="s">
        <v>84</v>
      </c>
      <c r="AY207" s="166" t="s">
        <v>153</v>
      </c>
      <c r="BE207" s="274">
        <f>IF(N207="základní",J207,0)</f>
        <v>0</v>
      </c>
      <c r="BF207" s="274">
        <f>IF(N207="snížená",J207,0)</f>
        <v>0</v>
      </c>
      <c r="BG207" s="274">
        <f>IF(N207="zákl. přenesená",J207,0)</f>
        <v>0</v>
      </c>
      <c r="BH207" s="274">
        <f>IF(N207="sníž. přenesená",J207,0)</f>
        <v>0</v>
      </c>
      <c r="BI207" s="274">
        <f>IF(N207="nulová",J207,0)</f>
        <v>0</v>
      </c>
      <c r="BJ207" s="166" t="s">
        <v>82</v>
      </c>
      <c r="BK207" s="274">
        <f>ROUND(I207*H207,2)</f>
        <v>0</v>
      </c>
      <c r="BL207" s="166" t="s">
        <v>159</v>
      </c>
      <c r="BM207" s="273" t="s">
        <v>260</v>
      </c>
    </row>
    <row r="208" spans="1:65" s="178" customFormat="1" ht="24.25" customHeight="1">
      <c r="A208" s="175"/>
      <c r="B208" s="176"/>
      <c r="C208" s="261" t="s">
        <v>201</v>
      </c>
      <c r="D208" s="261" t="s">
        <v>155</v>
      </c>
      <c r="E208" s="262" t="s">
        <v>792</v>
      </c>
      <c r="F208" s="263" t="s">
        <v>793</v>
      </c>
      <c r="G208" s="264" t="s">
        <v>290</v>
      </c>
      <c r="H208" s="265">
        <v>48.8</v>
      </c>
      <c r="I208" s="80"/>
      <c r="J208" s="266">
        <f>ROUND(I208*H208,2)</f>
        <v>0</v>
      </c>
      <c r="K208" s="267"/>
      <c r="L208" s="176"/>
      <c r="M208" s="268" t="s">
        <v>1</v>
      </c>
      <c r="N208" s="269" t="s">
        <v>39</v>
      </c>
      <c r="O208" s="270"/>
      <c r="P208" s="271">
        <f>O208*H208</f>
        <v>0</v>
      </c>
      <c r="Q208" s="271">
        <v>0</v>
      </c>
      <c r="R208" s="271">
        <f>Q208*H208</f>
        <v>0</v>
      </c>
      <c r="S208" s="271">
        <v>0</v>
      </c>
      <c r="T208" s="272">
        <f>S208*H208</f>
        <v>0</v>
      </c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R208" s="273" t="s">
        <v>159</v>
      </c>
      <c r="AT208" s="273" t="s">
        <v>155</v>
      </c>
      <c r="AU208" s="273" t="s">
        <v>84</v>
      </c>
      <c r="AY208" s="166" t="s">
        <v>153</v>
      </c>
      <c r="BE208" s="274">
        <f>IF(N208="základní",J208,0)</f>
        <v>0</v>
      </c>
      <c r="BF208" s="274">
        <f>IF(N208="snížená",J208,0)</f>
        <v>0</v>
      </c>
      <c r="BG208" s="274">
        <f>IF(N208="zákl. přenesená",J208,0)</f>
        <v>0</v>
      </c>
      <c r="BH208" s="274">
        <f>IF(N208="sníž. přenesená",J208,0)</f>
        <v>0</v>
      </c>
      <c r="BI208" s="274">
        <f>IF(N208="nulová",J208,0)</f>
        <v>0</v>
      </c>
      <c r="BJ208" s="166" t="s">
        <v>82</v>
      </c>
      <c r="BK208" s="274">
        <f>ROUND(I208*H208,2)</f>
        <v>0</v>
      </c>
      <c r="BL208" s="166" t="s">
        <v>159</v>
      </c>
      <c r="BM208" s="273" t="s">
        <v>264</v>
      </c>
    </row>
    <row r="209" spans="2:51" s="275" customFormat="1" ht="12">
      <c r="B209" s="276"/>
      <c r="D209" s="277" t="s">
        <v>165</v>
      </c>
      <c r="E209" s="278" t="s">
        <v>1</v>
      </c>
      <c r="F209" s="279" t="s">
        <v>794</v>
      </c>
      <c r="H209" s="280">
        <v>48.8</v>
      </c>
      <c r="I209" s="81"/>
      <c r="L209" s="276"/>
      <c r="M209" s="281"/>
      <c r="N209" s="282"/>
      <c r="O209" s="282"/>
      <c r="P209" s="282"/>
      <c r="Q209" s="282"/>
      <c r="R209" s="282"/>
      <c r="S209" s="282"/>
      <c r="T209" s="283"/>
      <c r="AT209" s="278" t="s">
        <v>165</v>
      </c>
      <c r="AU209" s="278" t="s">
        <v>84</v>
      </c>
      <c r="AV209" s="275" t="s">
        <v>84</v>
      </c>
      <c r="AW209" s="275" t="s">
        <v>30</v>
      </c>
      <c r="AX209" s="275" t="s">
        <v>74</v>
      </c>
      <c r="AY209" s="278" t="s">
        <v>153</v>
      </c>
    </row>
    <row r="210" spans="2:51" s="291" customFormat="1" ht="12">
      <c r="B210" s="292"/>
      <c r="D210" s="277" t="s">
        <v>165</v>
      </c>
      <c r="E210" s="293" t="s">
        <v>1</v>
      </c>
      <c r="F210" s="294" t="s">
        <v>176</v>
      </c>
      <c r="H210" s="295">
        <v>48.8</v>
      </c>
      <c r="I210" s="83"/>
      <c r="L210" s="292"/>
      <c r="M210" s="296"/>
      <c r="N210" s="297"/>
      <c r="O210" s="297"/>
      <c r="P210" s="297"/>
      <c r="Q210" s="297"/>
      <c r="R210" s="297"/>
      <c r="S210" s="297"/>
      <c r="T210" s="298"/>
      <c r="AT210" s="293" t="s">
        <v>165</v>
      </c>
      <c r="AU210" s="293" t="s">
        <v>84</v>
      </c>
      <c r="AV210" s="291" t="s">
        <v>159</v>
      </c>
      <c r="AW210" s="291" t="s">
        <v>30</v>
      </c>
      <c r="AX210" s="291" t="s">
        <v>82</v>
      </c>
      <c r="AY210" s="293" t="s">
        <v>153</v>
      </c>
    </row>
    <row r="211" spans="1:65" s="178" customFormat="1" ht="24.25" customHeight="1">
      <c r="A211" s="175"/>
      <c r="B211" s="176"/>
      <c r="C211" s="261" t="s">
        <v>257</v>
      </c>
      <c r="D211" s="261" t="s">
        <v>155</v>
      </c>
      <c r="E211" s="262" t="s">
        <v>795</v>
      </c>
      <c r="F211" s="263" t="s">
        <v>796</v>
      </c>
      <c r="G211" s="264" t="s">
        <v>222</v>
      </c>
      <c r="H211" s="265">
        <v>1</v>
      </c>
      <c r="I211" s="80"/>
      <c r="J211" s="266">
        <f>ROUND(I211*H211,2)</f>
        <v>0</v>
      </c>
      <c r="K211" s="267"/>
      <c r="L211" s="176"/>
      <c r="M211" s="268" t="s">
        <v>1</v>
      </c>
      <c r="N211" s="269" t="s">
        <v>39</v>
      </c>
      <c r="O211" s="270"/>
      <c r="P211" s="271">
        <f>O211*H211</f>
        <v>0</v>
      </c>
      <c r="Q211" s="271">
        <v>0</v>
      </c>
      <c r="R211" s="271">
        <f>Q211*H211</f>
        <v>0</v>
      </c>
      <c r="S211" s="271">
        <v>0</v>
      </c>
      <c r="T211" s="272">
        <f>S211*H211</f>
        <v>0</v>
      </c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R211" s="273" t="s">
        <v>159</v>
      </c>
      <c r="AT211" s="273" t="s">
        <v>155</v>
      </c>
      <c r="AU211" s="273" t="s">
        <v>84</v>
      </c>
      <c r="AY211" s="166" t="s">
        <v>153</v>
      </c>
      <c r="BE211" s="274">
        <f>IF(N211="základní",J211,0)</f>
        <v>0</v>
      </c>
      <c r="BF211" s="274">
        <f>IF(N211="snížená",J211,0)</f>
        <v>0</v>
      </c>
      <c r="BG211" s="274">
        <f>IF(N211="zákl. přenesená",J211,0)</f>
        <v>0</v>
      </c>
      <c r="BH211" s="274">
        <f>IF(N211="sníž. přenesená",J211,0)</f>
        <v>0</v>
      </c>
      <c r="BI211" s="274">
        <f>IF(N211="nulová",J211,0)</f>
        <v>0</v>
      </c>
      <c r="BJ211" s="166" t="s">
        <v>82</v>
      </c>
      <c r="BK211" s="274">
        <f>ROUND(I211*H211,2)</f>
        <v>0</v>
      </c>
      <c r="BL211" s="166" t="s">
        <v>159</v>
      </c>
      <c r="BM211" s="273" t="s">
        <v>268</v>
      </c>
    </row>
    <row r="212" spans="1:65" s="178" customFormat="1" ht="16.5" customHeight="1">
      <c r="A212" s="175"/>
      <c r="B212" s="176"/>
      <c r="C212" s="299" t="s">
        <v>206</v>
      </c>
      <c r="D212" s="299" t="s">
        <v>228</v>
      </c>
      <c r="E212" s="300" t="s">
        <v>797</v>
      </c>
      <c r="F212" s="301" t="s">
        <v>798</v>
      </c>
      <c r="G212" s="302" t="s">
        <v>222</v>
      </c>
      <c r="H212" s="303">
        <v>1</v>
      </c>
      <c r="I212" s="84"/>
      <c r="J212" s="304">
        <f>ROUND(I212*H212,2)</f>
        <v>0</v>
      </c>
      <c r="K212" s="305"/>
      <c r="L212" s="306"/>
      <c r="M212" s="307" t="s">
        <v>1</v>
      </c>
      <c r="N212" s="308" t="s">
        <v>39</v>
      </c>
      <c r="O212" s="270"/>
      <c r="P212" s="271">
        <f>O212*H212</f>
        <v>0</v>
      </c>
      <c r="Q212" s="271">
        <v>0</v>
      </c>
      <c r="R212" s="271">
        <f>Q212*H212</f>
        <v>0</v>
      </c>
      <c r="S212" s="271">
        <v>0</v>
      </c>
      <c r="T212" s="272">
        <f>S212*H212</f>
        <v>0</v>
      </c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R212" s="273" t="s">
        <v>183</v>
      </c>
      <c r="AT212" s="273" t="s">
        <v>228</v>
      </c>
      <c r="AU212" s="273" t="s">
        <v>84</v>
      </c>
      <c r="AY212" s="166" t="s">
        <v>153</v>
      </c>
      <c r="BE212" s="274">
        <f>IF(N212="základní",J212,0)</f>
        <v>0</v>
      </c>
      <c r="BF212" s="274">
        <f>IF(N212="snížená",J212,0)</f>
        <v>0</v>
      </c>
      <c r="BG212" s="274">
        <f>IF(N212="zákl. přenesená",J212,0)</f>
        <v>0</v>
      </c>
      <c r="BH212" s="274">
        <f>IF(N212="sníž. přenesená",J212,0)</f>
        <v>0</v>
      </c>
      <c r="BI212" s="274">
        <f>IF(N212="nulová",J212,0)</f>
        <v>0</v>
      </c>
      <c r="BJ212" s="166" t="s">
        <v>82</v>
      </c>
      <c r="BK212" s="274">
        <f>ROUND(I212*H212,2)</f>
        <v>0</v>
      </c>
      <c r="BL212" s="166" t="s">
        <v>159</v>
      </c>
      <c r="BM212" s="273" t="s">
        <v>273</v>
      </c>
    </row>
    <row r="213" spans="1:65" s="178" customFormat="1" ht="24.25" customHeight="1">
      <c r="A213" s="175"/>
      <c r="B213" s="176"/>
      <c r="C213" s="261" t="s">
        <v>265</v>
      </c>
      <c r="D213" s="261" t="s">
        <v>155</v>
      </c>
      <c r="E213" s="262" t="s">
        <v>799</v>
      </c>
      <c r="F213" s="263" t="s">
        <v>800</v>
      </c>
      <c r="G213" s="264" t="s">
        <v>222</v>
      </c>
      <c r="H213" s="265">
        <v>1</v>
      </c>
      <c r="I213" s="80"/>
      <c r="J213" s="266">
        <f>ROUND(I213*H213,2)</f>
        <v>0</v>
      </c>
      <c r="K213" s="267"/>
      <c r="L213" s="176"/>
      <c r="M213" s="268" t="s">
        <v>1</v>
      </c>
      <c r="N213" s="269" t="s">
        <v>39</v>
      </c>
      <c r="O213" s="270"/>
      <c r="P213" s="271">
        <f>O213*H213</f>
        <v>0</v>
      </c>
      <c r="Q213" s="271">
        <v>0</v>
      </c>
      <c r="R213" s="271">
        <f>Q213*H213</f>
        <v>0</v>
      </c>
      <c r="S213" s="271">
        <v>0</v>
      </c>
      <c r="T213" s="272">
        <f>S213*H213</f>
        <v>0</v>
      </c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R213" s="273" t="s">
        <v>159</v>
      </c>
      <c r="AT213" s="273" t="s">
        <v>155</v>
      </c>
      <c r="AU213" s="273" t="s">
        <v>84</v>
      </c>
      <c r="AY213" s="166" t="s">
        <v>153</v>
      </c>
      <c r="BE213" s="274">
        <f>IF(N213="základní",J213,0)</f>
        <v>0</v>
      </c>
      <c r="BF213" s="274">
        <f>IF(N213="snížená",J213,0)</f>
        <v>0</v>
      </c>
      <c r="BG213" s="274">
        <f>IF(N213="zákl. přenesená",J213,0)</f>
        <v>0</v>
      </c>
      <c r="BH213" s="274">
        <f>IF(N213="sníž. přenesená",J213,0)</f>
        <v>0</v>
      </c>
      <c r="BI213" s="274">
        <f>IF(N213="nulová",J213,0)</f>
        <v>0</v>
      </c>
      <c r="BJ213" s="166" t="s">
        <v>82</v>
      </c>
      <c r="BK213" s="274">
        <f>ROUND(I213*H213,2)</f>
        <v>0</v>
      </c>
      <c r="BL213" s="166" t="s">
        <v>159</v>
      </c>
      <c r="BM213" s="273" t="s">
        <v>291</v>
      </c>
    </row>
    <row r="214" spans="1:65" s="178" customFormat="1" ht="16.5" customHeight="1">
      <c r="A214" s="175"/>
      <c r="B214" s="176"/>
      <c r="C214" s="299" t="s">
        <v>213</v>
      </c>
      <c r="D214" s="299" t="s">
        <v>228</v>
      </c>
      <c r="E214" s="300" t="s">
        <v>801</v>
      </c>
      <c r="F214" s="301" t="s">
        <v>802</v>
      </c>
      <c r="G214" s="302" t="s">
        <v>222</v>
      </c>
      <c r="H214" s="303">
        <v>1</v>
      </c>
      <c r="I214" s="84"/>
      <c r="J214" s="304">
        <f>ROUND(I214*H214,2)</f>
        <v>0</v>
      </c>
      <c r="K214" s="305"/>
      <c r="L214" s="306"/>
      <c r="M214" s="307" t="s">
        <v>1</v>
      </c>
      <c r="N214" s="308" t="s">
        <v>39</v>
      </c>
      <c r="O214" s="270"/>
      <c r="P214" s="271">
        <f>O214*H214</f>
        <v>0</v>
      </c>
      <c r="Q214" s="271">
        <v>0</v>
      </c>
      <c r="R214" s="271">
        <f>Q214*H214</f>
        <v>0</v>
      </c>
      <c r="S214" s="271">
        <v>0</v>
      </c>
      <c r="T214" s="272">
        <f>S214*H214</f>
        <v>0</v>
      </c>
      <c r="U214" s="175"/>
      <c r="V214" s="175"/>
      <c r="W214" s="175"/>
      <c r="X214" s="175"/>
      <c r="Y214" s="175"/>
      <c r="Z214" s="175"/>
      <c r="AA214" s="175"/>
      <c r="AB214" s="175"/>
      <c r="AC214" s="175"/>
      <c r="AD214" s="175"/>
      <c r="AE214" s="175"/>
      <c r="AR214" s="273" t="s">
        <v>183</v>
      </c>
      <c r="AT214" s="273" t="s">
        <v>228</v>
      </c>
      <c r="AU214" s="273" t="s">
        <v>84</v>
      </c>
      <c r="AY214" s="166" t="s">
        <v>153</v>
      </c>
      <c r="BE214" s="274">
        <f>IF(N214="základní",J214,0)</f>
        <v>0</v>
      </c>
      <c r="BF214" s="274">
        <f>IF(N214="snížená",J214,0)</f>
        <v>0</v>
      </c>
      <c r="BG214" s="274">
        <f>IF(N214="zákl. přenesená",J214,0)</f>
        <v>0</v>
      </c>
      <c r="BH214" s="274">
        <f>IF(N214="sníž. přenesená",J214,0)</f>
        <v>0</v>
      </c>
      <c r="BI214" s="274">
        <f>IF(N214="nulová",J214,0)</f>
        <v>0</v>
      </c>
      <c r="BJ214" s="166" t="s">
        <v>82</v>
      </c>
      <c r="BK214" s="274">
        <f>ROUND(I214*H214,2)</f>
        <v>0</v>
      </c>
      <c r="BL214" s="166" t="s">
        <v>159</v>
      </c>
      <c r="BM214" s="273" t="s">
        <v>295</v>
      </c>
    </row>
    <row r="215" spans="1:65" s="178" customFormat="1" ht="16.5" customHeight="1">
      <c r="A215" s="175"/>
      <c r="B215" s="176"/>
      <c r="C215" s="261" t="s">
        <v>278</v>
      </c>
      <c r="D215" s="261" t="s">
        <v>155</v>
      </c>
      <c r="E215" s="262" t="s">
        <v>803</v>
      </c>
      <c r="F215" s="263" t="s">
        <v>804</v>
      </c>
      <c r="G215" s="264" t="s">
        <v>222</v>
      </c>
      <c r="H215" s="265">
        <v>1</v>
      </c>
      <c r="I215" s="80"/>
      <c r="J215" s="266">
        <f>ROUND(I215*H215,2)</f>
        <v>0</v>
      </c>
      <c r="K215" s="267"/>
      <c r="L215" s="176"/>
      <c r="M215" s="268" t="s">
        <v>1</v>
      </c>
      <c r="N215" s="269" t="s">
        <v>39</v>
      </c>
      <c r="O215" s="270"/>
      <c r="P215" s="271">
        <f>O215*H215</f>
        <v>0</v>
      </c>
      <c r="Q215" s="271">
        <v>0</v>
      </c>
      <c r="R215" s="271">
        <f>Q215*H215</f>
        <v>0</v>
      </c>
      <c r="S215" s="271">
        <v>0</v>
      </c>
      <c r="T215" s="272">
        <f>S215*H215</f>
        <v>0</v>
      </c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R215" s="273" t="s">
        <v>159</v>
      </c>
      <c r="AT215" s="273" t="s">
        <v>155</v>
      </c>
      <c r="AU215" s="273" t="s">
        <v>84</v>
      </c>
      <c r="AY215" s="166" t="s">
        <v>153</v>
      </c>
      <c r="BE215" s="274">
        <f>IF(N215="základní",J215,0)</f>
        <v>0</v>
      </c>
      <c r="BF215" s="274">
        <f>IF(N215="snížená",J215,0)</f>
        <v>0</v>
      </c>
      <c r="BG215" s="274">
        <f>IF(N215="zákl. přenesená",J215,0)</f>
        <v>0</v>
      </c>
      <c r="BH215" s="274">
        <f>IF(N215="sníž. přenesená",J215,0)</f>
        <v>0</v>
      </c>
      <c r="BI215" s="274">
        <f>IF(N215="nulová",J215,0)</f>
        <v>0</v>
      </c>
      <c r="BJ215" s="166" t="s">
        <v>82</v>
      </c>
      <c r="BK215" s="274">
        <f>ROUND(I215*H215,2)</f>
        <v>0</v>
      </c>
      <c r="BL215" s="166" t="s">
        <v>159</v>
      </c>
      <c r="BM215" s="273" t="s">
        <v>300</v>
      </c>
    </row>
    <row r="216" spans="2:51" s="275" customFormat="1" ht="12">
      <c r="B216" s="276"/>
      <c r="D216" s="277" t="s">
        <v>165</v>
      </c>
      <c r="E216" s="278" t="s">
        <v>1</v>
      </c>
      <c r="F216" s="279" t="s">
        <v>805</v>
      </c>
      <c r="H216" s="280">
        <v>1</v>
      </c>
      <c r="I216" s="81"/>
      <c r="L216" s="276"/>
      <c r="M216" s="281"/>
      <c r="N216" s="282"/>
      <c r="O216" s="282"/>
      <c r="P216" s="282"/>
      <c r="Q216" s="282"/>
      <c r="R216" s="282"/>
      <c r="S216" s="282"/>
      <c r="T216" s="283"/>
      <c r="AT216" s="278" t="s">
        <v>165</v>
      </c>
      <c r="AU216" s="278" t="s">
        <v>84</v>
      </c>
      <c r="AV216" s="275" t="s">
        <v>84</v>
      </c>
      <c r="AW216" s="275" t="s">
        <v>30</v>
      </c>
      <c r="AX216" s="275" t="s">
        <v>74</v>
      </c>
      <c r="AY216" s="278" t="s">
        <v>153</v>
      </c>
    </row>
    <row r="217" spans="2:51" s="291" customFormat="1" ht="12">
      <c r="B217" s="292"/>
      <c r="D217" s="277" t="s">
        <v>165</v>
      </c>
      <c r="E217" s="293" t="s">
        <v>1</v>
      </c>
      <c r="F217" s="294" t="s">
        <v>176</v>
      </c>
      <c r="H217" s="295">
        <v>1</v>
      </c>
      <c r="I217" s="83"/>
      <c r="L217" s="292"/>
      <c r="M217" s="296"/>
      <c r="N217" s="297"/>
      <c r="O217" s="297"/>
      <c r="P217" s="297"/>
      <c r="Q217" s="297"/>
      <c r="R217" s="297"/>
      <c r="S217" s="297"/>
      <c r="T217" s="298"/>
      <c r="AT217" s="293" t="s">
        <v>165</v>
      </c>
      <c r="AU217" s="293" t="s">
        <v>84</v>
      </c>
      <c r="AV217" s="291" t="s">
        <v>159</v>
      </c>
      <c r="AW217" s="291" t="s">
        <v>30</v>
      </c>
      <c r="AX217" s="291" t="s">
        <v>82</v>
      </c>
      <c r="AY217" s="293" t="s">
        <v>153</v>
      </c>
    </row>
    <row r="218" spans="1:65" s="178" customFormat="1" ht="16.5" customHeight="1">
      <c r="A218" s="175"/>
      <c r="B218" s="176"/>
      <c r="C218" s="299" t="s">
        <v>223</v>
      </c>
      <c r="D218" s="299" t="s">
        <v>228</v>
      </c>
      <c r="E218" s="300" t="s">
        <v>806</v>
      </c>
      <c r="F218" s="301" t="s">
        <v>807</v>
      </c>
      <c r="G218" s="302" t="s">
        <v>222</v>
      </c>
      <c r="H218" s="303">
        <v>1</v>
      </c>
      <c r="I218" s="84"/>
      <c r="J218" s="304">
        <f>ROUND(I218*H218,2)</f>
        <v>0</v>
      </c>
      <c r="K218" s="305"/>
      <c r="L218" s="306"/>
      <c r="M218" s="307" t="s">
        <v>1</v>
      </c>
      <c r="N218" s="308" t="s">
        <v>39</v>
      </c>
      <c r="O218" s="270"/>
      <c r="P218" s="271">
        <f>O218*H218</f>
        <v>0</v>
      </c>
      <c r="Q218" s="271">
        <v>0</v>
      </c>
      <c r="R218" s="271">
        <f>Q218*H218</f>
        <v>0</v>
      </c>
      <c r="S218" s="271">
        <v>0</v>
      </c>
      <c r="T218" s="272">
        <f>S218*H218</f>
        <v>0</v>
      </c>
      <c r="U218" s="175"/>
      <c r="V218" s="175"/>
      <c r="W218" s="175"/>
      <c r="X218" s="175"/>
      <c r="Y218" s="175"/>
      <c r="Z218" s="175"/>
      <c r="AA218" s="175"/>
      <c r="AB218" s="175"/>
      <c r="AC218" s="175"/>
      <c r="AD218" s="175"/>
      <c r="AE218" s="175"/>
      <c r="AR218" s="273" t="s">
        <v>183</v>
      </c>
      <c r="AT218" s="273" t="s">
        <v>228</v>
      </c>
      <c r="AU218" s="273" t="s">
        <v>84</v>
      </c>
      <c r="AY218" s="166" t="s">
        <v>153</v>
      </c>
      <c r="BE218" s="274">
        <f>IF(N218="základní",J218,0)</f>
        <v>0</v>
      </c>
      <c r="BF218" s="274">
        <f>IF(N218="snížená",J218,0)</f>
        <v>0</v>
      </c>
      <c r="BG218" s="274">
        <f>IF(N218="zákl. přenesená",J218,0)</f>
        <v>0</v>
      </c>
      <c r="BH218" s="274">
        <f>IF(N218="sníž. přenesená",J218,0)</f>
        <v>0</v>
      </c>
      <c r="BI218" s="274">
        <f>IF(N218="nulová",J218,0)</f>
        <v>0</v>
      </c>
      <c r="BJ218" s="166" t="s">
        <v>82</v>
      </c>
      <c r="BK218" s="274">
        <f>ROUND(I218*H218,2)</f>
        <v>0</v>
      </c>
      <c r="BL218" s="166" t="s">
        <v>159</v>
      </c>
      <c r="BM218" s="273" t="s">
        <v>305</v>
      </c>
    </row>
    <row r="219" spans="1:65" s="178" customFormat="1" ht="24.25" customHeight="1">
      <c r="A219" s="175"/>
      <c r="B219" s="176"/>
      <c r="C219" s="261" t="s">
        <v>287</v>
      </c>
      <c r="D219" s="261" t="s">
        <v>155</v>
      </c>
      <c r="E219" s="262" t="s">
        <v>808</v>
      </c>
      <c r="F219" s="263" t="s">
        <v>809</v>
      </c>
      <c r="G219" s="264" t="s">
        <v>290</v>
      </c>
      <c r="H219" s="265">
        <v>64.6</v>
      </c>
      <c r="I219" s="80"/>
      <c r="J219" s="266">
        <f>ROUND(I219*H219,2)</f>
        <v>0</v>
      </c>
      <c r="K219" s="267"/>
      <c r="L219" s="176"/>
      <c r="M219" s="268" t="s">
        <v>1</v>
      </c>
      <c r="N219" s="269" t="s">
        <v>39</v>
      </c>
      <c r="O219" s="270"/>
      <c r="P219" s="271">
        <f>O219*H219</f>
        <v>0</v>
      </c>
      <c r="Q219" s="271">
        <v>0</v>
      </c>
      <c r="R219" s="271">
        <f>Q219*H219</f>
        <v>0</v>
      </c>
      <c r="S219" s="271">
        <v>0</v>
      </c>
      <c r="T219" s="272">
        <f>S219*H219</f>
        <v>0</v>
      </c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R219" s="273" t="s">
        <v>159</v>
      </c>
      <c r="AT219" s="273" t="s">
        <v>155</v>
      </c>
      <c r="AU219" s="273" t="s">
        <v>84</v>
      </c>
      <c r="AY219" s="166" t="s">
        <v>153</v>
      </c>
      <c r="BE219" s="274">
        <f>IF(N219="základní",J219,0)</f>
        <v>0</v>
      </c>
      <c r="BF219" s="274">
        <f>IF(N219="snížená",J219,0)</f>
        <v>0</v>
      </c>
      <c r="BG219" s="274">
        <f>IF(N219="zákl. přenesená",J219,0)</f>
        <v>0</v>
      </c>
      <c r="BH219" s="274">
        <f>IF(N219="sníž. přenesená",J219,0)</f>
        <v>0</v>
      </c>
      <c r="BI219" s="274">
        <f>IF(N219="nulová",J219,0)</f>
        <v>0</v>
      </c>
      <c r="BJ219" s="166" t="s">
        <v>82</v>
      </c>
      <c r="BK219" s="274">
        <f>ROUND(I219*H219,2)</f>
        <v>0</v>
      </c>
      <c r="BL219" s="166" t="s">
        <v>159</v>
      </c>
      <c r="BM219" s="273" t="s">
        <v>309</v>
      </c>
    </row>
    <row r="220" spans="2:51" s="275" customFormat="1" ht="12">
      <c r="B220" s="276"/>
      <c r="D220" s="277" t="s">
        <v>165</v>
      </c>
      <c r="E220" s="278" t="s">
        <v>1</v>
      </c>
      <c r="F220" s="279" t="s">
        <v>810</v>
      </c>
      <c r="H220" s="280">
        <v>64.6</v>
      </c>
      <c r="I220" s="81"/>
      <c r="L220" s="276"/>
      <c r="M220" s="281"/>
      <c r="N220" s="282"/>
      <c r="O220" s="282"/>
      <c r="P220" s="282"/>
      <c r="Q220" s="282"/>
      <c r="R220" s="282"/>
      <c r="S220" s="282"/>
      <c r="T220" s="283"/>
      <c r="AT220" s="278" t="s">
        <v>165</v>
      </c>
      <c r="AU220" s="278" t="s">
        <v>84</v>
      </c>
      <c r="AV220" s="275" t="s">
        <v>84</v>
      </c>
      <c r="AW220" s="275" t="s">
        <v>30</v>
      </c>
      <c r="AX220" s="275" t="s">
        <v>74</v>
      </c>
      <c r="AY220" s="278" t="s">
        <v>153</v>
      </c>
    </row>
    <row r="221" spans="2:51" s="291" customFormat="1" ht="12">
      <c r="B221" s="292"/>
      <c r="D221" s="277" t="s">
        <v>165</v>
      </c>
      <c r="E221" s="293" t="s">
        <v>1</v>
      </c>
      <c r="F221" s="294" t="s">
        <v>176</v>
      </c>
      <c r="H221" s="295">
        <v>64.6</v>
      </c>
      <c r="I221" s="83"/>
      <c r="L221" s="292"/>
      <c r="M221" s="296"/>
      <c r="N221" s="297"/>
      <c r="O221" s="297"/>
      <c r="P221" s="297"/>
      <c r="Q221" s="297"/>
      <c r="R221" s="297"/>
      <c r="S221" s="297"/>
      <c r="T221" s="298"/>
      <c r="AT221" s="293" t="s">
        <v>165</v>
      </c>
      <c r="AU221" s="293" t="s">
        <v>84</v>
      </c>
      <c r="AV221" s="291" t="s">
        <v>159</v>
      </c>
      <c r="AW221" s="291" t="s">
        <v>30</v>
      </c>
      <c r="AX221" s="291" t="s">
        <v>82</v>
      </c>
      <c r="AY221" s="293" t="s">
        <v>153</v>
      </c>
    </row>
    <row r="222" spans="1:65" s="178" customFormat="1" ht="16.5" customHeight="1">
      <c r="A222" s="175"/>
      <c r="B222" s="176"/>
      <c r="C222" s="261" t="s">
        <v>231</v>
      </c>
      <c r="D222" s="261" t="s">
        <v>155</v>
      </c>
      <c r="E222" s="262" t="s">
        <v>811</v>
      </c>
      <c r="F222" s="263" t="s">
        <v>812</v>
      </c>
      <c r="G222" s="264" t="s">
        <v>290</v>
      </c>
      <c r="H222" s="265">
        <v>64.6</v>
      </c>
      <c r="I222" s="80"/>
      <c r="J222" s="266">
        <f>ROUND(I222*H222,2)</f>
        <v>0</v>
      </c>
      <c r="K222" s="267"/>
      <c r="L222" s="176"/>
      <c r="M222" s="268" t="s">
        <v>1</v>
      </c>
      <c r="N222" s="269" t="s">
        <v>39</v>
      </c>
      <c r="O222" s="270"/>
      <c r="P222" s="271">
        <f>O222*H222</f>
        <v>0</v>
      </c>
      <c r="Q222" s="271">
        <v>0</v>
      </c>
      <c r="R222" s="271">
        <f>Q222*H222</f>
        <v>0</v>
      </c>
      <c r="S222" s="271">
        <v>0</v>
      </c>
      <c r="T222" s="272">
        <f>S222*H222</f>
        <v>0</v>
      </c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R222" s="273" t="s">
        <v>159</v>
      </c>
      <c r="AT222" s="273" t="s">
        <v>155</v>
      </c>
      <c r="AU222" s="273" t="s">
        <v>84</v>
      </c>
      <c r="AY222" s="166" t="s">
        <v>153</v>
      </c>
      <c r="BE222" s="274">
        <f>IF(N222="základní",J222,0)</f>
        <v>0</v>
      </c>
      <c r="BF222" s="274">
        <f>IF(N222="snížená",J222,0)</f>
        <v>0</v>
      </c>
      <c r="BG222" s="274">
        <f>IF(N222="zákl. přenesená",J222,0)</f>
        <v>0</v>
      </c>
      <c r="BH222" s="274">
        <f>IF(N222="sníž. přenesená",J222,0)</f>
        <v>0</v>
      </c>
      <c r="BI222" s="274">
        <f>IF(N222="nulová",J222,0)</f>
        <v>0</v>
      </c>
      <c r="BJ222" s="166" t="s">
        <v>82</v>
      </c>
      <c r="BK222" s="274">
        <f>ROUND(I222*H222,2)</f>
        <v>0</v>
      </c>
      <c r="BL222" s="166" t="s">
        <v>159</v>
      </c>
      <c r="BM222" s="273" t="s">
        <v>415</v>
      </c>
    </row>
    <row r="223" spans="2:51" s="275" customFormat="1" ht="12">
      <c r="B223" s="276"/>
      <c r="D223" s="277" t="s">
        <v>165</v>
      </c>
      <c r="E223" s="278" t="s">
        <v>1</v>
      </c>
      <c r="F223" s="279" t="s">
        <v>810</v>
      </c>
      <c r="H223" s="280">
        <v>64.6</v>
      </c>
      <c r="I223" s="81"/>
      <c r="L223" s="276"/>
      <c r="M223" s="281"/>
      <c r="N223" s="282"/>
      <c r="O223" s="282"/>
      <c r="P223" s="282"/>
      <c r="Q223" s="282"/>
      <c r="R223" s="282"/>
      <c r="S223" s="282"/>
      <c r="T223" s="283"/>
      <c r="AT223" s="278" t="s">
        <v>165</v>
      </c>
      <c r="AU223" s="278" t="s">
        <v>84</v>
      </c>
      <c r="AV223" s="275" t="s">
        <v>84</v>
      </c>
      <c r="AW223" s="275" t="s">
        <v>30</v>
      </c>
      <c r="AX223" s="275" t="s">
        <v>74</v>
      </c>
      <c r="AY223" s="278" t="s">
        <v>153</v>
      </c>
    </row>
    <row r="224" spans="2:51" s="291" customFormat="1" ht="12">
      <c r="B224" s="292"/>
      <c r="D224" s="277" t="s">
        <v>165</v>
      </c>
      <c r="E224" s="293" t="s">
        <v>1</v>
      </c>
      <c r="F224" s="294" t="s">
        <v>176</v>
      </c>
      <c r="H224" s="295">
        <v>64.6</v>
      </c>
      <c r="I224" s="83"/>
      <c r="L224" s="292"/>
      <c r="M224" s="296"/>
      <c r="N224" s="297"/>
      <c r="O224" s="297"/>
      <c r="P224" s="297"/>
      <c r="Q224" s="297"/>
      <c r="R224" s="297"/>
      <c r="S224" s="297"/>
      <c r="T224" s="298"/>
      <c r="AT224" s="293" t="s">
        <v>165</v>
      </c>
      <c r="AU224" s="293" t="s">
        <v>84</v>
      </c>
      <c r="AV224" s="291" t="s">
        <v>159</v>
      </c>
      <c r="AW224" s="291" t="s">
        <v>30</v>
      </c>
      <c r="AX224" s="291" t="s">
        <v>82</v>
      </c>
      <c r="AY224" s="293" t="s">
        <v>153</v>
      </c>
    </row>
    <row r="225" spans="1:65" s="178" customFormat="1" ht="21.75" customHeight="1">
      <c r="A225" s="175"/>
      <c r="B225" s="176"/>
      <c r="C225" s="261" t="s">
        <v>297</v>
      </c>
      <c r="D225" s="261" t="s">
        <v>155</v>
      </c>
      <c r="E225" s="262" t="s">
        <v>813</v>
      </c>
      <c r="F225" s="263" t="s">
        <v>814</v>
      </c>
      <c r="G225" s="264" t="s">
        <v>290</v>
      </c>
      <c r="H225" s="265">
        <v>91</v>
      </c>
      <c r="I225" s="80"/>
      <c r="J225" s="266">
        <f>ROUND(I225*H225,2)</f>
        <v>0</v>
      </c>
      <c r="K225" s="267"/>
      <c r="L225" s="176"/>
      <c r="M225" s="268" t="s">
        <v>1</v>
      </c>
      <c r="N225" s="269" t="s">
        <v>39</v>
      </c>
      <c r="O225" s="270"/>
      <c r="P225" s="271">
        <f>O225*H225</f>
        <v>0</v>
      </c>
      <c r="Q225" s="271">
        <v>0</v>
      </c>
      <c r="R225" s="271">
        <f>Q225*H225</f>
        <v>0</v>
      </c>
      <c r="S225" s="271">
        <v>0</v>
      </c>
      <c r="T225" s="272">
        <f>S225*H225</f>
        <v>0</v>
      </c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R225" s="273" t="s">
        <v>159</v>
      </c>
      <c r="AT225" s="273" t="s">
        <v>155</v>
      </c>
      <c r="AU225" s="273" t="s">
        <v>84</v>
      </c>
      <c r="AY225" s="166" t="s">
        <v>153</v>
      </c>
      <c r="BE225" s="274">
        <f>IF(N225="základní",J225,0)</f>
        <v>0</v>
      </c>
      <c r="BF225" s="274">
        <f>IF(N225="snížená",J225,0)</f>
        <v>0</v>
      </c>
      <c r="BG225" s="274">
        <f>IF(N225="zákl. přenesená",J225,0)</f>
        <v>0</v>
      </c>
      <c r="BH225" s="274">
        <f>IF(N225="sníž. přenesená",J225,0)</f>
        <v>0</v>
      </c>
      <c r="BI225" s="274">
        <f>IF(N225="nulová",J225,0)</f>
        <v>0</v>
      </c>
      <c r="BJ225" s="166" t="s">
        <v>82</v>
      </c>
      <c r="BK225" s="274">
        <f>ROUND(I225*H225,2)</f>
        <v>0</v>
      </c>
      <c r="BL225" s="166" t="s">
        <v>159</v>
      </c>
      <c r="BM225" s="273" t="s">
        <v>423</v>
      </c>
    </row>
    <row r="226" spans="2:51" s="284" customFormat="1" ht="12">
      <c r="B226" s="285"/>
      <c r="D226" s="277" t="s">
        <v>165</v>
      </c>
      <c r="E226" s="286" t="s">
        <v>1</v>
      </c>
      <c r="F226" s="287" t="s">
        <v>815</v>
      </c>
      <c r="H226" s="286" t="s">
        <v>1</v>
      </c>
      <c r="I226" s="82"/>
      <c r="L226" s="285"/>
      <c r="M226" s="288"/>
      <c r="N226" s="289"/>
      <c r="O226" s="289"/>
      <c r="P226" s="289"/>
      <c r="Q226" s="289"/>
      <c r="R226" s="289"/>
      <c r="S226" s="289"/>
      <c r="T226" s="290"/>
      <c r="AT226" s="286" t="s">
        <v>165</v>
      </c>
      <c r="AU226" s="286" t="s">
        <v>84</v>
      </c>
      <c r="AV226" s="284" t="s">
        <v>82</v>
      </c>
      <c r="AW226" s="284" t="s">
        <v>30</v>
      </c>
      <c r="AX226" s="284" t="s">
        <v>74</v>
      </c>
      <c r="AY226" s="286" t="s">
        <v>153</v>
      </c>
    </row>
    <row r="227" spans="2:51" s="275" customFormat="1" ht="12">
      <c r="B227" s="276"/>
      <c r="D227" s="277" t="s">
        <v>165</v>
      </c>
      <c r="E227" s="278" t="s">
        <v>1</v>
      </c>
      <c r="F227" s="279" t="s">
        <v>816</v>
      </c>
      <c r="H227" s="280">
        <v>91</v>
      </c>
      <c r="I227" s="81"/>
      <c r="L227" s="276"/>
      <c r="M227" s="281"/>
      <c r="N227" s="282"/>
      <c r="O227" s="282"/>
      <c r="P227" s="282"/>
      <c r="Q227" s="282"/>
      <c r="R227" s="282"/>
      <c r="S227" s="282"/>
      <c r="T227" s="283"/>
      <c r="AT227" s="278" t="s">
        <v>165</v>
      </c>
      <c r="AU227" s="278" t="s">
        <v>84</v>
      </c>
      <c r="AV227" s="275" t="s">
        <v>84</v>
      </c>
      <c r="AW227" s="275" t="s">
        <v>30</v>
      </c>
      <c r="AX227" s="275" t="s">
        <v>74</v>
      </c>
      <c r="AY227" s="278" t="s">
        <v>153</v>
      </c>
    </row>
    <row r="228" spans="2:51" s="291" customFormat="1" ht="12">
      <c r="B228" s="292"/>
      <c r="D228" s="277" t="s">
        <v>165</v>
      </c>
      <c r="E228" s="293" t="s">
        <v>1</v>
      </c>
      <c r="F228" s="294" t="s">
        <v>176</v>
      </c>
      <c r="H228" s="295">
        <v>91</v>
      </c>
      <c r="I228" s="83"/>
      <c r="L228" s="292"/>
      <c r="M228" s="296"/>
      <c r="N228" s="297"/>
      <c r="O228" s="297"/>
      <c r="P228" s="297"/>
      <c r="Q228" s="297"/>
      <c r="R228" s="297"/>
      <c r="S228" s="297"/>
      <c r="T228" s="298"/>
      <c r="AT228" s="293" t="s">
        <v>165</v>
      </c>
      <c r="AU228" s="293" t="s">
        <v>84</v>
      </c>
      <c r="AV228" s="291" t="s">
        <v>159</v>
      </c>
      <c r="AW228" s="291" t="s">
        <v>30</v>
      </c>
      <c r="AX228" s="291" t="s">
        <v>82</v>
      </c>
      <c r="AY228" s="293" t="s">
        <v>153</v>
      </c>
    </row>
    <row r="229" spans="1:65" s="178" customFormat="1" ht="24.25" customHeight="1">
      <c r="A229" s="175"/>
      <c r="B229" s="176"/>
      <c r="C229" s="261" t="s">
        <v>235</v>
      </c>
      <c r="D229" s="261" t="s">
        <v>155</v>
      </c>
      <c r="E229" s="262" t="s">
        <v>817</v>
      </c>
      <c r="F229" s="263" t="s">
        <v>818</v>
      </c>
      <c r="G229" s="264" t="s">
        <v>222</v>
      </c>
      <c r="H229" s="265">
        <v>10</v>
      </c>
      <c r="I229" s="80"/>
      <c r="J229" s="266">
        <f>ROUND(I229*H229,2)</f>
        <v>0</v>
      </c>
      <c r="K229" s="267"/>
      <c r="L229" s="176"/>
      <c r="M229" s="268" t="s">
        <v>1</v>
      </c>
      <c r="N229" s="269" t="s">
        <v>39</v>
      </c>
      <c r="O229" s="270"/>
      <c r="P229" s="271">
        <f>O229*H229</f>
        <v>0</v>
      </c>
      <c r="Q229" s="271">
        <v>0</v>
      </c>
      <c r="R229" s="271">
        <f>Q229*H229</f>
        <v>0</v>
      </c>
      <c r="S229" s="271">
        <v>0</v>
      </c>
      <c r="T229" s="272">
        <f>S229*H229</f>
        <v>0</v>
      </c>
      <c r="U229" s="175"/>
      <c r="V229" s="175"/>
      <c r="W229" s="175"/>
      <c r="X229" s="175"/>
      <c r="Y229" s="175"/>
      <c r="Z229" s="175"/>
      <c r="AA229" s="175"/>
      <c r="AB229" s="175"/>
      <c r="AC229" s="175"/>
      <c r="AD229" s="175"/>
      <c r="AE229" s="175"/>
      <c r="AR229" s="273" t="s">
        <v>159</v>
      </c>
      <c r="AT229" s="273" t="s">
        <v>155</v>
      </c>
      <c r="AU229" s="273" t="s">
        <v>84</v>
      </c>
      <c r="AY229" s="166" t="s">
        <v>153</v>
      </c>
      <c r="BE229" s="274">
        <f>IF(N229="základní",J229,0)</f>
        <v>0</v>
      </c>
      <c r="BF229" s="274">
        <f>IF(N229="snížená",J229,0)</f>
        <v>0</v>
      </c>
      <c r="BG229" s="274">
        <f>IF(N229="zákl. přenesená",J229,0)</f>
        <v>0</v>
      </c>
      <c r="BH229" s="274">
        <f>IF(N229="sníž. přenesená",J229,0)</f>
        <v>0</v>
      </c>
      <c r="BI229" s="274">
        <f>IF(N229="nulová",J229,0)</f>
        <v>0</v>
      </c>
      <c r="BJ229" s="166" t="s">
        <v>82</v>
      </c>
      <c r="BK229" s="274">
        <f>ROUND(I229*H229,2)</f>
        <v>0</v>
      </c>
      <c r="BL229" s="166" t="s">
        <v>159</v>
      </c>
      <c r="BM229" s="273" t="s">
        <v>313</v>
      </c>
    </row>
    <row r="230" spans="2:51" s="275" customFormat="1" ht="12">
      <c r="B230" s="276"/>
      <c r="D230" s="277" t="s">
        <v>165</v>
      </c>
      <c r="E230" s="278" t="s">
        <v>1</v>
      </c>
      <c r="F230" s="279" t="s">
        <v>819</v>
      </c>
      <c r="H230" s="280">
        <v>2</v>
      </c>
      <c r="I230" s="81"/>
      <c r="L230" s="276"/>
      <c r="M230" s="281"/>
      <c r="N230" s="282"/>
      <c r="O230" s="282"/>
      <c r="P230" s="282"/>
      <c r="Q230" s="282"/>
      <c r="R230" s="282"/>
      <c r="S230" s="282"/>
      <c r="T230" s="283"/>
      <c r="AT230" s="278" t="s">
        <v>165</v>
      </c>
      <c r="AU230" s="278" t="s">
        <v>84</v>
      </c>
      <c r="AV230" s="275" t="s">
        <v>84</v>
      </c>
      <c r="AW230" s="275" t="s">
        <v>30</v>
      </c>
      <c r="AX230" s="275" t="s">
        <v>74</v>
      </c>
      <c r="AY230" s="278" t="s">
        <v>153</v>
      </c>
    </row>
    <row r="231" spans="2:51" s="275" customFormat="1" ht="12">
      <c r="B231" s="276"/>
      <c r="D231" s="277" t="s">
        <v>165</v>
      </c>
      <c r="E231" s="278" t="s">
        <v>1</v>
      </c>
      <c r="F231" s="279" t="s">
        <v>820</v>
      </c>
      <c r="H231" s="280">
        <v>8</v>
      </c>
      <c r="I231" s="81"/>
      <c r="L231" s="276"/>
      <c r="M231" s="281"/>
      <c r="N231" s="282"/>
      <c r="O231" s="282"/>
      <c r="P231" s="282"/>
      <c r="Q231" s="282"/>
      <c r="R231" s="282"/>
      <c r="S231" s="282"/>
      <c r="T231" s="283"/>
      <c r="AT231" s="278" t="s">
        <v>165</v>
      </c>
      <c r="AU231" s="278" t="s">
        <v>84</v>
      </c>
      <c r="AV231" s="275" t="s">
        <v>84</v>
      </c>
      <c r="AW231" s="275" t="s">
        <v>30</v>
      </c>
      <c r="AX231" s="275" t="s">
        <v>74</v>
      </c>
      <c r="AY231" s="278" t="s">
        <v>153</v>
      </c>
    </row>
    <row r="232" spans="2:51" s="291" customFormat="1" ht="12">
      <c r="B232" s="292"/>
      <c r="D232" s="277" t="s">
        <v>165</v>
      </c>
      <c r="E232" s="293" t="s">
        <v>1</v>
      </c>
      <c r="F232" s="294" t="s">
        <v>176</v>
      </c>
      <c r="H232" s="295">
        <v>10</v>
      </c>
      <c r="I232" s="83"/>
      <c r="L232" s="292"/>
      <c r="M232" s="296"/>
      <c r="N232" s="297"/>
      <c r="O232" s="297"/>
      <c r="P232" s="297"/>
      <c r="Q232" s="297"/>
      <c r="R232" s="297"/>
      <c r="S232" s="297"/>
      <c r="T232" s="298"/>
      <c r="AT232" s="293" t="s">
        <v>165</v>
      </c>
      <c r="AU232" s="293" t="s">
        <v>84</v>
      </c>
      <c r="AV232" s="291" t="s">
        <v>159</v>
      </c>
      <c r="AW232" s="291" t="s">
        <v>30</v>
      </c>
      <c r="AX232" s="291" t="s">
        <v>82</v>
      </c>
      <c r="AY232" s="293" t="s">
        <v>153</v>
      </c>
    </row>
    <row r="233" spans="1:65" s="178" customFormat="1" ht="33" customHeight="1">
      <c r="A233" s="175"/>
      <c r="B233" s="176"/>
      <c r="C233" s="261" t="s">
        <v>306</v>
      </c>
      <c r="D233" s="261" t="s">
        <v>155</v>
      </c>
      <c r="E233" s="262" t="s">
        <v>821</v>
      </c>
      <c r="F233" s="263" t="s">
        <v>822</v>
      </c>
      <c r="G233" s="264" t="s">
        <v>158</v>
      </c>
      <c r="H233" s="265">
        <v>1</v>
      </c>
      <c r="I233" s="80"/>
      <c r="J233" s="266">
        <f aca="true" t="shared" si="0" ref="J233:J242">ROUND(I233*H233,2)</f>
        <v>0</v>
      </c>
      <c r="K233" s="267"/>
      <c r="L233" s="176"/>
      <c r="M233" s="268" t="s">
        <v>1</v>
      </c>
      <c r="N233" s="269" t="s">
        <v>39</v>
      </c>
      <c r="O233" s="270"/>
      <c r="P233" s="271">
        <f aca="true" t="shared" si="1" ref="P233:P242">O233*H233</f>
        <v>0</v>
      </c>
      <c r="Q233" s="271">
        <v>0</v>
      </c>
      <c r="R233" s="271">
        <f aca="true" t="shared" si="2" ref="R233:R242">Q233*H233</f>
        <v>0</v>
      </c>
      <c r="S233" s="271">
        <v>0</v>
      </c>
      <c r="T233" s="272">
        <f aca="true" t="shared" si="3" ref="T233:T242">S233*H233</f>
        <v>0</v>
      </c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R233" s="273" t="s">
        <v>159</v>
      </c>
      <c r="AT233" s="273" t="s">
        <v>155</v>
      </c>
      <c r="AU233" s="273" t="s">
        <v>84</v>
      </c>
      <c r="AY233" s="166" t="s">
        <v>153</v>
      </c>
      <c r="BE233" s="274">
        <f aca="true" t="shared" si="4" ref="BE233:BE242">IF(N233="základní",J233,0)</f>
        <v>0</v>
      </c>
      <c r="BF233" s="274">
        <f aca="true" t="shared" si="5" ref="BF233:BF242">IF(N233="snížená",J233,0)</f>
        <v>0</v>
      </c>
      <c r="BG233" s="274">
        <f aca="true" t="shared" si="6" ref="BG233:BG242">IF(N233="zákl. přenesená",J233,0)</f>
        <v>0</v>
      </c>
      <c r="BH233" s="274">
        <f aca="true" t="shared" si="7" ref="BH233:BH242">IF(N233="sníž. přenesená",J233,0)</f>
        <v>0</v>
      </c>
      <c r="BI233" s="274">
        <f aca="true" t="shared" si="8" ref="BI233:BI242">IF(N233="nulová",J233,0)</f>
        <v>0</v>
      </c>
      <c r="BJ233" s="166" t="s">
        <v>82</v>
      </c>
      <c r="BK233" s="274">
        <f aca="true" t="shared" si="9" ref="BK233:BK242">ROUND(I233*H233,2)</f>
        <v>0</v>
      </c>
      <c r="BL233" s="166" t="s">
        <v>159</v>
      </c>
      <c r="BM233" s="273" t="s">
        <v>317</v>
      </c>
    </row>
    <row r="234" spans="1:65" s="178" customFormat="1" ht="33" customHeight="1">
      <c r="A234" s="175"/>
      <c r="B234" s="176"/>
      <c r="C234" s="261" t="s">
        <v>239</v>
      </c>
      <c r="D234" s="261" t="s">
        <v>155</v>
      </c>
      <c r="E234" s="262" t="s">
        <v>823</v>
      </c>
      <c r="F234" s="263" t="s">
        <v>824</v>
      </c>
      <c r="G234" s="264" t="s">
        <v>158</v>
      </c>
      <c r="H234" s="265">
        <v>1</v>
      </c>
      <c r="I234" s="80"/>
      <c r="J234" s="266">
        <f t="shared" si="0"/>
        <v>0</v>
      </c>
      <c r="K234" s="267"/>
      <c r="L234" s="176"/>
      <c r="M234" s="268" t="s">
        <v>1</v>
      </c>
      <c r="N234" s="269" t="s">
        <v>39</v>
      </c>
      <c r="O234" s="270"/>
      <c r="P234" s="271">
        <f t="shared" si="1"/>
        <v>0</v>
      </c>
      <c r="Q234" s="271">
        <v>0</v>
      </c>
      <c r="R234" s="271">
        <f t="shared" si="2"/>
        <v>0</v>
      </c>
      <c r="S234" s="271">
        <v>0</v>
      </c>
      <c r="T234" s="272">
        <f t="shared" si="3"/>
        <v>0</v>
      </c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R234" s="273" t="s">
        <v>159</v>
      </c>
      <c r="AT234" s="273" t="s">
        <v>155</v>
      </c>
      <c r="AU234" s="273" t="s">
        <v>84</v>
      </c>
      <c r="AY234" s="166" t="s">
        <v>153</v>
      </c>
      <c r="BE234" s="274">
        <f t="shared" si="4"/>
        <v>0</v>
      </c>
      <c r="BF234" s="274">
        <f t="shared" si="5"/>
        <v>0</v>
      </c>
      <c r="BG234" s="274">
        <f t="shared" si="6"/>
        <v>0</v>
      </c>
      <c r="BH234" s="274">
        <f t="shared" si="7"/>
        <v>0</v>
      </c>
      <c r="BI234" s="274">
        <f t="shared" si="8"/>
        <v>0</v>
      </c>
      <c r="BJ234" s="166" t="s">
        <v>82</v>
      </c>
      <c r="BK234" s="274">
        <f t="shared" si="9"/>
        <v>0</v>
      </c>
      <c r="BL234" s="166" t="s">
        <v>159</v>
      </c>
      <c r="BM234" s="273" t="s">
        <v>465</v>
      </c>
    </row>
    <row r="235" spans="1:65" s="178" customFormat="1" ht="33" customHeight="1">
      <c r="A235" s="175"/>
      <c r="B235" s="176"/>
      <c r="C235" s="261" t="s">
        <v>314</v>
      </c>
      <c r="D235" s="261" t="s">
        <v>155</v>
      </c>
      <c r="E235" s="262" t="s">
        <v>825</v>
      </c>
      <c r="F235" s="263" t="s">
        <v>826</v>
      </c>
      <c r="G235" s="264" t="s">
        <v>158</v>
      </c>
      <c r="H235" s="265">
        <v>1</v>
      </c>
      <c r="I235" s="80"/>
      <c r="J235" s="266">
        <f t="shared" si="0"/>
        <v>0</v>
      </c>
      <c r="K235" s="267"/>
      <c r="L235" s="176"/>
      <c r="M235" s="268" t="s">
        <v>1</v>
      </c>
      <c r="N235" s="269" t="s">
        <v>39</v>
      </c>
      <c r="O235" s="270"/>
      <c r="P235" s="271">
        <f t="shared" si="1"/>
        <v>0</v>
      </c>
      <c r="Q235" s="271">
        <v>0</v>
      </c>
      <c r="R235" s="271">
        <f t="shared" si="2"/>
        <v>0</v>
      </c>
      <c r="S235" s="271">
        <v>0</v>
      </c>
      <c r="T235" s="272">
        <f t="shared" si="3"/>
        <v>0</v>
      </c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R235" s="273" t="s">
        <v>159</v>
      </c>
      <c r="AT235" s="273" t="s">
        <v>155</v>
      </c>
      <c r="AU235" s="273" t="s">
        <v>84</v>
      </c>
      <c r="AY235" s="166" t="s">
        <v>153</v>
      </c>
      <c r="BE235" s="274">
        <f t="shared" si="4"/>
        <v>0</v>
      </c>
      <c r="BF235" s="274">
        <f t="shared" si="5"/>
        <v>0</v>
      </c>
      <c r="BG235" s="274">
        <f t="shared" si="6"/>
        <v>0</v>
      </c>
      <c r="BH235" s="274">
        <f t="shared" si="7"/>
        <v>0</v>
      </c>
      <c r="BI235" s="274">
        <f t="shared" si="8"/>
        <v>0</v>
      </c>
      <c r="BJ235" s="166" t="s">
        <v>82</v>
      </c>
      <c r="BK235" s="274">
        <f t="shared" si="9"/>
        <v>0</v>
      </c>
      <c r="BL235" s="166" t="s">
        <v>159</v>
      </c>
      <c r="BM235" s="273" t="s">
        <v>476</v>
      </c>
    </row>
    <row r="236" spans="1:65" s="178" customFormat="1" ht="33" customHeight="1">
      <c r="A236" s="175"/>
      <c r="B236" s="176"/>
      <c r="C236" s="261" t="s">
        <v>240</v>
      </c>
      <c r="D236" s="261" t="s">
        <v>155</v>
      </c>
      <c r="E236" s="262" t="s">
        <v>827</v>
      </c>
      <c r="F236" s="263" t="s">
        <v>828</v>
      </c>
      <c r="G236" s="264" t="s">
        <v>158</v>
      </c>
      <c r="H236" s="265">
        <v>1</v>
      </c>
      <c r="I236" s="80"/>
      <c r="J236" s="266">
        <f t="shared" si="0"/>
        <v>0</v>
      </c>
      <c r="K236" s="267"/>
      <c r="L236" s="176"/>
      <c r="M236" s="268" t="s">
        <v>1</v>
      </c>
      <c r="N236" s="269" t="s">
        <v>39</v>
      </c>
      <c r="O236" s="270"/>
      <c r="P236" s="271">
        <f t="shared" si="1"/>
        <v>0</v>
      </c>
      <c r="Q236" s="271">
        <v>0</v>
      </c>
      <c r="R236" s="271">
        <f t="shared" si="2"/>
        <v>0</v>
      </c>
      <c r="S236" s="271">
        <v>0</v>
      </c>
      <c r="T236" s="272">
        <f t="shared" si="3"/>
        <v>0</v>
      </c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R236" s="273" t="s">
        <v>159</v>
      </c>
      <c r="AT236" s="273" t="s">
        <v>155</v>
      </c>
      <c r="AU236" s="273" t="s">
        <v>84</v>
      </c>
      <c r="AY236" s="166" t="s">
        <v>153</v>
      </c>
      <c r="BE236" s="274">
        <f t="shared" si="4"/>
        <v>0</v>
      </c>
      <c r="BF236" s="274">
        <f t="shared" si="5"/>
        <v>0</v>
      </c>
      <c r="BG236" s="274">
        <f t="shared" si="6"/>
        <v>0</v>
      </c>
      <c r="BH236" s="274">
        <f t="shared" si="7"/>
        <v>0</v>
      </c>
      <c r="BI236" s="274">
        <f t="shared" si="8"/>
        <v>0</v>
      </c>
      <c r="BJ236" s="166" t="s">
        <v>82</v>
      </c>
      <c r="BK236" s="274">
        <f t="shared" si="9"/>
        <v>0</v>
      </c>
      <c r="BL236" s="166" t="s">
        <v>159</v>
      </c>
      <c r="BM236" s="273" t="s">
        <v>486</v>
      </c>
    </row>
    <row r="237" spans="1:65" s="178" customFormat="1" ht="33" customHeight="1">
      <c r="A237" s="175"/>
      <c r="B237" s="176"/>
      <c r="C237" s="261" t="s">
        <v>694</v>
      </c>
      <c r="D237" s="261" t="s">
        <v>155</v>
      </c>
      <c r="E237" s="262" t="s">
        <v>829</v>
      </c>
      <c r="F237" s="263" t="s">
        <v>830</v>
      </c>
      <c r="G237" s="264" t="s">
        <v>158</v>
      </c>
      <c r="H237" s="265">
        <v>1</v>
      </c>
      <c r="I237" s="80"/>
      <c r="J237" s="266">
        <f t="shared" si="0"/>
        <v>0</v>
      </c>
      <c r="K237" s="267"/>
      <c r="L237" s="176"/>
      <c r="M237" s="268" t="s">
        <v>1</v>
      </c>
      <c r="N237" s="269" t="s">
        <v>39</v>
      </c>
      <c r="O237" s="270"/>
      <c r="P237" s="271">
        <f t="shared" si="1"/>
        <v>0</v>
      </c>
      <c r="Q237" s="271">
        <v>0</v>
      </c>
      <c r="R237" s="271">
        <f t="shared" si="2"/>
        <v>0</v>
      </c>
      <c r="S237" s="271">
        <v>0</v>
      </c>
      <c r="T237" s="272">
        <f t="shared" si="3"/>
        <v>0</v>
      </c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R237" s="273" t="s">
        <v>159</v>
      </c>
      <c r="AT237" s="273" t="s">
        <v>155</v>
      </c>
      <c r="AU237" s="273" t="s">
        <v>84</v>
      </c>
      <c r="AY237" s="166" t="s">
        <v>153</v>
      </c>
      <c r="BE237" s="274">
        <f t="shared" si="4"/>
        <v>0</v>
      </c>
      <c r="BF237" s="274">
        <f t="shared" si="5"/>
        <v>0</v>
      </c>
      <c r="BG237" s="274">
        <f t="shared" si="6"/>
        <v>0</v>
      </c>
      <c r="BH237" s="274">
        <f t="shared" si="7"/>
        <v>0</v>
      </c>
      <c r="BI237" s="274">
        <f t="shared" si="8"/>
        <v>0</v>
      </c>
      <c r="BJ237" s="166" t="s">
        <v>82</v>
      </c>
      <c r="BK237" s="274">
        <f t="shared" si="9"/>
        <v>0</v>
      </c>
      <c r="BL237" s="166" t="s">
        <v>159</v>
      </c>
      <c r="BM237" s="273" t="s">
        <v>322</v>
      </c>
    </row>
    <row r="238" spans="1:65" s="178" customFormat="1" ht="33" customHeight="1">
      <c r="A238" s="175"/>
      <c r="B238" s="176"/>
      <c r="C238" s="261" t="s">
        <v>245</v>
      </c>
      <c r="D238" s="261" t="s">
        <v>155</v>
      </c>
      <c r="E238" s="262" t="s">
        <v>831</v>
      </c>
      <c r="F238" s="263" t="s">
        <v>832</v>
      </c>
      <c r="G238" s="264" t="s">
        <v>158</v>
      </c>
      <c r="H238" s="265">
        <v>1</v>
      </c>
      <c r="I238" s="80"/>
      <c r="J238" s="266">
        <f t="shared" si="0"/>
        <v>0</v>
      </c>
      <c r="K238" s="267"/>
      <c r="L238" s="176"/>
      <c r="M238" s="268" t="s">
        <v>1</v>
      </c>
      <c r="N238" s="269" t="s">
        <v>39</v>
      </c>
      <c r="O238" s="270"/>
      <c r="P238" s="271">
        <f t="shared" si="1"/>
        <v>0</v>
      </c>
      <c r="Q238" s="271">
        <v>0</v>
      </c>
      <c r="R238" s="271">
        <f t="shared" si="2"/>
        <v>0</v>
      </c>
      <c r="S238" s="271">
        <v>0</v>
      </c>
      <c r="T238" s="272">
        <f t="shared" si="3"/>
        <v>0</v>
      </c>
      <c r="U238" s="175"/>
      <c r="V238" s="175"/>
      <c r="W238" s="175"/>
      <c r="X238" s="175"/>
      <c r="Y238" s="175"/>
      <c r="Z238" s="175"/>
      <c r="AA238" s="175"/>
      <c r="AB238" s="175"/>
      <c r="AC238" s="175"/>
      <c r="AD238" s="175"/>
      <c r="AE238" s="175"/>
      <c r="AR238" s="273" t="s">
        <v>159</v>
      </c>
      <c r="AT238" s="273" t="s">
        <v>155</v>
      </c>
      <c r="AU238" s="273" t="s">
        <v>84</v>
      </c>
      <c r="AY238" s="166" t="s">
        <v>153</v>
      </c>
      <c r="BE238" s="274">
        <f t="shared" si="4"/>
        <v>0</v>
      </c>
      <c r="BF238" s="274">
        <f t="shared" si="5"/>
        <v>0</v>
      </c>
      <c r="BG238" s="274">
        <f t="shared" si="6"/>
        <v>0</v>
      </c>
      <c r="BH238" s="274">
        <f t="shared" si="7"/>
        <v>0</v>
      </c>
      <c r="BI238" s="274">
        <f t="shared" si="8"/>
        <v>0</v>
      </c>
      <c r="BJ238" s="166" t="s">
        <v>82</v>
      </c>
      <c r="BK238" s="274">
        <f t="shared" si="9"/>
        <v>0</v>
      </c>
      <c r="BL238" s="166" t="s">
        <v>159</v>
      </c>
      <c r="BM238" s="273" t="s">
        <v>327</v>
      </c>
    </row>
    <row r="239" spans="1:65" s="178" customFormat="1" ht="33" customHeight="1">
      <c r="A239" s="175"/>
      <c r="B239" s="176"/>
      <c r="C239" s="261" t="s">
        <v>319</v>
      </c>
      <c r="D239" s="261" t="s">
        <v>155</v>
      </c>
      <c r="E239" s="262" t="s">
        <v>833</v>
      </c>
      <c r="F239" s="263" t="s">
        <v>834</v>
      </c>
      <c r="G239" s="264" t="s">
        <v>158</v>
      </c>
      <c r="H239" s="265">
        <v>1</v>
      </c>
      <c r="I239" s="80"/>
      <c r="J239" s="266">
        <f t="shared" si="0"/>
        <v>0</v>
      </c>
      <c r="K239" s="267"/>
      <c r="L239" s="176"/>
      <c r="M239" s="268" t="s">
        <v>1</v>
      </c>
      <c r="N239" s="269" t="s">
        <v>39</v>
      </c>
      <c r="O239" s="270"/>
      <c r="P239" s="271">
        <f t="shared" si="1"/>
        <v>0</v>
      </c>
      <c r="Q239" s="271">
        <v>0</v>
      </c>
      <c r="R239" s="271">
        <f t="shared" si="2"/>
        <v>0</v>
      </c>
      <c r="S239" s="271">
        <v>0</v>
      </c>
      <c r="T239" s="272">
        <f t="shared" si="3"/>
        <v>0</v>
      </c>
      <c r="U239" s="175"/>
      <c r="V239" s="175"/>
      <c r="W239" s="175"/>
      <c r="X239" s="175"/>
      <c r="Y239" s="175"/>
      <c r="Z239" s="175"/>
      <c r="AA239" s="175"/>
      <c r="AB239" s="175"/>
      <c r="AC239" s="175"/>
      <c r="AD239" s="175"/>
      <c r="AE239" s="175"/>
      <c r="AR239" s="273" t="s">
        <v>159</v>
      </c>
      <c r="AT239" s="273" t="s">
        <v>155</v>
      </c>
      <c r="AU239" s="273" t="s">
        <v>84</v>
      </c>
      <c r="AY239" s="166" t="s">
        <v>153</v>
      </c>
      <c r="BE239" s="274">
        <f t="shared" si="4"/>
        <v>0</v>
      </c>
      <c r="BF239" s="274">
        <f t="shared" si="5"/>
        <v>0</v>
      </c>
      <c r="BG239" s="274">
        <f t="shared" si="6"/>
        <v>0</v>
      </c>
      <c r="BH239" s="274">
        <f t="shared" si="7"/>
        <v>0</v>
      </c>
      <c r="BI239" s="274">
        <f t="shared" si="8"/>
        <v>0</v>
      </c>
      <c r="BJ239" s="166" t="s">
        <v>82</v>
      </c>
      <c r="BK239" s="274">
        <f t="shared" si="9"/>
        <v>0</v>
      </c>
      <c r="BL239" s="166" t="s">
        <v>159</v>
      </c>
      <c r="BM239" s="273" t="s">
        <v>333</v>
      </c>
    </row>
    <row r="240" spans="1:65" s="178" customFormat="1" ht="37.9" customHeight="1">
      <c r="A240" s="175"/>
      <c r="B240" s="176"/>
      <c r="C240" s="261" t="s">
        <v>250</v>
      </c>
      <c r="D240" s="261" t="s">
        <v>155</v>
      </c>
      <c r="E240" s="262" t="s">
        <v>835</v>
      </c>
      <c r="F240" s="263" t="s">
        <v>836</v>
      </c>
      <c r="G240" s="264" t="s">
        <v>158</v>
      </c>
      <c r="H240" s="265">
        <v>1</v>
      </c>
      <c r="I240" s="80"/>
      <c r="J240" s="266">
        <f t="shared" si="0"/>
        <v>0</v>
      </c>
      <c r="K240" s="267"/>
      <c r="L240" s="176"/>
      <c r="M240" s="268" t="s">
        <v>1</v>
      </c>
      <c r="N240" s="269" t="s">
        <v>39</v>
      </c>
      <c r="O240" s="270"/>
      <c r="P240" s="271">
        <f t="shared" si="1"/>
        <v>0</v>
      </c>
      <c r="Q240" s="271">
        <v>0</v>
      </c>
      <c r="R240" s="271">
        <f t="shared" si="2"/>
        <v>0</v>
      </c>
      <c r="S240" s="271">
        <v>0</v>
      </c>
      <c r="T240" s="272">
        <f t="shared" si="3"/>
        <v>0</v>
      </c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R240" s="273" t="s">
        <v>159</v>
      </c>
      <c r="AT240" s="273" t="s">
        <v>155</v>
      </c>
      <c r="AU240" s="273" t="s">
        <v>84</v>
      </c>
      <c r="AY240" s="166" t="s">
        <v>153</v>
      </c>
      <c r="BE240" s="274">
        <f t="shared" si="4"/>
        <v>0</v>
      </c>
      <c r="BF240" s="274">
        <f t="shared" si="5"/>
        <v>0</v>
      </c>
      <c r="BG240" s="274">
        <f t="shared" si="6"/>
        <v>0</v>
      </c>
      <c r="BH240" s="274">
        <f t="shared" si="7"/>
        <v>0</v>
      </c>
      <c r="BI240" s="274">
        <f t="shared" si="8"/>
        <v>0</v>
      </c>
      <c r="BJ240" s="166" t="s">
        <v>82</v>
      </c>
      <c r="BK240" s="274">
        <f t="shared" si="9"/>
        <v>0</v>
      </c>
      <c r="BL240" s="166" t="s">
        <v>159</v>
      </c>
      <c r="BM240" s="273" t="s">
        <v>160</v>
      </c>
    </row>
    <row r="241" spans="1:65" s="178" customFormat="1" ht="37.9" customHeight="1">
      <c r="A241" s="175"/>
      <c r="B241" s="176"/>
      <c r="C241" s="261" t="s">
        <v>330</v>
      </c>
      <c r="D241" s="261" t="s">
        <v>155</v>
      </c>
      <c r="E241" s="262" t="s">
        <v>837</v>
      </c>
      <c r="F241" s="263" t="s">
        <v>838</v>
      </c>
      <c r="G241" s="264" t="s">
        <v>158</v>
      </c>
      <c r="H241" s="265">
        <v>1</v>
      </c>
      <c r="I241" s="80"/>
      <c r="J241" s="266">
        <f t="shared" si="0"/>
        <v>0</v>
      </c>
      <c r="K241" s="267"/>
      <c r="L241" s="176"/>
      <c r="M241" s="268" t="s">
        <v>1</v>
      </c>
      <c r="N241" s="269" t="s">
        <v>39</v>
      </c>
      <c r="O241" s="270"/>
      <c r="P241" s="271">
        <f t="shared" si="1"/>
        <v>0</v>
      </c>
      <c r="Q241" s="271">
        <v>0</v>
      </c>
      <c r="R241" s="271">
        <f t="shared" si="2"/>
        <v>0</v>
      </c>
      <c r="S241" s="271">
        <v>0</v>
      </c>
      <c r="T241" s="272">
        <f t="shared" si="3"/>
        <v>0</v>
      </c>
      <c r="U241" s="175"/>
      <c r="V241" s="175"/>
      <c r="W241" s="175"/>
      <c r="X241" s="175"/>
      <c r="Y241" s="175"/>
      <c r="Z241" s="175"/>
      <c r="AA241" s="175"/>
      <c r="AB241" s="175"/>
      <c r="AC241" s="175"/>
      <c r="AD241" s="175"/>
      <c r="AE241" s="175"/>
      <c r="AR241" s="273" t="s">
        <v>159</v>
      </c>
      <c r="AT241" s="273" t="s">
        <v>155</v>
      </c>
      <c r="AU241" s="273" t="s">
        <v>84</v>
      </c>
      <c r="AY241" s="166" t="s">
        <v>153</v>
      </c>
      <c r="BE241" s="274">
        <f t="shared" si="4"/>
        <v>0</v>
      </c>
      <c r="BF241" s="274">
        <f t="shared" si="5"/>
        <v>0</v>
      </c>
      <c r="BG241" s="274">
        <f t="shared" si="6"/>
        <v>0</v>
      </c>
      <c r="BH241" s="274">
        <f t="shared" si="7"/>
        <v>0</v>
      </c>
      <c r="BI241" s="274">
        <f t="shared" si="8"/>
        <v>0</v>
      </c>
      <c r="BJ241" s="166" t="s">
        <v>82</v>
      </c>
      <c r="BK241" s="274">
        <f t="shared" si="9"/>
        <v>0</v>
      </c>
      <c r="BL241" s="166" t="s">
        <v>159</v>
      </c>
      <c r="BM241" s="273" t="s">
        <v>177</v>
      </c>
    </row>
    <row r="242" spans="1:65" s="178" customFormat="1" ht="21.75" customHeight="1">
      <c r="A242" s="175"/>
      <c r="B242" s="176"/>
      <c r="C242" s="261" t="s">
        <v>254</v>
      </c>
      <c r="D242" s="261" t="s">
        <v>155</v>
      </c>
      <c r="E242" s="262" t="s">
        <v>839</v>
      </c>
      <c r="F242" s="263" t="s">
        <v>840</v>
      </c>
      <c r="G242" s="264" t="s">
        <v>290</v>
      </c>
      <c r="H242" s="265">
        <v>91</v>
      </c>
      <c r="I242" s="80"/>
      <c r="J242" s="266">
        <f t="shared" si="0"/>
        <v>0</v>
      </c>
      <c r="K242" s="267"/>
      <c r="L242" s="176"/>
      <c r="M242" s="268" t="s">
        <v>1</v>
      </c>
      <c r="N242" s="269" t="s">
        <v>39</v>
      </c>
      <c r="O242" s="270"/>
      <c r="P242" s="271">
        <f t="shared" si="1"/>
        <v>0</v>
      </c>
      <c r="Q242" s="271">
        <v>0</v>
      </c>
      <c r="R242" s="271">
        <f t="shared" si="2"/>
        <v>0</v>
      </c>
      <c r="S242" s="271">
        <v>0</v>
      </c>
      <c r="T242" s="272">
        <f t="shared" si="3"/>
        <v>0</v>
      </c>
      <c r="U242" s="175"/>
      <c r="V242" s="175"/>
      <c r="W242" s="175"/>
      <c r="X242" s="175"/>
      <c r="Y242" s="175"/>
      <c r="Z242" s="175"/>
      <c r="AA242" s="175"/>
      <c r="AB242" s="175"/>
      <c r="AC242" s="175"/>
      <c r="AD242" s="175"/>
      <c r="AE242" s="175"/>
      <c r="AR242" s="273" t="s">
        <v>159</v>
      </c>
      <c r="AT242" s="273" t="s">
        <v>155</v>
      </c>
      <c r="AU242" s="273" t="s">
        <v>84</v>
      </c>
      <c r="AY242" s="166" t="s">
        <v>153</v>
      </c>
      <c r="BE242" s="274">
        <f t="shared" si="4"/>
        <v>0</v>
      </c>
      <c r="BF242" s="274">
        <f t="shared" si="5"/>
        <v>0</v>
      </c>
      <c r="BG242" s="274">
        <f t="shared" si="6"/>
        <v>0</v>
      </c>
      <c r="BH242" s="274">
        <f t="shared" si="7"/>
        <v>0</v>
      </c>
      <c r="BI242" s="274">
        <f t="shared" si="8"/>
        <v>0</v>
      </c>
      <c r="BJ242" s="166" t="s">
        <v>82</v>
      </c>
      <c r="BK242" s="274">
        <f t="shared" si="9"/>
        <v>0</v>
      </c>
      <c r="BL242" s="166" t="s">
        <v>159</v>
      </c>
      <c r="BM242" s="273" t="s">
        <v>351</v>
      </c>
    </row>
    <row r="243" spans="2:51" s="275" customFormat="1" ht="12">
      <c r="B243" s="276"/>
      <c r="D243" s="277" t="s">
        <v>165</v>
      </c>
      <c r="E243" s="278" t="s">
        <v>1</v>
      </c>
      <c r="F243" s="279" t="s">
        <v>841</v>
      </c>
      <c r="H243" s="280">
        <v>91</v>
      </c>
      <c r="I243" s="81"/>
      <c r="L243" s="276"/>
      <c r="M243" s="281"/>
      <c r="N243" s="282"/>
      <c r="O243" s="282"/>
      <c r="P243" s="282"/>
      <c r="Q243" s="282"/>
      <c r="R243" s="282"/>
      <c r="S243" s="282"/>
      <c r="T243" s="283"/>
      <c r="AT243" s="278" t="s">
        <v>165</v>
      </c>
      <c r="AU243" s="278" t="s">
        <v>84</v>
      </c>
      <c r="AV243" s="275" t="s">
        <v>84</v>
      </c>
      <c r="AW243" s="275" t="s">
        <v>30</v>
      </c>
      <c r="AX243" s="275" t="s">
        <v>74</v>
      </c>
      <c r="AY243" s="278" t="s">
        <v>153</v>
      </c>
    </row>
    <row r="244" spans="2:51" s="291" customFormat="1" ht="12">
      <c r="B244" s="292"/>
      <c r="D244" s="277" t="s">
        <v>165</v>
      </c>
      <c r="E244" s="293" t="s">
        <v>1</v>
      </c>
      <c r="F244" s="294" t="s">
        <v>176</v>
      </c>
      <c r="H244" s="295">
        <v>91</v>
      </c>
      <c r="I244" s="83"/>
      <c r="L244" s="292"/>
      <c r="M244" s="296"/>
      <c r="N244" s="297"/>
      <c r="O244" s="297"/>
      <c r="P244" s="297"/>
      <c r="Q244" s="297"/>
      <c r="R244" s="297"/>
      <c r="S244" s="297"/>
      <c r="T244" s="298"/>
      <c r="AT244" s="293" t="s">
        <v>165</v>
      </c>
      <c r="AU244" s="293" t="s">
        <v>84</v>
      </c>
      <c r="AV244" s="291" t="s">
        <v>159</v>
      </c>
      <c r="AW244" s="291" t="s">
        <v>30</v>
      </c>
      <c r="AX244" s="291" t="s">
        <v>82</v>
      </c>
      <c r="AY244" s="293" t="s">
        <v>153</v>
      </c>
    </row>
    <row r="245" spans="1:65" s="178" customFormat="1" ht="21.75" customHeight="1">
      <c r="A245" s="175"/>
      <c r="B245" s="176"/>
      <c r="C245" s="261" t="s">
        <v>232</v>
      </c>
      <c r="D245" s="261" t="s">
        <v>155</v>
      </c>
      <c r="E245" s="262" t="s">
        <v>842</v>
      </c>
      <c r="F245" s="263" t="s">
        <v>843</v>
      </c>
      <c r="G245" s="264" t="s">
        <v>290</v>
      </c>
      <c r="H245" s="265">
        <v>155.6</v>
      </c>
      <c r="I245" s="80"/>
      <c r="J245" s="266">
        <f>ROUND(I245*H245,2)</f>
        <v>0</v>
      </c>
      <c r="K245" s="267"/>
      <c r="L245" s="176"/>
      <c r="M245" s="268" t="s">
        <v>1</v>
      </c>
      <c r="N245" s="269" t="s">
        <v>39</v>
      </c>
      <c r="O245" s="270"/>
      <c r="P245" s="271">
        <f>O245*H245</f>
        <v>0</v>
      </c>
      <c r="Q245" s="271">
        <v>0</v>
      </c>
      <c r="R245" s="271">
        <f>Q245*H245</f>
        <v>0</v>
      </c>
      <c r="S245" s="271">
        <v>0</v>
      </c>
      <c r="T245" s="272">
        <f>S245*H245</f>
        <v>0</v>
      </c>
      <c r="U245" s="175"/>
      <c r="V245" s="175"/>
      <c r="W245" s="175"/>
      <c r="X245" s="175"/>
      <c r="Y245" s="175"/>
      <c r="Z245" s="175"/>
      <c r="AA245" s="175"/>
      <c r="AB245" s="175"/>
      <c r="AC245" s="175"/>
      <c r="AD245" s="175"/>
      <c r="AE245" s="175"/>
      <c r="AR245" s="273" t="s">
        <v>159</v>
      </c>
      <c r="AT245" s="273" t="s">
        <v>155</v>
      </c>
      <c r="AU245" s="273" t="s">
        <v>84</v>
      </c>
      <c r="AY245" s="166" t="s">
        <v>153</v>
      </c>
      <c r="BE245" s="274">
        <f>IF(N245="základní",J245,0)</f>
        <v>0</v>
      </c>
      <c r="BF245" s="274">
        <f>IF(N245="snížená",J245,0)</f>
        <v>0</v>
      </c>
      <c r="BG245" s="274">
        <f>IF(N245="zákl. přenesená",J245,0)</f>
        <v>0</v>
      </c>
      <c r="BH245" s="274">
        <f>IF(N245="sníž. přenesená",J245,0)</f>
        <v>0</v>
      </c>
      <c r="BI245" s="274">
        <f>IF(N245="nulová",J245,0)</f>
        <v>0</v>
      </c>
      <c r="BJ245" s="166" t="s">
        <v>82</v>
      </c>
      <c r="BK245" s="274">
        <f>ROUND(I245*H245,2)</f>
        <v>0</v>
      </c>
      <c r="BL245" s="166" t="s">
        <v>159</v>
      </c>
      <c r="BM245" s="273" t="s">
        <v>354</v>
      </c>
    </row>
    <row r="246" spans="2:51" s="275" customFormat="1" ht="12">
      <c r="B246" s="276"/>
      <c r="D246" s="277" t="s">
        <v>165</v>
      </c>
      <c r="E246" s="278" t="s">
        <v>1</v>
      </c>
      <c r="F246" s="279" t="s">
        <v>810</v>
      </c>
      <c r="H246" s="280">
        <v>64.6</v>
      </c>
      <c r="I246" s="81"/>
      <c r="L246" s="276"/>
      <c r="M246" s="281"/>
      <c r="N246" s="282"/>
      <c r="O246" s="282"/>
      <c r="P246" s="282"/>
      <c r="Q246" s="282"/>
      <c r="R246" s="282"/>
      <c r="S246" s="282"/>
      <c r="T246" s="283"/>
      <c r="AT246" s="278" t="s">
        <v>165</v>
      </c>
      <c r="AU246" s="278" t="s">
        <v>84</v>
      </c>
      <c r="AV246" s="275" t="s">
        <v>84</v>
      </c>
      <c r="AW246" s="275" t="s">
        <v>30</v>
      </c>
      <c r="AX246" s="275" t="s">
        <v>74</v>
      </c>
      <c r="AY246" s="278" t="s">
        <v>153</v>
      </c>
    </row>
    <row r="247" spans="2:51" s="275" customFormat="1" ht="12">
      <c r="B247" s="276"/>
      <c r="D247" s="277" t="s">
        <v>165</v>
      </c>
      <c r="E247" s="278" t="s">
        <v>1</v>
      </c>
      <c r="F247" s="279" t="s">
        <v>844</v>
      </c>
      <c r="H247" s="280">
        <v>91</v>
      </c>
      <c r="I247" s="81"/>
      <c r="L247" s="276"/>
      <c r="M247" s="281"/>
      <c r="N247" s="282"/>
      <c r="O247" s="282"/>
      <c r="P247" s="282"/>
      <c r="Q247" s="282"/>
      <c r="R247" s="282"/>
      <c r="S247" s="282"/>
      <c r="T247" s="283"/>
      <c r="AT247" s="278" t="s">
        <v>165</v>
      </c>
      <c r="AU247" s="278" t="s">
        <v>84</v>
      </c>
      <c r="AV247" s="275" t="s">
        <v>84</v>
      </c>
      <c r="AW247" s="275" t="s">
        <v>30</v>
      </c>
      <c r="AX247" s="275" t="s">
        <v>74</v>
      </c>
      <c r="AY247" s="278" t="s">
        <v>153</v>
      </c>
    </row>
    <row r="248" spans="2:51" s="291" customFormat="1" ht="12">
      <c r="B248" s="292"/>
      <c r="D248" s="277" t="s">
        <v>165</v>
      </c>
      <c r="E248" s="293" t="s">
        <v>1</v>
      </c>
      <c r="F248" s="294" t="s">
        <v>176</v>
      </c>
      <c r="H248" s="295">
        <v>155.6</v>
      </c>
      <c r="I248" s="83"/>
      <c r="L248" s="292"/>
      <c r="M248" s="296"/>
      <c r="N248" s="297"/>
      <c r="O248" s="297"/>
      <c r="P248" s="297"/>
      <c r="Q248" s="297"/>
      <c r="R248" s="297"/>
      <c r="S248" s="297"/>
      <c r="T248" s="298"/>
      <c r="AT248" s="293" t="s">
        <v>165</v>
      </c>
      <c r="AU248" s="293" t="s">
        <v>84</v>
      </c>
      <c r="AV248" s="291" t="s">
        <v>159</v>
      </c>
      <c r="AW248" s="291" t="s">
        <v>30</v>
      </c>
      <c r="AX248" s="291" t="s">
        <v>82</v>
      </c>
      <c r="AY248" s="293" t="s">
        <v>153</v>
      </c>
    </row>
    <row r="249" spans="2:63" s="248" customFormat="1" ht="22.9" customHeight="1">
      <c r="B249" s="249"/>
      <c r="D249" s="250" t="s">
        <v>73</v>
      </c>
      <c r="E249" s="259" t="s">
        <v>187</v>
      </c>
      <c r="F249" s="259" t="s">
        <v>347</v>
      </c>
      <c r="I249" s="79"/>
      <c r="J249" s="260">
        <f>BK249</f>
        <v>0</v>
      </c>
      <c r="L249" s="249"/>
      <c r="M249" s="253"/>
      <c r="N249" s="254"/>
      <c r="O249" s="254"/>
      <c r="P249" s="255">
        <f>P250</f>
        <v>0</v>
      </c>
      <c r="Q249" s="254"/>
      <c r="R249" s="255">
        <f>R250</f>
        <v>0</v>
      </c>
      <c r="S249" s="254"/>
      <c r="T249" s="256">
        <f>T250</f>
        <v>0</v>
      </c>
      <c r="AR249" s="250" t="s">
        <v>82</v>
      </c>
      <c r="AT249" s="257" t="s">
        <v>73</v>
      </c>
      <c r="AU249" s="257" t="s">
        <v>82</v>
      </c>
      <c r="AY249" s="250" t="s">
        <v>153</v>
      </c>
      <c r="BK249" s="258">
        <f>BK250</f>
        <v>0</v>
      </c>
    </row>
    <row r="250" spans="1:65" s="178" customFormat="1" ht="33" customHeight="1">
      <c r="A250" s="175"/>
      <c r="B250" s="176"/>
      <c r="C250" s="261" t="s">
        <v>260</v>
      </c>
      <c r="D250" s="261" t="s">
        <v>155</v>
      </c>
      <c r="E250" s="262" t="s">
        <v>845</v>
      </c>
      <c r="F250" s="263" t="s">
        <v>846</v>
      </c>
      <c r="G250" s="264" t="s">
        <v>290</v>
      </c>
      <c r="H250" s="265">
        <v>11</v>
      </c>
      <c r="I250" s="80"/>
      <c r="J250" s="266">
        <f>ROUND(I250*H250,2)</f>
        <v>0</v>
      </c>
      <c r="K250" s="267"/>
      <c r="L250" s="176"/>
      <c r="M250" s="268" t="s">
        <v>1</v>
      </c>
      <c r="N250" s="269" t="s">
        <v>39</v>
      </c>
      <c r="O250" s="270"/>
      <c r="P250" s="271">
        <f>O250*H250</f>
        <v>0</v>
      </c>
      <c r="Q250" s="271">
        <v>0</v>
      </c>
      <c r="R250" s="271">
        <f>Q250*H250</f>
        <v>0</v>
      </c>
      <c r="S250" s="271">
        <v>0</v>
      </c>
      <c r="T250" s="272">
        <f>S250*H250</f>
        <v>0</v>
      </c>
      <c r="U250" s="175"/>
      <c r="V250" s="175"/>
      <c r="W250" s="175"/>
      <c r="X250" s="175"/>
      <c r="Y250" s="175"/>
      <c r="Z250" s="175"/>
      <c r="AA250" s="175"/>
      <c r="AB250" s="175"/>
      <c r="AC250" s="175"/>
      <c r="AD250" s="175"/>
      <c r="AE250" s="175"/>
      <c r="AR250" s="273" t="s">
        <v>159</v>
      </c>
      <c r="AT250" s="273" t="s">
        <v>155</v>
      </c>
      <c r="AU250" s="273" t="s">
        <v>84</v>
      </c>
      <c r="AY250" s="166" t="s">
        <v>153</v>
      </c>
      <c r="BE250" s="274">
        <f>IF(N250="základní",J250,0)</f>
        <v>0</v>
      </c>
      <c r="BF250" s="274">
        <f>IF(N250="snížená",J250,0)</f>
        <v>0</v>
      </c>
      <c r="BG250" s="274">
        <f>IF(N250="zákl. přenesená",J250,0)</f>
        <v>0</v>
      </c>
      <c r="BH250" s="274">
        <f>IF(N250="sníž. přenesená",J250,0)</f>
        <v>0</v>
      </c>
      <c r="BI250" s="274">
        <f>IF(N250="nulová",J250,0)</f>
        <v>0</v>
      </c>
      <c r="BJ250" s="166" t="s">
        <v>82</v>
      </c>
      <c r="BK250" s="274">
        <f>ROUND(I250*H250,2)</f>
        <v>0</v>
      </c>
      <c r="BL250" s="166" t="s">
        <v>159</v>
      </c>
      <c r="BM250" s="273" t="s">
        <v>358</v>
      </c>
    </row>
    <row r="251" spans="2:63" s="248" customFormat="1" ht="22.9" customHeight="1">
      <c r="B251" s="249"/>
      <c r="D251" s="250" t="s">
        <v>73</v>
      </c>
      <c r="E251" s="259" t="s">
        <v>847</v>
      </c>
      <c r="F251" s="259" t="s">
        <v>848</v>
      </c>
      <c r="I251" s="79"/>
      <c r="J251" s="260">
        <f>BK251</f>
        <v>0</v>
      </c>
      <c r="L251" s="249"/>
      <c r="M251" s="253"/>
      <c r="N251" s="254"/>
      <c r="O251" s="254"/>
      <c r="P251" s="255">
        <f>SUM(P252:P255)</f>
        <v>0</v>
      </c>
      <c r="Q251" s="254"/>
      <c r="R251" s="255">
        <f>SUM(R252:R255)</f>
        <v>0</v>
      </c>
      <c r="S251" s="254"/>
      <c r="T251" s="256">
        <f>SUM(T252:T255)</f>
        <v>0</v>
      </c>
      <c r="AR251" s="250" t="s">
        <v>82</v>
      </c>
      <c r="AT251" s="257" t="s">
        <v>73</v>
      </c>
      <c r="AU251" s="257" t="s">
        <v>82</v>
      </c>
      <c r="AY251" s="250" t="s">
        <v>153</v>
      </c>
      <c r="BK251" s="258">
        <f>SUM(BK252:BK255)</f>
        <v>0</v>
      </c>
    </row>
    <row r="252" spans="1:65" s="178" customFormat="1" ht="24.25" customHeight="1">
      <c r="A252" s="175"/>
      <c r="B252" s="176"/>
      <c r="C252" s="261" t="s">
        <v>348</v>
      </c>
      <c r="D252" s="261" t="s">
        <v>155</v>
      </c>
      <c r="E252" s="262" t="s">
        <v>849</v>
      </c>
      <c r="F252" s="263" t="s">
        <v>850</v>
      </c>
      <c r="G252" s="264" t="s">
        <v>200</v>
      </c>
      <c r="H252" s="265">
        <v>7.597</v>
      </c>
      <c r="I252" s="80"/>
      <c r="J252" s="266">
        <f>ROUND(I252*H252,2)</f>
        <v>0</v>
      </c>
      <c r="K252" s="267"/>
      <c r="L252" s="176"/>
      <c r="M252" s="268" t="s">
        <v>1</v>
      </c>
      <c r="N252" s="269" t="s">
        <v>39</v>
      </c>
      <c r="O252" s="270"/>
      <c r="P252" s="271">
        <f>O252*H252</f>
        <v>0</v>
      </c>
      <c r="Q252" s="271">
        <v>0</v>
      </c>
      <c r="R252" s="271">
        <f>Q252*H252</f>
        <v>0</v>
      </c>
      <c r="S252" s="271">
        <v>0</v>
      </c>
      <c r="T252" s="272">
        <f>S252*H252</f>
        <v>0</v>
      </c>
      <c r="U252" s="175"/>
      <c r="V252" s="175"/>
      <c r="W252" s="175"/>
      <c r="X252" s="175"/>
      <c r="Y252" s="175"/>
      <c r="Z252" s="175"/>
      <c r="AA252" s="175"/>
      <c r="AB252" s="175"/>
      <c r="AC252" s="175"/>
      <c r="AD252" s="175"/>
      <c r="AE252" s="175"/>
      <c r="AR252" s="273" t="s">
        <v>159</v>
      </c>
      <c r="AT252" s="273" t="s">
        <v>155</v>
      </c>
      <c r="AU252" s="273" t="s">
        <v>84</v>
      </c>
      <c r="AY252" s="166" t="s">
        <v>153</v>
      </c>
      <c r="BE252" s="274">
        <f>IF(N252="základní",J252,0)</f>
        <v>0</v>
      </c>
      <c r="BF252" s="274">
        <f>IF(N252="snížená",J252,0)</f>
        <v>0</v>
      </c>
      <c r="BG252" s="274">
        <f>IF(N252="zákl. přenesená",J252,0)</f>
        <v>0</v>
      </c>
      <c r="BH252" s="274">
        <f>IF(N252="sníž. přenesená",J252,0)</f>
        <v>0</v>
      </c>
      <c r="BI252" s="274">
        <f>IF(N252="nulová",J252,0)</f>
        <v>0</v>
      </c>
      <c r="BJ252" s="166" t="s">
        <v>82</v>
      </c>
      <c r="BK252" s="274">
        <f>ROUND(I252*H252,2)</f>
        <v>0</v>
      </c>
      <c r="BL252" s="166" t="s">
        <v>159</v>
      </c>
      <c r="BM252" s="273" t="s">
        <v>367</v>
      </c>
    </row>
    <row r="253" spans="1:65" s="178" customFormat="1" ht="24.25" customHeight="1">
      <c r="A253" s="175"/>
      <c r="B253" s="176"/>
      <c r="C253" s="261" t="s">
        <v>264</v>
      </c>
      <c r="D253" s="261" t="s">
        <v>155</v>
      </c>
      <c r="E253" s="262" t="s">
        <v>851</v>
      </c>
      <c r="F253" s="263" t="s">
        <v>852</v>
      </c>
      <c r="G253" s="264" t="s">
        <v>200</v>
      </c>
      <c r="H253" s="265">
        <v>151.94</v>
      </c>
      <c r="I253" s="80"/>
      <c r="J253" s="266">
        <f>ROUND(I253*H253,2)</f>
        <v>0</v>
      </c>
      <c r="K253" s="267"/>
      <c r="L253" s="176"/>
      <c r="M253" s="268" t="s">
        <v>1</v>
      </c>
      <c r="N253" s="269" t="s">
        <v>39</v>
      </c>
      <c r="O253" s="270"/>
      <c r="P253" s="271">
        <f>O253*H253</f>
        <v>0</v>
      </c>
      <c r="Q253" s="271">
        <v>0</v>
      </c>
      <c r="R253" s="271">
        <f>Q253*H253</f>
        <v>0</v>
      </c>
      <c r="S253" s="271">
        <v>0</v>
      </c>
      <c r="T253" s="272">
        <f>S253*H253</f>
        <v>0</v>
      </c>
      <c r="U253" s="175"/>
      <c r="V253" s="175"/>
      <c r="W253" s="175"/>
      <c r="X253" s="175"/>
      <c r="Y253" s="175"/>
      <c r="Z253" s="175"/>
      <c r="AA253" s="175"/>
      <c r="AB253" s="175"/>
      <c r="AC253" s="175"/>
      <c r="AD253" s="175"/>
      <c r="AE253" s="175"/>
      <c r="AR253" s="273" t="s">
        <v>159</v>
      </c>
      <c r="AT253" s="273" t="s">
        <v>155</v>
      </c>
      <c r="AU253" s="273" t="s">
        <v>84</v>
      </c>
      <c r="AY253" s="166" t="s">
        <v>153</v>
      </c>
      <c r="BE253" s="274">
        <f>IF(N253="základní",J253,0)</f>
        <v>0</v>
      </c>
      <c r="BF253" s="274">
        <f>IF(N253="snížená",J253,0)</f>
        <v>0</v>
      </c>
      <c r="BG253" s="274">
        <f>IF(N253="zákl. přenesená",J253,0)</f>
        <v>0</v>
      </c>
      <c r="BH253" s="274">
        <f>IF(N253="sníž. přenesená",J253,0)</f>
        <v>0</v>
      </c>
      <c r="BI253" s="274">
        <f>IF(N253="nulová",J253,0)</f>
        <v>0</v>
      </c>
      <c r="BJ253" s="166" t="s">
        <v>82</v>
      </c>
      <c r="BK253" s="274">
        <f>ROUND(I253*H253,2)</f>
        <v>0</v>
      </c>
      <c r="BL253" s="166" t="s">
        <v>159</v>
      </c>
      <c r="BM253" s="273" t="s">
        <v>371</v>
      </c>
    </row>
    <row r="254" spans="1:65" s="178" customFormat="1" ht="33" customHeight="1">
      <c r="A254" s="175"/>
      <c r="B254" s="176"/>
      <c r="C254" s="261" t="s">
        <v>355</v>
      </c>
      <c r="D254" s="261" t="s">
        <v>155</v>
      </c>
      <c r="E254" s="262" t="s">
        <v>853</v>
      </c>
      <c r="F254" s="263" t="s">
        <v>854</v>
      </c>
      <c r="G254" s="264" t="s">
        <v>200</v>
      </c>
      <c r="H254" s="265">
        <v>7.597</v>
      </c>
      <c r="I254" s="80"/>
      <c r="J254" s="266">
        <f>ROUND(I254*H254,2)</f>
        <v>0</v>
      </c>
      <c r="K254" s="267"/>
      <c r="L254" s="176"/>
      <c r="M254" s="268" t="s">
        <v>1</v>
      </c>
      <c r="N254" s="269" t="s">
        <v>39</v>
      </c>
      <c r="O254" s="270"/>
      <c r="P254" s="271">
        <f>O254*H254</f>
        <v>0</v>
      </c>
      <c r="Q254" s="271">
        <v>0</v>
      </c>
      <c r="R254" s="271">
        <f>Q254*H254</f>
        <v>0</v>
      </c>
      <c r="S254" s="271">
        <v>0</v>
      </c>
      <c r="T254" s="272">
        <f>S254*H254</f>
        <v>0</v>
      </c>
      <c r="U254" s="175"/>
      <c r="V254" s="175"/>
      <c r="W254" s="175"/>
      <c r="X254" s="175"/>
      <c r="Y254" s="175"/>
      <c r="Z254" s="175"/>
      <c r="AA254" s="175"/>
      <c r="AB254" s="175"/>
      <c r="AC254" s="175"/>
      <c r="AD254" s="175"/>
      <c r="AE254" s="175"/>
      <c r="AR254" s="273" t="s">
        <v>159</v>
      </c>
      <c r="AT254" s="273" t="s">
        <v>155</v>
      </c>
      <c r="AU254" s="273" t="s">
        <v>84</v>
      </c>
      <c r="AY254" s="166" t="s">
        <v>153</v>
      </c>
      <c r="BE254" s="274">
        <f>IF(N254="základní",J254,0)</f>
        <v>0</v>
      </c>
      <c r="BF254" s="274">
        <f>IF(N254="snížená",J254,0)</f>
        <v>0</v>
      </c>
      <c r="BG254" s="274">
        <f>IF(N254="zákl. přenesená",J254,0)</f>
        <v>0</v>
      </c>
      <c r="BH254" s="274">
        <f>IF(N254="sníž. přenesená",J254,0)</f>
        <v>0</v>
      </c>
      <c r="BI254" s="274">
        <f>IF(N254="nulová",J254,0)</f>
        <v>0</v>
      </c>
      <c r="BJ254" s="166" t="s">
        <v>82</v>
      </c>
      <c r="BK254" s="274">
        <f>ROUND(I254*H254,2)</f>
        <v>0</v>
      </c>
      <c r="BL254" s="166" t="s">
        <v>159</v>
      </c>
      <c r="BM254" s="273" t="s">
        <v>374</v>
      </c>
    </row>
    <row r="255" spans="1:65" s="178" customFormat="1" ht="37.9" customHeight="1">
      <c r="A255" s="175"/>
      <c r="B255" s="176"/>
      <c r="C255" s="261" t="s">
        <v>268</v>
      </c>
      <c r="D255" s="261" t="s">
        <v>155</v>
      </c>
      <c r="E255" s="262" t="s">
        <v>855</v>
      </c>
      <c r="F255" s="263" t="s">
        <v>856</v>
      </c>
      <c r="G255" s="264" t="s">
        <v>200</v>
      </c>
      <c r="H255" s="265">
        <v>7.597</v>
      </c>
      <c r="I255" s="80"/>
      <c r="J255" s="266">
        <f>ROUND(I255*H255,2)</f>
        <v>0</v>
      </c>
      <c r="K255" s="267"/>
      <c r="L255" s="176"/>
      <c r="M255" s="268" t="s">
        <v>1</v>
      </c>
      <c r="N255" s="269" t="s">
        <v>39</v>
      </c>
      <c r="O255" s="270"/>
      <c r="P255" s="271">
        <f>O255*H255</f>
        <v>0</v>
      </c>
      <c r="Q255" s="271">
        <v>0</v>
      </c>
      <c r="R255" s="271">
        <f>Q255*H255</f>
        <v>0</v>
      </c>
      <c r="S255" s="271">
        <v>0</v>
      </c>
      <c r="T255" s="272">
        <f>S255*H255</f>
        <v>0</v>
      </c>
      <c r="U255" s="175"/>
      <c r="V255" s="175"/>
      <c r="W255" s="175"/>
      <c r="X255" s="175"/>
      <c r="Y255" s="175"/>
      <c r="Z255" s="175"/>
      <c r="AA255" s="175"/>
      <c r="AB255" s="175"/>
      <c r="AC255" s="175"/>
      <c r="AD255" s="175"/>
      <c r="AE255" s="175"/>
      <c r="AR255" s="273" t="s">
        <v>159</v>
      </c>
      <c r="AT255" s="273" t="s">
        <v>155</v>
      </c>
      <c r="AU255" s="273" t="s">
        <v>84</v>
      </c>
      <c r="AY255" s="166" t="s">
        <v>153</v>
      </c>
      <c r="BE255" s="274">
        <f>IF(N255="základní",J255,0)</f>
        <v>0</v>
      </c>
      <c r="BF255" s="274">
        <f>IF(N255="snížená",J255,0)</f>
        <v>0</v>
      </c>
      <c r="BG255" s="274">
        <f>IF(N255="zákl. přenesená",J255,0)</f>
        <v>0</v>
      </c>
      <c r="BH255" s="274">
        <f>IF(N255="sníž. přenesená",J255,0)</f>
        <v>0</v>
      </c>
      <c r="BI255" s="274">
        <f>IF(N255="nulová",J255,0)</f>
        <v>0</v>
      </c>
      <c r="BJ255" s="166" t="s">
        <v>82</v>
      </c>
      <c r="BK255" s="274">
        <f>ROUND(I255*H255,2)</f>
        <v>0</v>
      </c>
      <c r="BL255" s="166" t="s">
        <v>159</v>
      </c>
      <c r="BM255" s="273" t="s">
        <v>378</v>
      </c>
    </row>
    <row r="256" spans="2:63" s="248" customFormat="1" ht="22.9" customHeight="1">
      <c r="B256" s="249"/>
      <c r="D256" s="250" t="s">
        <v>73</v>
      </c>
      <c r="E256" s="259" t="s">
        <v>434</v>
      </c>
      <c r="F256" s="259" t="s">
        <v>435</v>
      </c>
      <c r="I256" s="79"/>
      <c r="J256" s="260">
        <f>BK256</f>
        <v>0</v>
      </c>
      <c r="L256" s="249"/>
      <c r="M256" s="253"/>
      <c r="N256" s="254"/>
      <c r="O256" s="254"/>
      <c r="P256" s="255">
        <f>SUM(P257:P258)</f>
        <v>0</v>
      </c>
      <c r="Q256" s="254"/>
      <c r="R256" s="255">
        <f>SUM(R257:R258)</f>
        <v>0</v>
      </c>
      <c r="S256" s="254"/>
      <c r="T256" s="256">
        <f>SUM(T257:T258)</f>
        <v>0</v>
      </c>
      <c r="AR256" s="250" t="s">
        <v>82</v>
      </c>
      <c r="AT256" s="257" t="s">
        <v>73</v>
      </c>
      <c r="AU256" s="257" t="s">
        <v>82</v>
      </c>
      <c r="AY256" s="250" t="s">
        <v>153</v>
      </c>
      <c r="BK256" s="258">
        <f>SUM(BK257:BK258)</f>
        <v>0</v>
      </c>
    </row>
    <row r="257" spans="1:65" s="178" customFormat="1" ht="24.25" customHeight="1">
      <c r="A257" s="175"/>
      <c r="B257" s="176"/>
      <c r="C257" s="261" t="s">
        <v>368</v>
      </c>
      <c r="D257" s="261" t="s">
        <v>155</v>
      </c>
      <c r="E257" s="262" t="s">
        <v>857</v>
      </c>
      <c r="F257" s="263" t="s">
        <v>858</v>
      </c>
      <c r="G257" s="264" t="s">
        <v>200</v>
      </c>
      <c r="H257" s="265">
        <v>119.004</v>
      </c>
      <c r="I257" s="80"/>
      <c r="J257" s="266">
        <f>ROUND(I257*H257,2)</f>
        <v>0</v>
      </c>
      <c r="K257" s="267"/>
      <c r="L257" s="176"/>
      <c r="M257" s="268" t="s">
        <v>1</v>
      </c>
      <c r="N257" s="269" t="s">
        <v>39</v>
      </c>
      <c r="O257" s="270"/>
      <c r="P257" s="271">
        <f>O257*H257</f>
        <v>0</v>
      </c>
      <c r="Q257" s="271">
        <v>0</v>
      </c>
      <c r="R257" s="271">
        <f>Q257*H257</f>
        <v>0</v>
      </c>
      <c r="S257" s="271">
        <v>0</v>
      </c>
      <c r="T257" s="272">
        <f>S257*H257</f>
        <v>0</v>
      </c>
      <c r="U257" s="175"/>
      <c r="V257" s="175"/>
      <c r="W257" s="175"/>
      <c r="X257" s="175"/>
      <c r="Y257" s="175"/>
      <c r="Z257" s="175"/>
      <c r="AA257" s="175"/>
      <c r="AB257" s="175"/>
      <c r="AC257" s="175"/>
      <c r="AD257" s="175"/>
      <c r="AE257" s="175"/>
      <c r="AR257" s="273" t="s">
        <v>159</v>
      </c>
      <c r="AT257" s="273" t="s">
        <v>155</v>
      </c>
      <c r="AU257" s="273" t="s">
        <v>84</v>
      </c>
      <c r="AY257" s="166" t="s">
        <v>153</v>
      </c>
      <c r="BE257" s="274">
        <f>IF(N257="základní",J257,0)</f>
        <v>0</v>
      </c>
      <c r="BF257" s="274">
        <f>IF(N257="snížená",J257,0)</f>
        <v>0</v>
      </c>
      <c r="BG257" s="274">
        <f>IF(N257="zákl. přenesená",J257,0)</f>
        <v>0</v>
      </c>
      <c r="BH257" s="274">
        <f>IF(N257="sníž. přenesená",J257,0)</f>
        <v>0</v>
      </c>
      <c r="BI257" s="274">
        <f>IF(N257="nulová",J257,0)</f>
        <v>0</v>
      </c>
      <c r="BJ257" s="166" t="s">
        <v>82</v>
      </c>
      <c r="BK257" s="274">
        <f>ROUND(I257*H257,2)</f>
        <v>0</v>
      </c>
      <c r="BL257" s="166" t="s">
        <v>159</v>
      </c>
      <c r="BM257" s="273" t="s">
        <v>381</v>
      </c>
    </row>
    <row r="258" spans="1:65" s="178" customFormat="1" ht="33" customHeight="1">
      <c r="A258" s="175"/>
      <c r="B258" s="176"/>
      <c r="C258" s="261" t="s">
        <v>273</v>
      </c>
      <c r="D258" s="261" t="s">
        <v>155</v>
      </c>
      <c r="E258" s="262" t="s">
        <v>859</v>
      </c>
      <c r="F258" s="263" t="s">
        <v>860</v>
      </c>
      <c r="G258" s="264" t="s">
        <v>200</v>
      </c>
      <c r="H258" s="265">
        <v>119.004</v>
      </c>
      <c r="I258" s="80"/>
      <c r="J258" s="266">
        <f>ROUND(I258*H258,2)</f>
        <v>0</v>
      </c>
      <c r="K258" s="267"/>
      <c r="L258" s="176"/>
      <c r="M258" s="268" t="s">
        <v>1</v>
      </c>
      <c r="N258" s="269" t="s">
        <v>39</v>
      </c>
      <c r="O258" s="270"/>
      <c r="P258" s="271">
        <f>O258*H258</f>
        <v>0</v>
      </c>
      <c r="Q258" s="271">
        <v>0</v>
      </c>
      <c r="R258" s="271">
        <f>Q258*H258</f>
        <v>0</v>
      </c>
      <c r="S258" s="271">
        <v>0</v>
      </c>
      <c r="T258" s="272">
        <f>S258*H258</f>
        <v>0</v>
      </c>
      <c r="U258" s="175"/>
      <c r="V258" s="175"/>
      <c r="W258" s="175"/>
      <c r="X258" s="175"/>
      <c r="Y258" s="175"/>
      <c r="Z258" s="175"/>
      <c r="AA258" s="175"/>
      <c r="AB258" s="175"/>
      <c r="AC258" s="175"/>
      <c r="AD258" s="175"/>
      <c r="AE258" s="175"/>
      <c r="AR258" s="273" t="s">
        <v>159</v>
      </c>
      <c r="AT258" s="273" t="s">
        <v>155</v>
      </c>
      <c r="AU258" s="273" t="s">
        <v>84</v>
      </c>
      <c r="AY258" s="166" t="s">
        <v>153</v>
      </c>
      <c r="BE258" s="274">
        <f>IF(N258="základní",J258,0)</f>
        <v>0</v>
      </c>
      <c r="BF258" s="274">
        <f>IF(N258="snížená",J258,0)</f>
        <v>0</v>
      </c>
      <c r="BG258" s="274">
        <f>IF(N258="zákl. přenesená",J258,0)</f>
        <v>0</v>
      </c>
      <c r="BH258" s="274">
        <f>IF(N258="sníž. přenesená",J258,0)</f>
        <v>0</v>
      </c>
      <c r="BI258" s="274">
        <f>IF(N258="nulová",J258,0)</f>
        <v>0</v>
      </c>
      <c r="BJ258" s="166" t="s">
        <v>82</v>
      </c>
      <c r="BK258" s="274">
        <f>ROUND(I258*H258,2)</f>
        <v>0</v>
      </c>
      <c r="BL258" s="166" t="s">
        <v>159</v>
      </c>
      <c r="BM258" s="273" t="s">
        <v>386</v>
      </c>
    </row>
    <row r="259" spans="2:63" s="248" customFormat="1" ht="25.9" customHeight="1">
      <c r="B259" s="249"/>
      <c r="D259" s="250" t="s">
        <v>73</v>
      </c>
      <c r="E259" s="251" t="s">
        <v>440</v>
      </c>
      <c r="F259" s="251" t="s">
        <v>441</v>
      </c>
      <c r="I259" s="79"/>
      <c r="J259" s="252">
        <f>BK259</f>
        <v>0</v>
      </c>
      <c r="L259" s="249"/>
      <c r="M259" s="253"/>
      <c r="N259" s="254"/>
      <c r="O259" s="254"/>
      <c r="P259" s="255">
        <f>P260</f>
        <v>0</v>
      </c>
      <c r="Q259" s="254"/>
      <c r="R259" s="255">
        <f>R260</f>
        <v>0</v>
      </c>
      <c r="S259" s="254"/>
      <c r="T259" s="256">
        <f>T260</f>
        <v>0</v>
      </c>
      <c r="AR259" s="250" t="s">
        <v>84</v>
      </c>
      <c r="AT259" s="257" t="s">
        <v>73</v>
      </c>
      <c r="AU259" s="257" t="s">
        <v>74</v>
      </c>
      <c r="AY259" s="250" t="s">
        <v>153</v>
      </c>
      <c r="BK259" s="258">
        <f>BK260</f>
        <v>0</v>
      </c>
    </row>
    <row r="260" spans="2:63" s="248" customFormat="1" ht="22.9" customHeight="1">
      <c r="B260" s="249"/>
      <c r="D260" s="250" t="s">
        <v>73</v>
      </c>
      <c r="E260" s="259" t="s">
        <v>861</v>
      </c>
      <c r="F260" s="259" t="s">
        <v>862</v>
      </c>
      <c r="I260" s="79"/>
      <c r="J260" s="260">
        <f>BK260</f>
        <v>0</v>
      </c>
      <c r="L260" s="249"/>
      <c r="M260" s="253"/>
      <c r="N260" s="254"/>
      <c r="O260" s="254"/>
      <c r="P260" s="255">
        <f>SUM(P261:P272)</f>
        <v>0</v>
      </c>
      <c r="Q260" s="254"/>
      <c r="R260" s="255">
        <f>SUM(R261:R272)</f>
        <v>0</v>
      </c>
      <c r="S260" s="254"/>
      <c r="T260" s="256">
        <f>SUM(T261:T272)</f>
        <v>0</v>
      </c>
      <c r="AR260" s="250" t="s">
        <v>84</v>
      </c>
      <c r="AT260" s="257" t="s">
        <v>73</v>
      </c>
      <c r="AU260" s="257" t="s">
        <v>82</v>
      </c>
      <c r="AY260" s="250" t="s">
        <v>153</v>
      </c>
      <c r="BK260" s="258">
        <f>SUM(BK261:BK272)</f>
        <v>0</v>
      </c>
    </row>
    <row r="261" spans="1:65" s="178" customFormat="1" ht="16.5" customHeight="1">
      <c r="A261" s="175"/>
      <c r="B261" s="176"/>
      <c r="C261" s="261" t="s">
        <v>375</v>
      </c>
      <c r="D261" s="261" t="s">
        <v>155</v>
      </c>
      <c r="E261" s="262" t="s">
        <v>863</v>
      </c>
      <c r="F261" s="263" t="s">
        <v>864</v>
      </c>
      <c r="G261" s="264" t="s">
        <v>290</v>
      </c>
      <c r="H261" s="265">
        <v>97</v>
      </c>
      <c r="I261" s="80"/>
      <c r="J261" s="266">
        <f>ROUND(I261*H261,2)</f>
        <v>0</v>
      </c>
      <c r="K261" s="267"/>
      <c r="L261" s="176"/>
      <c r="M261" s="268" t="s">
        <v>1</v>
      </c>
      <c r="N261" s="269" t="s">
        <v>39</v>
      </c>
      <c r="O261" s="270"/>
      <c r="P261" s="271">
        <f>O261*H261</f>
        <v>0</v>
      </c>
      <c r="Q261" s="271">
        <v>0</v>
      </c>
      <c r="R261" s="271">
        <f>Q261*H261</f>
        <v>0</v>
      </c>
      <c r="S261" s="271">
        <v>0</v>
      </c>
      <c r="T261" s="272">
        <f>S261*H261</f>
        <v>0</v>
      </c>
      <c r="U261" s="175"/>
      <c r="V261" s="175"/>
      <c r="W261" s="175"/>
      <c r="X261" s="175"/>
      <c r="Y261" s="175"/>
      <c r="Z261" s="175"/>
      <c r="AA261" s="175"/>
      <c r="AB261" s="175"/>
      <c r="AC261" s="175"/>
      <c r="AD261" s="175"/>
      <c r="AE261" s="175"/>
      <c r="AR261" s="273" t="s">
        <v>186</v>
      </c>
      <c r="AT261" s="273" t="s">
        <v>155</v>
      </c>
      <c r="AU261" s="273" t="s">
        <v>84</v>
      </c>
      <c r="AY261" s="166" t="s">
        <v>153</v>
      </c>
      <c r="BE261" s="274">
        <f>IF(N261="základní",J261,0)</f>
        <v>0</v>
      </c>
      <c r="BF261" s="274">
        <f>IF(N261="snížená",J261,0)</f>
        <v>0</v>
      </c>
      <c r="BG261" s="274">
        <f>IF(N261="zákl. přenesená",J261,0)</f>
        <v>0</v>
      </c>
      <c r="BH261" s="274">
        <f>IF(N261="sníž. přenesená",J261,0)</f>
        <v>0</v>
      </c>
      <c r="BI261" s="274">
        <f>IF(N261="nulová",J261,0)</f>
        <v>0</v>
      </c>
      <c r="BJ261" s="166" t="s">
        <v>82</v>
      </c>
      <c r="BK261" s="274">
        <f>ROUND(I261*H261,2)</f>
        <v>0</v>
      </c>
      <c r="BL261" s="166" t="s">
        <v>186</v>
      </c>
      <c r="BM261" s="273" t="s">
        <v>389</v>
      </c>
    </row>
    <row r="262" spans="2:51" s="284" customFormat="1" ht="12">
      <c r="B262" s="285"/>
      <c r="D262" s="277" t="s">
        <v>165</v>
      </c>
      <c r="E262" s="286" t="s">
        <v>1</v>
      </c>
      <c r="F262" s="287" t="s">
        <v>865</v>
      </c>
      <c r="H262" s="286" t="s">
        <v>1</v>
      </c>
      <c r="I262" s="82"/>
      <c r="L262" s="285"/>
      <c r="M262" s="288"/>
      <c r="N262" s="289"/>
      <c r="O262" s="289"/>
      <c r="P262" s="289"/>
      <c r="Q262" s="289"/>
      <c r="R262" s="289"/>
      <c r="S262" s="289"/>
      <c r="T262" s="290"/>
      <c r="AT262" s="286" t="s">
        <v>165</v>
      </c>
      <c r="AU262" s="286" t="s">
        <v>84</v>
      </c>
      <c r="AV262" s="284" t="s">
        <v>82</v>
      </c>
      <c r="AW262" s="284" t="s">
        <v>30</v>
      </c>
      <c r="AX262" s="284" t="s">
        <v>74</v>
      </c>
      <c r="AY262" s="286" t="s">
        <v>153</v>
      </c>
    </row>
    <row r="263" spans="2:51" s="275" customFormat="1" ht="12">
      <c r="B263" s="276"/>
      <c r="D263" s="277" t="s">
        <v>165</v>
      </c>
      <c r="E263" s="278" t="s">
        <v>1</v>
      </c>
      <c r="F263" s="279" t="s">
        <v>866</v>
      </c>
      <c r="H263" s="280">
        <v>97</v>
      </c>
      <c r="I263" s="81"/>
      <c r="L263" s="276"/>
      <c r="M263" s="281"/>
      <c r="N263" s="282"/>
      <c r="O263" s="282"/>
      <c r="P263" s="282"/>
      <c r="Q263" s="282"/>
      <c r="R263" s="282"/>
      <c r="S263" s="282"/>
      <c r="T263" s="283"/>
      <c r="AT263" s="278" t="s">
        <v>165</v>
      </c>
      <c r="AU263" s="278" t="s">
        <v>84</v>
      </c>
      <c r="AV263" s="275" t="s">
        <v>84</v>
      </c>
      <c r="AW263" s="275" t="s">
        <v>30</v>
      </c>
      <c r="AX263" s="275" t="s">
        <v>74</v>
      </c>
      <c r="AY263" s="278" t="s">
        <v>153</v>
      </c>
    </row>
    <row r="264" spans="2:51" s="291" customFormat="1" ht="12">
      <c r="B264" s="292"/>
      <c r="D264" s="277" t="s">
        <v>165</v>
      </c>
      <c r="E264" s="293" t="s">
        <v>1</v>
      </c>
      <c r="F264" s="294" t="s">
        <v>176</v>
      </c>
      <c r="H264" s="295">
        <v>97</v>
      </c>
      <c r="I264" s="83"/>
      <c r="L264" s="292"/>
      <c r="M264" s="296"/>
      <c r="N264" s="297"/>
      <c r="O264" s="297"/>
      <c r="P264" s="297"/>
      <c r="Q264" s="297"/>
      <c r="R264" s="297"/>
      <c r="S264" s="297"/>
      <c r="T264" s="298"/>
      <c r="AT264" s="293" t="s">
        <v>165</v>
      </c>
      <c r="AU264" s="293" t="s">
        <v>84</v>
      </c>
      <c r="AV264" s="291" t="s">
        <v>159</v>
      </c>
      <c r="AW264" s="291" t="s">
        <v>30</v>
      </c>
      <c r="AX264" s="291" t="s">
        <v>82</v>
      </c>
      <c r="AY264" s="293" t="s">
        <v>153</v>
      </c>
    </row>
    <row r="265" spans="1:65" s="178" customFormat="1" ht="16.5" customHeight="1">
      <c r="A265" s="175"/>
      <c r="B265" s="176"/>
      <c r="C265" s="261" t="s">
        <v>291</v>
      </c>
      <c r="D265" s="261" t="s">
        <v>155</v>
      </c>
      <c r="E265" s="262" t="s">
        <v>867</v>
      </c>
      <c r="F265" s="263" t="s">
        <v>868</v>
      </c>
      <c r="G265" s="264" t="s">
        <v>290</v>
      </c>
      <c r="H265" s="265">
        <v>105</v>
      </c>
      <c r="I265" s="80"/>
      <c r="J265" s="266">
        <f>ROUND(I265*H265,2)</f>
        <v>0</v>
      </c>
      <c r="K265" s="267"/>
      <c r="L265" s="176"/>
      <c r="M265" s="268" t="s">
        <v>1</v>
      </c>
      <c r="N265" s="269" t="s">
        <v>39</v>
      </c>
      <c r="O265" s="270"/>
      <c r="P265" s="271">
        <f>O265*H265</f>
        <v>0</v>
      </c>
      <c r="Q265" s="271">
        <v>0</v>
      </c>
      <c r="R265" s="271">
        <f>Q265*H265</f>
        <v>0</v>
      </c>
      <c r="S265" s="271">
        <v>0</v>
      </c>
      <c r="T265" s="272">
        <f>S265*H265</f>
        <v>0</v>
      </c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R265" s="273" t="s">
        <v>186</v>
      </c>
      <c r="AT265" s="273" t="s">
        <v>155</v>
      </c>
      <c r="AU265" s="273" t="s">
        <v>84</v>
      </c>
      <c r="AY265" s="166" t="s">
        <v>153</v>
      </c>
      <c r="BE265" s="274">
        <f>IF(N265="základní",J265,0)</f>
        <v>0</v>
      </c>
      <c r="BF265" s="274">
        <f>IF(N265="snížená",J265,0)</f>
        <v>0</v>
      </c>
      <c r="BG265" s="274">
        <f>IF(N265="zákl. přenesená",J265,0)</f>
        <v>0</v>
      </c>
      <c r="BH265" s="274">
        <f>IF(N265="sníž. přenesená",J265,0)</f>
        <v>0</v>
      </c>
      <c r="BI265" s="274">
        <f>IF(N265="nulová",J265,0)</f>
        <v>0</v>
      </c>
      <c r="BJ265" s="166" t="s">
        <v>82</v>
      </c>
      <c r="BK265" s="274">
        <f>ROUND(I265*H265,2)</f>
        <v>0</v>
      </c>
      <c r="BL265" s="166" t="s">
        <v>186</v>
      </c>
      <c r="BM265" s="273" t="s">
        <v>393</v>
      </c>
    </row>
    <row r="266" spans="2:51" s="284" customFormat="1" ht="12">
      <c r="B266" s="285"/>
      <c r="D266" s="277" t="s">
        <v>165</v>
      </c>
      <c r="E266" s="286" t="s">
        <v>1</v>
      </c>
      <c r="F266" s="287" t="s">
        <v>865</v>
      </c>
      <c r="H266" s="286" t="s">
        <v>1</v>
      </c>
      <c r="I266" s="82"/>
      <c r="L266" s="285"/>
      <c r="M266" s="288"/>
      <c r="N266" s="289"/>
      <c r="O266" s="289"/>
      <c r="P266" s="289"/>
      <c r="Q266" s="289"/>
      <c r="R266" s="289"/>
      <c r="S266" s="289"/>
      <c r="T266" s="290"/>
      <c r="AT266" s="286" t="s">
        <v>165</v>
      </c>
      <c r="AU266" s="286" t="s">
        <v>84</v>
      </c>
      <c r="AV266" s="284" t="s">
        <v>82</v>
      </c>
      <c r="AW266" s="284" t="s">
        <v>30</v>
      </c>
      <c r="AX266" s="284" t="s">
        <v>74</v>
      </c>
      <c r="AY266" s="286" t="s">
        <v>153</v>
      </c>
    </row>
    <row r="267" spans="2:51" s="275" customFormat="1" ht="12">
      <c r="B267" s="276"/>
      <c r="D267" s="277" t="s">
        <v>165</v>
      </c>
      <c r="E267" s="278" t="s">
        <v>1</v>
      </c>
      <c r="F267" s="279" t="s">
        <v>869</v>
      </c>
      <c r="H267" s="280">
        <v>105</v>
      </c>
      <c r="I267" s="81"/>
      <c r="L267" s="276"/>
      <c r="M267" s="281"/>
      <c r="N267" s="282"/>
      <c r="O267" s="282"/>
      <c r="P267" s="282"/>
      <c r="Q267" s="282"/>
      <c r="R267" s="282"/>
      <c r="S267" s="282"/>
      <c r="T267" s="283"/>
      <c r="AT267" s="278" t="s">
        <v>165</v>
      </c>
      <c r="AU267" s="278" t="s">
        <v>84</v>
      </c>
      <c r="AV267" s="275" t="s">
        <v>84</v>
      </c>
      <c r="AW267" s="275" t="s">
        <v>30</v>
      </c>
      <c r="AX267" s="275" t="s">
        <v>74</v>
      </c>
      <c r="AY267" s="278" t="s">
        <v>153</v>
      </c>
    </row>
    <row r="268" spans="2:51" s="291" customFormat="1" ht="12">
      <c r="B268" s="292"/>
      <c r="D268" s="277" t="s">
        <v>165</v>
      </c>
      <c r="E268" s="293" t="s">
        <v>1</v>
      </c>
      <c r="F268" s="294" t="s">
        <v>176</v>
      </c>
      <c r="H268" s="295">
        <v>105</v>
      </c>
      <c r="I268" s="83"/>
      <c r="L268" s="292"/>
      <c r="M268" s="296"/>
      <c r="N268" s="297"/>
      <c r="O268" s="297"/>
      <c r="P268" s="297"/>
      <c r="Q268" s="297"/>
      <c r="R268" s="297"/>
      <c r="S268" s="297"/>
      <c r="T268" s="298"/>
      <c r="AT268" s="293" t="s">
        <v>165</v>
      </c>
      <c r="AU268" s="293" t="s">
        <v>84</v>
      </c>
      <c r="AV268" s="291" t="s">
        <v>159</v>
      </c>
      <c r="AW268" s="291" t="s">
        <v>30</v>
      </c>
      <c r="AX268" s="291" t="s">
        <v>82</v>
      </c>
      <c r="AY268" s="293" t="s">
        <v>153</v>
      </c>
    </row>
    <row r="269" spans="1:65" s="178" customFormat="1" ht="16.5" customHeight="1">
      <c r="A269" s="175"/>
      <c r="B269" s="176"/>
      <c r="C269" s="261" t="s">
        <v>382</v>
      </c>
      <c r="D269" s="261" t="s">
        <v>155</v>
      </c>
      <c r="E269" s="262" t="s">
        <v>870</v>
      </c>
      <c r="F269" s="263" t="s">
        <v>871</v>
      </c>
      <c r="G269" s="264" t="s">
        <v>290</v>
      </c>
      <c r="H269" s="265">
        <v>75</v>
      </c>
      <c r="I269" s="80"/>
      <c r="J269" s="266">
        <f>ROUND(I269*H269,2)</f>
        <v>0</v>
      </c>
      <c r="K269" s="267"/>
      <c r="L269" s="176"/>
      <c r="M269" s="268" t="s">
        <v>1</v>
      </c>
      <c r="N269" s="269" t="s">
        <v>39</v>
      </c>
      <c r="O269" s="270"/>
      <c r="P269" s="271">
        <f>O269*H269</f>
        <v>0</v>
      </c>
      <c r="Q269" s="271">
        <v>0</v>
      </c>
      <c r="R269" s="271">
        <f>Q269*H269</f>
        <v>0</v>
      </c>
      <c r="S269" s="271">
        <v>0</v>
      </c>
      <c r="T269" s="272">
        <f>S269*H269</f>
        <v>0</v>
      </c>
      <c r="U269" s="175"/>
      <c r="V269" s="175"/>
      <c r="W269" s="175"/>
      <c r="X269" s="175"/>
      <c r="Y269" s="175"/>
      <c r="Z269" s="175"/>
      <c r="AA269" s="175"/>
      <c r="AB269" s="175"/>
      <c r="AC269" s="175"/>
      <c r="AD269" s="175"/>
      <c r="AE269" s="175"/>
      <c r="AR269" s="273" t="s">
        <v>186</v>
      </c>
      <c r="AT269" s="273" t="s">
        <v>155</v>
      </c>
      <c r="AU269" s="273" t="s">
        <v>84</v>
      </c>
      <c r="AY269" s="166" t="s">
        <v>153</v>
      </c>
      <c r="BE269" s="274">
        <f>IF(N269="základní",J269,0)</f>
        <v>0</v>
      </c>
      <c r="BF269" s="274">
        <f>IF(N269="snížená",J269,0)</f>
        <v>0</v>
      </c>
      <c r="BG269" s="274">
        <f>IF(N269="zákl. přenesená",J269,0)</f>
        <v>0</v>
      </c>
      <c r="BH269" s="274">
        <f>IF(N269="sníž. přenesená",J269,0)</f>
        <v>0</v>
      </c>
      <c r="BI269" s="274">
        <f>IF(N269="nulová",J269,0)</f>
        <v>0</v>
      </c>
      <c r="BJ269" s="166" t="s">
        <v>82</v>
      </c>
      <c r="BK269" s="274">
        <f>ROUND(I269*H269,2)</f>
        <v>0</v>
      </c>
      <c r="BL269" s="166" t="s">
        <v>186</v>
      </c>
      <c r="BM269" s="273" t="s">
        <v>396</v>
      </c>
    </row>
    <row r="270" spans="2:51" s="284" customFormat="1" ht="12">
      <c r="B270" s="285"/>
      <c r="D270" s="277" t="s">
        <v>165</v>
      </c>
      <c r="E270" s="286" t="s">
        <v>1</v>
      </c>
      <c r="F270" s="287" t="s">
        <v>872</v>
      </c>
      <c r="H270" s="286" t="s">
        <v>1</v>
      </c>
      <c r="L270" s="285"/>
      <c r="M270" s="288"/>
      <c r="N270" s="289"/>
      <c r="O270" s="289"/>
      <c r="P270" s="289"/>
      <c r="Q270" s="289"/>
      <c r="R270" s="289"/>
      <c r="S270" s="289"/>
      <c r="T270" s="290"/>
      <c r="AT270" s="286" t="s">
        <v>165</v>
      </c>
      <c r="AU270" s="286" t="s">
        <v>84</v>
      </c>
      <c r="AV270" s="284" t="s">
        <v>82</v>
      </c>
      <c r="AW270" s="284" t="s">
        <v>30</v>
      </c>
      <c r="AX270" s="284" t="s">
        <v>74</v>
      </c>
      <c r="AY270" s="286" t="s">
        <v>153</v>
      </c>
    </row>
    <row r="271" spans="2:51" s="275" customFormat="1" ht="12">
      <c r="B271" s="276"/>
      <c r="D271" s="277" t="s">
        <v>165</v>
      </c>
      <c r="E271" s="278" t="s">
        <v>1</v>
      </c>
      <c r="F271" s="279" t="s">
        <v>482</v>
      </c>
      <c r="H271" s="280">
        <v>75</v>
      </c>
      <c r="L271" s="276"/>
      <c r="M271" s="281"/>
      <c r="N271" s="282"/>
      <c r="O271" s="282"/>
      <c r="P271" s="282"/>
      <c r="Q271" s="282"/>
      <c r="R271" s="282"/>
      <c r="S271" s="282"/>
      <c r="T271" s="283"/>
      <c r="AT271" s="278" t="s">
        <v>165</v>
      </c>
      <c r="AU271" s="278" t="s">
        <v>84</v>
      </c>
      <c r="AV271" s="275" t="s">
        <v>84</v>
      </c>
      <c r="AW271" s="275" t="s">
        <v>30</v>
      </c>
      <c r="AX271" s="275" t="s">
        <v>74</v>
      </c>
      <c r="AY271" s="278" t="s">
        <v>153</v>
      </c>
    </row>
    <row r="272" spans="2:51" s="291" customFormat="1" ht="12">
      <c r="B272" s="292"/>
      <c r="D272" s="277" t="s">
        <v>165</v>
      </c>
      <c r="E272" s="293" t="s">
        <v>1</v>
      </c>
      <c r="F272" s="294" t="s">
        <v>176</v>
      </c>
      <c r="H272" s="295">
        <v>75</v>
      </c>
      <c r="L272" s="292"/>
      <c r="M272" s="314"/>
      <c r="N272" s="315"/>
      <c r="O272" s="315"/>
      <c r="P272" s="315"/>
      <c r="Q272" s="315"/>
      <c r="R272" s="315"/>
      <c r="S272" s="315"/>
      <c r="T272" s="316"/>
      <c r="AT272" s="293" t="s">
        <v>165</v>
      </c>
      <c r="AU272" s="293" t="s">
        <v>84</v>
      </c>
      <c r="AV272" s="291" t="s">
        <v>159</v>
      </c>
      <c r="AW272" s="291" t="s">
        <v>30</v>
      </c>
      <c r="AX272" s="291" t="s">
        <v>82</v>
      </c>
      <c r="AY272" s="293" t="s">
        <v>153</v>
      </c>
    </row>
    <row r="273" spans="1:31" s="178" customFormat="1" ht="7" customHeight="1">
      <c r="A273" s="175"/>
      <c r="B273" s="212"/>
      <c r="C273" s="213"/>
      <c r="D273" s="213"/>
      <c r="E273" s="213"/>
      <c r="F273" s="213"/>
      <c r="G273" s="213"/>
      <c r="H273" s="213"/>
      <c r="I273" s="213"/>
      <c r="J273" s="213"/>
      <c r="K273" s="213"/>
      <c r="L273" s="176"/>
      <c r="M273" s="175"/>
      <c r="O273" s="175"/>
      <c r="P273" s="175"/>
      <c r="Q273" s="175"/>
      <c r="R273" s="175"/>
      <c r="S273" s="175"/>
      <c r="T273" s="175"/>
      <c r="U273" s="175"/>
      <c r="V273" s="175"/>
      <c r="W273" s="175"/>
      <c r="X273" s="175"/>
      <c r="Y273" s="175"/>
      <c r="Z273" s="175"/>
      <c r="AA273" s="175"/>
      <c r="AB273" s="175"/>
      <c r="AC273" s="175"/>
      <c r="AD273" s="175"/>
      <c r="AE273" s="175"/>
    </row>
  </sheetData>
  <sheetProtection algorithmName="SHA-512" hashValue="zwb+OHBLpG/1fh+2/OBm7aMSd7zvayxy2sWt++hOrIUyeEqrScaMqlOqI2TRlsJVy9nQLiQDwdaCXmbRbOHmmw==" saltValue="pEVsw7gsBJK2bW5aI6CATw==" spinCount="100000" sheet="1" objects="1" scenarios="1"/>
  <autoFilter ref="C124:K27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00102615356"/>
    <pageSetUpPr fitToPage="1"/>
  </sheetPr>
  <dimension ref="A2:BM614"/>
  <sheetViews>
    <sheetView showGridLines="0" view="pageBreakPreview" zoomScale="60" workbookViewId="0" topLeftCell="A328">
      <selection activeCell="AA376" sqref="AA376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93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873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ROUND(J126,2)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ROUND((SUM(BE126:BE613)),2)</f>
        <v>0</v>
      </c>
      <c r="G33" s="175"/>
      <c r="H33" s="175"/>
      <c r="I33" s="197">
        <v>0.21</v>
      </c>
      <c r="J33" s="196">
        <f>ROUND(((SUM(BE126:BE613))*I33),2)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ROUND((SUM(BF126:BF613)),2)</f>
        <v>0</v>
      </c>
      <c r="G34" s="175"/>
      <c r="H34" s="175"/>
      <c r="I34" s="197">
        <v>0.15</v>
      </c>
      <c r="J34" s="196">
        <f>ROUND(((SUM(BF126:BF613))*I34),2)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ROUND((SUM(BG126:BG613)),2)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ROUND((SUM(BH126:BH613)),2)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ROUND((SUM(BI126:BI613)),2)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26" ht="14.5" customHeight="1">
      <c r="B44" s="169"/>
      <c r="L44" s="169"/>
      <c r="Z44" s="325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05 - ZDRAVOTNĚ TECHNICKÉ INSTALACE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J126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127</v>
      </c>
      <c r="E97" s="223"/>
      <c r="F97" s="223"/>
      <c r="G97" s="223"/>
      <c r="H97" s="223"/>
      <c r="I97" s="223"/>
      <c r="J97" s="224">
        <f>J127</f>
        <v>0</v>
      </c>
      <c r="L97" s="221"/>
    </row>
    <row r="98" spans="2:12" s="225" customFormat="1" ht="19.9" customHeight="1">
      <c r="B98" s="226"/>
      <c r="D98" s="227" t="s">
        <v>128</v>
      </c>
      <c r="E98" s="228"/>
      <c r="F98" s="228"/>
      <c r="G98" s="228"/>
      <c r="H98" s="228"/>
      <c r="I98" s="228"/>
      <c r="J98" s="229">
        <f>J128</f>
        <v>0</v>
      </c>
      <c r="L98" s="226"/>
    </row>
    <row r="99" spans="2:12" s="225" customFormat="1" ht="19.9" customHeight="1">
      <c r="B99" s="226"/>
      <c r="D99" s="227" t="s">
        <v>131</v>
      </c>
      <c r="E99" s="228"/>
      <c r="F99" s="228"/>
      <c r="G99" s="228"/>
      <c r="H99" s="228"/>
      <c r="I99" s="228"/>
      <c r="J99" s="229">
        <f>J246</f>
        <v>0</v>
      </c>
      <c r="L99" s="226"/>
    </row>
    <row r="100" spans="2:12" s="225" customFormat="1" ht="19.9" customHeight="1">
      <c r="B100" s="226"/>
      <c r="D100" s="227" t="s">
        <v>718</v>
      </c>
      <c r="E100" s="228"/>
      <c r="F100" s="228"/>
      <c r="G100" s="228"/>
      <c r="H100" s="228"/>
      <c r="I100" s="228"/>
      <c r="J100" s="229">
        <f>J277</f>
        <v>0</v>
      </c>
      <c r="L100" s="226"/>
    </row>
    <row r="101" spans="2:12" s="220" customFormat="1" ht="25" customHeight="1">
      <c r="B101" s="221"/>
      <c r="D101" s="222" t="s">
        <v>134</v>
      </c>
      <c r="E101" s="223"/>
      <c r="F101" s="223"/>
      <c r="G101" s="223"/>
      <c r="H101" s="223"/>
      <c r="I101" s="223"/>
      <c r="J101" s="224">
        <f>J326</f>
        <v>0</v>
      </c>
      <c r="L101" s="221"/>
    </row>
    <row r="102" spans="2:12" s="225" customFormat="1" ht="19.9" customHeight="1">
      <c r="B102" s="226"/>
      <c r="D102" s="227" t="s">
        <v>720</v>
      </c>
      <c r="E102" s="228"/>
      <c r="F102" s="228"/>
      <c r="G102" s="228"/>
      <c r="H102" s="228"/>
      <c r="I102" s="228"/>
      <c r="J102" s="229">
        <f>J327</f>
        <v>0</v>
      </c>
      <c r="L102" s="226"/>
    </row>
    <row r="103" spans="2:12" s="225" customFormat="1" ht="19.9" customHeight="1">
      <c r="B103" s="226"/>
      <c r="D103" s="227" t="s">
        <v>874</v>
      </c>
      <c r="E103" s="228"/>
      <c r="F103" s="228"/>
      <c r="G103" s="228"/>
      <c r="H103" s="228"/>
      <c r="I103" s="228"/>
      <c r="J103" s="229">
        <f>J376</f>
        <v>0</v>
      </c>
      <c r="L103" s="226"/>
    </row>
    <row r="104" spans="2:12" s="225" customFormat="1" ht="19.9" customHeight="1">
      <c r="B104" s="226"/>
      <c r="D104" s="227" t="s">
        <v>875</v>
      </c>
      <c r="E104" s="228"/>
      <c r="F104" s="228"/>
      <c r="G104" s="228"/>
      <c r="H104" s="228"/>
      <c r="I104" s="228"/>
      <c r="J104" s="229">
        <f>J492</f>
        <v>0</v>
      </c>
      <c r="L104" s="226"/>
    </row>
    <row r="105" spans="2:12" s="225" customFormat="1" ht="19.9" customHeight="1">
      <c r="B105" s="226"/>
      <c r="D105" s="227" t="s">
        <v>876</v>
      </c>
      <c r="E105" s="228"/>
      <c r="F105" s="228"/>
      <c r="G105" s="228"/>
      <c r="H105" s="228"/>
      <c r="I105" s="228"/>
      <c r="J105" s="229">
        <f>J605</f>
        <v>0</v>
      </c>
      <c r="L105" s="226"/>
    </row>
    <row r="106" spans="2:12" s="225" customFormat="1" ht="19.9" customHeight="1">
      <c r="B106" s="226"/>
      <c r="D106" s="227" t="s">
        <v>877</v>
      </c>
      <c r="E106" s="228"/>
      <c r="F106" s="228"/>
      <c r="G106" s="228"/>
      <c r="H106" s="228"/>
      <c r="I106" s="228"/>
      <c r="J106" s="229">
        <f>J610</f>
        <v>0</v>
      </c>
      <c r="L106" s="226"/>
    </row>
    <row r="107" spans="1:31" s="178" customFormat="1" ht="21.75" customHeight="1">
      <c r="A107" s="175"/>
      <c r="B107" s="176"/>
      <c r="C107" s="175"/>
      <c r="D107" s="175"/>
      <c r="E107" s="175"/>
      <c r="F107" s="175"/>
      <c r="G107" s="175"/>
      <c r="H107" s="175"/>
      <c r="I107" s="175"/>
      <c r="J107" s="175"/>
      <c r="K107" s="175"/>
      <c r="L107" s="177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31" s="178" customFormat="1" ht="7" customHeight="1">
      <c r="A108" s="175"/>
      <c r="B108" s="212"/>
      <c r="C108" s="213"/>
      <c r="D108" s="213"/>
      <c r="E108" s="213"/>
      <c r="F108" s="213"/>
      <c r="G108" s="213"/>
      <c r="H108" s="213"/>
      <c r="I108" s="213"/>
      <c r="J108" s="213"/>
      <c r="K108" s="213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12" spans="1:31" s="178" customFormat="1" ht="7" customHeight="1">
      <c r="A112" s="175"/>
      <c r="B112" s="214"/>
      <c r="C112" s="215"/>
      <c r="D112" s="215"/>
      <c r="E112" s="215"/>
      <c r="F112" s="215"/>
      <c r="G112" s="215"/>
      <c r="H112" s="215"/>
      <c r="I112" s="215"/>
      <c r="J112" s="215"/>
      <c r="K112" s="21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25" customHeight="1">
      <c r="A113" s="175"/>
      <c r="B113" s="176"/>
      <c r="C113" s="170" t="s">
        <v>138</v>
      </c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7" customHeight="1">
      <c r="A114" s="175"/>
      <c r="B114" s="176"/>
      <c r="C114" s="175"/>
      <c r="D114" s="175"/>
      <c r="E114" s="175"/>
      <c r="F114" s="175"/>
      <c r="G114" s="175"/>
      <c r="H114" s="175"/>
      <c r="I114" s="175"/>
      <c r="J114" s="175"/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2" customHeight="1">
      <c r="A115" s="175"/>
      <c r="B115" s="176"/>
      <c r="C115" s="172" t="s">
        <v>16</v>
      </c>
      <c r="D115" s="175"/>
      <c r="E115" s="175"/>
      <c r="F115" s="175"/>
      <c r="G115" s="175"/>
      <c r="H115" s="175"/>
      <c r="I115" s="175"/>
      <c r="J115" s="175"/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6.5" customHeight="1">
      <c r="A116" s="175"/>
      <c r="B116" s="176"/>
      <c r="C116" s="175"/>
      <c r="D116" s="175"/>
      <c r="E116" s="173" t="str">
        <f>E7</f>
        <v>00 - Provizorní menza_RS- UK Albertov</v>
      </c>
      <c r="F116" s="174"/>
      <c r="G116" s="174"/>
      <c r="H116" s="174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178" customFormat="1" ht="12" customHeight="1">
      <c r="A117" s="175"/>
      <c r="B117" s="176"/>
      <c r="C117" s="172" t="s">
        <v>119</v>
      </c>
      <c r="D117" s="175"/>
      <c r="E117" s="175"/>
      <c r="F117" s="175"/>
      <c r="G117" s="175"/>
      <c r="H117" s="175"/>
      <c r="I117" s="175"/>
      <c r="J117" s="175"/>
      <c r="K117" s="175"/>
      <c r="L117" s="177"/>
      <c r="S117" s="175"/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</row>
    <row r="118" spans="1:31" s="178" customFormat="1" ht="16.5" customHeight="1">
      <c r="A118" s="175"/>
      <c r="B118" s="176"/>
      <c r="C118" s="175"/>
      <c r="D118" s="175"/>
      <c r="E118" s="179" t="str">
        <f>E9</f>
        <v>05 - ZDRAVOTNĚ TECHNICKÉ INSTALACE</v>
      </c>
      <c r="F118" s="180"/>
      <c r="G118" s="180"/>
      <c r="H118" s="180"/>
      <c r="I118" s="175"/>
      <c r="J118" s="175"/>
      <c r="K118" s="175"/>
      <c r="L118" s="177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  <row r="119" spans="1:31" s="178" customFormat="1" ht="7" customHeight="1">
      <c r="A119" s="175"/>
      <c r="B119" s="176"/>
      <c r="C119" s="175"/>
      <c r="D119" s="175"/>
      <c r="E119" s="175"/>
      <c r="F119" s="175"/>
      <c r="G119" s="175"/>
      <c r="H119" s="175"/>
      <c r="I119" s="175"/>
      <c r="J119" s="175"/>
      <c r="K119" s="175"/>
      <c r="L119" s="177"/>
      <c r="S119" s="175"/>
      <c r="T119" s="175"/>
      <c r="U119" s="175"/>
      <c r="V119" s="175"/>
      <c r="W119" s="175"/>
      <c r="X119" s="175"/>
      <c r="Y119" s="175"/>
      <c r="Z119" s="175"/>
      <c r="AA119" s="175"/>
      <c r="AB119" s="175"/>
      <c r="AC119" s="175"/>
      <c r="AD119" s="175"/>
      <c r="AE119" s="175"/>
    </row>
    <row r="120" spans="1:31" s="178" customFormat="1" ht="12" customHeight="1">
      <c r="A120" s="175"/>
      <c r="B120" s="176"/>
      <c r="C120" s="172" t="s">
        <v>20</v>
      </c>
      <c r="D120" s="175"/>
      <c r="E120" s="175"/>
      <c r="F120" s="181" t="str">
        <f>F12</f>
        <v>Albertov, Konvent sester Alžbětinek. č. 1564/4</v>
      </c>
      <c r="G120" s="175"/>
      <c r="H120" s="175"/>
      <c r="I120" s="172" t="s">
        <v>21</v>
      </c>
      <c r="J120" s="182" t="str">
        <f>IF(J12="","",J12)</f>
        <v>Vyplň údaj</v>
      </c>
      <c r="K120" s="175"/>
      <c r="L120" s="177"/>
      <c r="S120" s="175"/>
      <c r="T120" s="175"/>
      <c r="U120" s="175"/>
      <c r="V120" s="175"/>
      <c r="W120" s="175"/>
      <c r="X120" s="175"/>
      <c r="Y120" s="175"/>
      <c r="Z120" s="175"/>
      <c r="AA120" s="175"/>
      <c r="AB120" s="175"/>
      <c r="AC120" s="175"/>
      <c r="AD120" s="175"/>
      <c r="AE120" s="175"/>
    </row>
    <row r="121" spans="1:31" s="178" customFormat="1" ht="7" customHeight="1">
      <c r="A121" s="175"/>
      <c r="B121" s="176"/>
      <c r="C121" s="175"/>
      <c r="D121" s="175"/>
      <c r="E121" s="175"/>
      <c r="F121" s="175"/>
      <c r="G121" s="175"/>
      <c r="H121" s="175"/>
      <c r="I121" s="175"/>
      <c r="J121" s="175"/>
      <c r="K121" s="175"/>
      <c r="L121" s="177"/>
      <c r="S121" s="175"/>
      <c r="T121" s="175"/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</row>
    <row r="122" spans="1:31" s="178" customFormat="1" ht="15.25" customHeight="1">
      <c r="A122" s="175"/>
      <c r="B122" s="176"/>
      <c r="C122" s="172" t="s">
        <v>22</v>
      </c>
      <c r="D122" s="175"/>
      <c r="E122" s="175"/>
      <c r="F122" s="181" t="str">
        <f>E15</f>
        <v xml:space="preserve"> </v>
      </c>
      <c r="G122" s="175"/>
      <c r="H122" s="175"/>
      <c r="I122" s="172" t="s">
        <v>28</v>
      </c>
      <c r="J122" s="216" t="str">
        <f>E21</f>
        <v>JIKA CZ s.r.o.</v>
      </c>
      <c r="K122" s="175"/>
      <c r="L122" s="177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  <row r="123" spans="1:31" s="178" customFormat="1" ht="15.25" customHeight="1">
      <c r="A123" s="175"/>
      <c r="B123" s="176"/>
      <c r="C123" s="172" t="s">
        <v>26</v>
      </c>
      <c r="D123" s="175"/>
      <c r="E123" s="175"/>
      <c r="F123" s="181" t="str">
        <f>IF(E18="","",E18)</f>
        <v>Vyplň údaj</v>
      </c>
      <c r="G123" s="175"/>
      <c r="H123" s="175"/>
      <c r="I123" s="172" t="s">
        <v>31</v>
      </c>
      <c r="J123" s="216" t="str">
        <f>E24</f>
        <v xml:space="preserve">    </v>
      </c>
      <c r="K123" s="175"/>
      <c r="L123" s="177"/>
      <c r="S123" s="175"/>
      <c r="T123" s="175"/>
      <c r="U123" s="175"/>
      <c r="V123" s="175"/>
      <c r="W123" s="175"/>
      <c r="X123" s="175"/>
      <c r="Y123" s="175"/>
      <c r="Z123" s="175"/>
      <c r="AA123" s="175"/>
      <c r="AB123" s="175"/>
      <c r="AC123" s="175"/>
      <c r="AD123" s="175"/>
      <c r="AE123" s="175"/>
    </row>
    <row r="124" spans="1:31" s="178" customFormat="1" ht="10.4" customHeight="1">
      <c r="A124" s="175"/>
      <c r="B124" s="176"/>
      <c r="C124" s="175"/>
      <c r="D124" s="175"/>
      <c r="E124" s="175"/>
      <c r="F124" s="175"/>
      <c r="G124" s="175"/>
      <c r="H124" s="175"/>
      <c r="I124" s="175"/>
      <c r="J124" s="175"/>
      <c r="K124" s="175"/>
      <c r="L124" s="177"/>
      <c r="S124" s="175"/>
      <c r="T124" s="175"/>
      <c r="U124" s="175"/>
      <c r="V124" s="175"/>
      <c r="W124" s="175"/>
      <c r="X124" s="175"/>
      <c r="Y124" s="175"/>
      <c r="Z124" s="175"/>
      <c r="AA124" s="175"/>
      <c r="AB124" s="175"/>
      <c r="AC124" s="175"/>
      <c r="AD124" s="175"/>
      <c r="AE124" s="175"/>
    </row>
    <row r="125" spans="1:31" s="240" customFormat="1" ht="29.25" customHeight="1">
      <c r="A125" s="230"/>
      <c r="B125" s="231"/>
      <c r="C125" s="232" t="s">
        <v>139</v>
      </c>
      <c r="D125" s="233" t="s">
        <v>59</v>
      </c>
      <c r="E125" s="233" t="s">
        <v>55</v>
      </c>
      <c r="F125" s="233" t="s">
        <v>56</v>
      </c>
      <c r="G125" s="233" t="s">
        <v>140</v>
      </c>
      <c r="H125" s="233" t="s">
        <v>141</v>
      </c>
      <c r="I125" s="233" t="s">
        <v>142</v>
      </c>
      <c r="J125" s="234" t="s">
        <v>124</v>
      </c>
      <c r="K125" s="235" t="s">
        <v>143</v>
      </c>
      <c r="L125" s="236"/>
      <c r="M125" s="237" t="s">
        <v>1</v>
      </c>
      <c r="N125" s="238" t="s">
        <v>38</v>
      </c>
      <c r="O125" s="238" t="s">
        <v>144</v>
      </c>
      <c r="P125" s="238" t="s">
        <v>145</v>
      </c>
      <c r="Q125" s="238" t="s">
        <v>146</v>
      </c>
      <c r="R125" s="238" t="s">
        <v>147</v>
      </c>
      <c r="S125" s="238" t="s">
        <v>148</v>
      </c>
      <c r="T125" s="239" t="s">
        <v>149</v>
      </c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0"/>
    </row>
    <row r="126" spans="1:63" s="178" customFormat="1" ht="22.9" customHeight="1">
      <c r="A126" s="175"/>
      <c r="B126" s="176"/>
      <c r="C126" s="241" t="s">
        <v>150</v>
      </c>
      <c r="D126" s="175"/>
      <c r="E126" s="175"/>
      <c r="F126" s="175"/>
      <c r="G126" s="175"/>
      <c r="H126" s="175"/>
      <c r="I126" s="175"/>
      <c r="J126" s="242">
        <f>BK126</f>
        <v>0</v>
      </c>
      <c r="K126" s="175"/>
      <c r="L126" s="176"/>
      <c r="M126" s="243"/>
      <c r="N126" s="244"/>
      <c r="O126" s="191"/>
      <c r="P126" s="245">
        <f>P127+P326</f>
        <v>0</v>
      </c>
      <c r="Q126" s="191"/>
      <c r="R126" s="245">
        <f>R127+R326</f>
        <v>0</v>
      </c>
      <c r="S126" s="191"/>
      <c r="T126" s="246">
        <f>T127+T326</f>
        <v>0</v>
      </c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T126" s="166" t="s">
        <v>73</v>
      </c>
      <c r="AU126" s="166" t="s">
        <v>126</v>
      </c>
      <c r="BK126" s="247">
        <f>BK127+BK326</f>
        <v>0</v>
      </c>
    </row>
    <row r="127" spans="2:63" s="248" customFormat="1" ht="25.9" customHeight="1">
      <c r="B127" s="249"/>
      <c r="D127" s="250" t="s">
        <v>73</v>
      </c>
      <c r="E127" s="251" t="s">
        <v>151</v>
      </c>
      <c r="F127" s="251" t="s">
        <v>152</v>
      </c>
      <c r="J127" s="252">
        <f>BK127</f>
        <v>0</v>
      </c>
      <c r="L127" s="249"/>
      <c r="M127" s="253"/>
      <c r="N127" s="254"/>
      <c r="O127" s="254"/>
      <c r="P127" s="255">
        <f>P128+P246+P277</f>
        <v>0</v>
      </c>
      <c r="Q127" s="254"/>
      <c r="R127" s="255">
        <f>R128+R246+R277</f>
        <v>0</v>
      </c>
      <c r="S127" s="254"/>
      <c r="T127" s="256">
        <f>T128+T246+T277</f>
        <v>0</v>
      </c>
      <c r="AR127" s="250" t="s">
        <v>82</v>
      </c>
      <c r="AT127" s="257" t="s">
        <v>73</v>
      </c>
      <c r="AU127" s="257" t="s">
        <v>74</v>
      </c>
      <c r="AY127" s="250" t="s">
        <v>153</v>
      </c>
      <c r="BK127" s="258">
        <f>BK128+BK246+BK277</f>
        <v>0</v>
      </c>
    </row>
    <row r="128" spans="2:63" s="248" customFormat="1" ht="22.9" customHeight="1">
      <c r="B128" s="249"/>
      <c r="D128" s="250" t="s">
        <v>73</v>
      </c>
      <c r="E128" s="259" t="s">
        <v>82</v>
      </c>
      <c r="F128" s="259" t="s">
        <v>154</v>
      </c>
      <c r="J128" s="260">
        <f>BK128</f>
        <v>0</v>
      </c>
      <c r="L128" s="249"/>
      <c r="M128" s="253"/>
      <c r="N128" s="254"/>
      <c r="O128" s="254"/>
      <c r="P128" s="255">
        <f>SUM(P129:P245)</f>
        <v>0</v>
      </c>
      <c r="Q128" s="254"/>
      <c r="R128" s="255">
        <f>SUM(R129:R245)</f>
        <v>0</v>
      </c>
      <c r="S128" s="254"/>
      <c r="T128" s="256">
        <f>SUM(T129:T245)</f>
        <v>0</v>
      </c>
      <c r="AR128" s="250" t="s">
        <v>82</v>
      </c>
      <c r="AT128" s="257" t="s">
        <v>73</v>
      </c>
      <c r="AU128" s="257" t="s">
        <v>82</v>
      </c>
      <c r="AY128" s="250" t="s">
        <v>153</v>
      </c>
      <c r="BK128" s="258">
        <f>SUM(BK129:BK245)</f>
        <v>0</v>
      </c>
    </row>
    <row r="129" spans="1:65" s="178" customFormat="1" ht="49.15" customHeight="1">
      <c r="A129" s="175"/>
      <c r="B129" s="176"/>
      <c r="C129" s="261" t="s">
        <v>82</v>
      </c>
      <c r="D129" s="261" t="s">
        <v>155</v>
      </c>
      <c r="E129" s="262" t="s">
        <v>878</v>
      </c>
      <c r="F129" s="263" t="s">
        <v>879</v>
      </c>
      <c r="G129" s="264" t="s">
        <v>170</v>
      </c>
      <c r="H129" s="265">
        <v>27.607</v>
      </c>
      <c r="I129" s="80"/>
      <c r="J129" s="266">
        <f>ROUND(I129*H129,2)</f>
        <v>0</v>
      </c>
      <c r="K129" s="267"/>
      <c r="L129" s="176"/>
      <c r="M129" s="268" t="s">
        <v>1</v>
      </c>
      <c r="N129" s="269" t="s">
        <v>39</v>
      </c>
      <c r="O129" s="270"/>
      <c r="P129" s="271">
        <f>O129*H129</f>
        <v>0</v>
      </c>
      <c r="Q129" s="271">
        <v>0</v>
      </c>
      <c r="R129" s="271">
        <f>Q129*H129</f>
        <v>0</v>
      </c>
      <c r="S129" s="271">
        <v>0</v>
      </c>
      <c r="T129" s="272">
        <f>S129*H129</f>
        <v>0</v>
      </c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R129" s="273" t="s">
        <v>159</v>
      </c>
      <c r="AT129" s="273" t="s">
        <v>155</v>
      </c>
      <c r="AU129" s="273" t="s">
        <v>84</v>
      </c>
      <c r="AY129" s="166" t="s">
        <v>153</v>
      </c>
      <c r="BE129" s="274">
        <f>IF(N129="základní",J129,0)</f>
        <v>0</v>
      </c>
      <c r="BF129" s="274">
        <f>IF(N129="snížená",J129,0)</f>
        <v>0</v>
      </c>
      <c r="BG129" s="274">
        <f>IF(N129="zákl. přenesená",J129,0)</f>
        <v>0</v>
      </c>
      <c r="BH129" s="274">
        <f>IF(N129="sníž. přenesená",J129,0)</f>
        <v>0</v>
      </c>
      <c r="BI129" s="274">
        <f>IF(N129="nulová",J129,0)</f>
        <v>0</v>
      </c>
      <c r="BJ129" s="166" t="s">
        <v>82</v>
      </c>
      <c r="BK129" s="274">
        <f>ROUND(I129*H129,2)</f>
        <v>0</v>
      </c>
      <c r="BL129" s="166" t="s">
        <v>159</v>
      </c>
      <c r="BM129" s="273" t="s">
        <v>84</v>
      </c>
    </row>
    <row r="130" spans="2:51" s="284" customFormat="1" ht="12">
      <c r="B130" s="285"/>
      <c r="D130" s="277" t="s">
        <v>165</v>
      </c>
      <c r="E130" s="286" t="s">
        <v>1</v>
      </c>
      <c r="F130" s="287" t="s">
        <v>880</v>
      </c>
      <c r="H130" s="286" t="s">
        <v>1</v>
      </c>
      <c r="I130" s="82"/>
      <c r="L130" s="285"/>
      <c r="M130" s="288"/>
      <c r="N130" s="289"/>
      <c r="O130" s="289"/>
      <c r="P130" s="289"/>
      <c r="Q130" s="289"/>
      <c r="R130" s="289"/>
      <c r="S130" s="289"/>
      <c r="T130" s="290"/>
      <c r="AT130" s="286" t="s">
        <v>165</v>
      </c>
      <c r="AU130" s="286" t="s">
        <v>84</v>
      </c>
      <c r="AV130" s="284" t="s">
        <v>82</v>
      </c>
      <c r="AW130" s="284" t="s">
        <v>30</v>
      </c>
      <c r="AX130" s="284" t="s">
        <v>74</v>
      </c>
      <c r="AY130" s="286" t="s">
        <v>153</v>
      </c>
    </row>
    <row r="131" spans="2:51" s="275" customFormat="1" ht="20">
      <c r="B131" s="276"/>
      <c r="D131" s="277" t="s">
        <v>165</v>
      </c>
      <c r="E131" s="278" t="s">
        <v>1</v>
      </c>
      <c r="F131" s="279" t="s">
        <v>881</v>
      </c>
      <c r="H131" s="280">
        <v>0.814</v>
      </c>
      <c r="I131" s="81"/>
      <c r="L131" s="276"/>
      <c r="M131" s="281"/>
      <c r="N131" s="282"/>
      <c r="O131" s="282"/>
      <c r="P131" s="282"/>
      <c r="Q131" s="282"/>
      <c r="R131" s="282"/>
      <c r="S131" s="282"/>
      <c r="T131" s="283"/>
      <c r="AT131" s="278" t="s">
        <v>165</v>
      </c>
      <c r="AU131" s="278" t="s">
        <v>84</v>
      </c>
      <c r="AV131" s="275" t="s">
        <v>84</v>
      </c>
      <c r="AW131" s="275" t="s">
        <v>30</v>
      </c>
      <c r="AX131" s="275" t="s">
        <v>74</v>
      </c>
      <c r="AY131" s="278" t="s">
        <v>153</v>
      </c>
    </row>
    <row r="132" spans="2:51" s="275" customFormat="1" ht="12">
      <c r="B132" s="276"/>
      <c r="D132" s="277" t="s">
        <v>165</v>
      </c>
      <c r="E132" s="278" t="s">
        <v>1</v>
      </c>
      <c r="F132" s="279" t="s">
        <v>882</v>
      </c>
      <c r="H132" s="280">
        <v>0.113</v>
      </c>
      <c r="I132" s="81"/>
      <c r="L132" s="276"/>
      <c r="M132" s="281"/>
      <c r="N132" s="282"/>
      <c r="O132" s="282"/>
      <c r="P132" s="282"/>
      <c r="Q132" s="282"/>
      <c r="R132" s="282"/>
      <c r="S132" s="282"/>
      <c r="T132" s="283"/>
      <c r="AT132" s="278" t="s">
        <v>165</v>
      </c>
      <c r="AU132" s="278" t="s">
        <v>84</v>
      </c>
      <c r="AV132" s="275" t="s">
        <v>84</v>
      </c>
      <c r="AW132" s="275" t="s">
        <v>30</v>
      </c>
      <c r="AX132" s="275" t="s">
        <v>74</v>
      </c>
      <c r="AY132" s="278" t="s">
        <v>153</v>
      </c>
    </row>
    <row r="133" spans="2:51" s="275" customFormat="1" ht="20">
      <c r="B133" s="276"/>
      <c r="D133" s="277" t="s">
        <v>165</v>
      </c>
      <c r="E133" s="278" t="s">
        <v>1</v>
      </c>
      <c r="F133" s="279" t="s">
        <v>883</v>
      </c>
      <c r="H133" s="280">
        <v>0.004</v>
      </c>
      <c r="I133" s="81"/>
      <c r="L133" s="276"/>
      <c r="M133" s="281"/>
      <c r="N133" s="282"/>
      <c r="O133" s="282"/>
      <c r="P133" s="282"/>
      <c r="Q133" s="282"/>
      <c r="R133" s="282"/>
      <c r="S133" s="282"/>
      <c r="T133" s="283"/>
      <c r="AT133" s="278" t="s">
        <v>165</v>
      </c>
      <c r="AU133" s="278" t="s">
        <v>84</v>
      </c>
      <c r="AV133" s="275" t="s">
        <v>84</v>
      </c>
      <c r="AW133" s="275" t="s">
        <v>30</v>
      </c>
      <c r="AX133" s="275" t="s">
        <v>74</v>
      </c>
      <c r="AY133" s="278" t="s">
        <v>153</v>
      </c>
    </row>
    <row r="134" spans="2:51" s="275" customFormat="1" ht="12">
      <c r="B134" s="276"/>
      <c r="D134" s="277" t="s">
        <v>165</v>
      </c>
      <c r="E134" s="278" t="s">
        <v>1</v>
      </c>
      <c r="F134" s="279" t="s">
        <v>884</v>
      </c>
      <c r="H134" s="280">
        <v>0.023</v>
      </c>
      <c r="I134" s="81"/>
      <c r="L134" s="276"/>
      <c r="M134" s="281"/>
      <c r="N134" s="282"/>
      <c r="O134" s="282"/>
      <c r="P134" s="282"/>
      <c r="Q134" s="282"/>
      <c r="R134" s="282"/>
      <c r="S134" s="282"/>
      <c r="T134" s="283"/>
      <c r="AT134" s="278" t="s">
        <v>165</v>
      </c>
      <c r="AU134" s="278" t="s">
        <v>84</v>
      </c>
      <c r="AV134" s="275" t="s">
        <v>84</v>
      </c>
      <c r="AW134" s="275" t="s">
        <v>30</v>
      </c>
      <c r="AX134" s="275" t="s">
        <v>74</v>
      </c>
      <c r="AY134" s="278" t="s">
        <v>153</v>
      </c>
    </row>
    <row r="135" spans="2:51" s="275" customFormat="1" ht="12">
      <c r="B135" s="276"/>
      <c r="D135" s="277" t="s">
        <v>165</v>
      </c>
      <c r="E135" s="278" t="s">
        <v>1</v>
      </c>
      <c r="F135" s="279" t="s">
        <v>885</v>
      </c>
      <c r="H135" s="280">
        <v>0.261</v>
      </c>
      <c r="I135" s="81"/>
      <c r="L135" s="276"/>
      <c r="M135" s="281"/>
      <c r="N135" s="282"/>
      <c r="O135" s="282"/>
      <c r="P135" s="282"/>
      <c r="Q135" s="282"/>
      <c r="R135" s="282"/>
      <c r="S135" s="282"/>
      <c r="T135" s="283"/>
      <c r="AT135" s="278" t="s">
        <v>165</v>
      </c>
      <c r="AU135" s="278" t="s">
        <v>84</v>
      </c>
      <c r="AV135" s="275" t="s">
        <v>84</v>
      </c>
      <c r="AW135" s="275" t="s">
        <v>30</v>
      </c>
      <c r="AX135" s="275" t="s">
        <v>74</v>
      </c>
      <c r="AY135" s="278" t="s">
        <v>153</v>
      </c>
    </row>
    <row r="136" spans="2:51" s="275" customFormat="1" ht="12">
      <c r="B136" s="276"/>
      <c r="D136" s="277" t="s">
        <v>165</v>
      </c>
      <c r="E136" s="278" t="s">
        <v>1</v>
      </c>
      <c r="F136" s="279" t="s">
        <v>886</v>
      </c>
      <c r="H136" s="280">
        <v>0.015</v>
      </c>
      <c r="I136" s="81"/>
      <c r="L136" s="276"/>
      <c r="M136" s="281"/>
      <c r="N136" s="282"/>
      <c r="O136" s="282"/>
      <c r="P136" s="282"/>
      <c r="Q136" s="282"/>
      <c r="R136" s="282"/>
      <c r="S136" s="282"/>
      <c r="T136" s="283"/>
      <c r="AT136" s="278" t="s">
        <v>165</v>
      </c>
      <c r="AU136" s="278" t="s">
        <v>84</v>
      </c>
      <c r="AV136" s="275" t="s">
        <v>84</v>
      </c>
      <c r="AW136" s="275" t="s">
        <v>30</v>
      </c>
      <c r="AX136" s="275" t="s">
        <v>74</v>
      </c>
      <c r="AY136" s="278" t="s">
        <v>153</v>
      </c>
    </row>
    <row r="137" spans="2:51" s="275" customFormat="1" ht="12">
      <c r="B137" s="276"/>
      <c r="D137" s="277" t="s">
        <v>165</v>
      </c>
      <c r="E137" s="278" t="s">
        <v>1</v>
      </c>
      <c r="F137" s="279" t="s">
        <v>887</v>
      </c>
      <c r="H137" s="280">
        <v>0.021</v>
      </c>
      <c r="I137" s="81"/>
      <c r="L137" s="276"/>
      <c r="M137" s="281"/>
      <c r="N137" s="282"/>
      <c r="O137" s="282"/>
      <c r="P137" s="282"/>
      <c r="Q137" s="282"/>
      <c r="R137" s="282"/>
      <c r="S137" s="282"/>
      <c r="T137" s="283"/>
      <c r="AT137" s="278" t="s">
        <v>165</v>
      </c>
      <c r="AU137" s="278" t="s">
        <v>84</v>
      </c>
      <c r="AV137" s="275" t="s">
        <v>84</v>
      </c>
      <c r="AW137" s="275" t="s">
        <v>30</v>
      </c>
      <c r="AX137" s="275" t="s">
        <v>74</v>
      </c>
      <c r="AY137" s="278" t="s">
        <v>153</v>
      </c>
    </row>
    <row r="138" spans="2:51" s="275" customFormat="1" ht="20">
      <c r="B138" s="276"/>
      <c r="D138" s="277" t="s">
        <v>165</v>
      </c>
      <c r="E138" s="278" t="s">
        <v>1</v>
      </c>
      <c r="F138" s="279" t="s">
        <v>888</v>
      </c>
      <c r="H138" s="280">
        <v>11.183</v>
      </c>
      <c r="I138" s="81"/>
      <c r="L138" s="276"/>
      <c r="M138" s="281"/>
      <c r="N138" s="282"/>
      <c r="O138" s="282"/>
      <c r="P138" s="282"/>
      <c r="Q138" s="282"/>
      <c r="R138" s="282"/>
      <c r="S138" s="282"/>
      <c r="T138" s="283"/>
      <c r="AT138" s="278" t="s">
        <v>165</v>
      </c>
      <c r="AU138" s="278" t="s">
        <v>84</v>
      </c>
      <c r="AV138" s="275" t="s">
        <v>84</v>
      </c>
      <c r="AW138" s="275" t="s">
        <v>30</v>
      </c>
      <c r="AX138" s="275" t="s">
        <v>74</v>
      </c>
      <c r="AY138" s="278" t="s">
        <v>153</v>
      </c>
    </row>
    <row r="139" spans="2:51" s="275" customFormat="1" ht="12">
      <c r="B139" s="276"/>
      <c r="D139" s="277" t="s">
        <v>165</v>
      </c>
      <c r="E139" s="278" t="s">
        <v>1</v>
      </c>
      <c r="F139" s="279" t="s">
        <v>889</v>
      </c>
      <c r="H139" s="280">
        <v>0.037</v>
      </c>
      <c r="I139" s="81"/>
      <c r="L139" s="276"/>
      <c r="M139" s="281"/>
      <c r="N139" s="282"/>
      <c r="O139" s="282"/>
      <c r="P139" s="282"/>
      <c r="Q139" s="282"/>
      <c r="R139" s="282"/>
      <c r="S139" s="282"/>
      <c r="T139" s="283"/>
      <c r="AT139" s="278" t="s">
        <v>165</v>
      </c>
      <c r="AU139" s="278" t="s">
        <v>84</v>
      </c>
      <c r="AV139" s="275" t="s">
        <v>84</v>
      </c>
      <c r="AW139" s="275" t="s">
        <v>30</v>
      </c>
      <c r="AX139" s="275" t="s">
        <v>74</v>
      </c>
      <c r="AY139" s="278" t="s">
        <v>153</v>
      </c>
    </row>
    <row r="140" spans="2:51" s="275" customFormat="1" ht="20">
      <c r="B140" s="276"/>
      <c r="D140" s="277" t="s">
        <v>165</v>
      </c>
      <c r="E140" s="278" t="s">
        <v>1</v>
      </c>
      <c r="F140" s="279" t="s">
        <v>890</v>
      </c>
      <c r="H140" s="280">
        <v>0.015</v>
      </c>
      <c r="I140" s="81"/>
      <c r="L140" s="276"/>
      <c r="M140" s="281"/>
      <c r="N140" s="282"/>
      <c r="O140" s="282"/>
      <c r="P140" s="282"/>
      <c r="Q140" s="282"/>
      <c r="R140" s="282"/>
      <c r="S140" s="282"/>
      <c r="T140" s="283"/>
      <c r="AT140" s="278" t="s">
        <v>165</v>
      </c>
      <c r="AU140" s="278" t="s">
        <v>84</v>
      </c>
      <c r="AV140" s="275" t="s">
        <v>84</v>
      </c>
      <c r="AW140" s="275" t="s">
        <v>30</v>
      </c>
      <c r="AX140" s="275" t="s">
        <v>74</v>
      </c>
      <c r="AY140" s="278" t="s">
        <v>153</v>
      </c>
    </row>
    <row r="141" spans="2:51" s="275" customFormat="1" ht="12">
      <c r="B141" s="276"/>
      <c r="D141" s="277" t="s">
        <v>165</v>
      </c>
      <c r="E141" s="278" t="s">
        <v>1</v>
      </c>
      <c r="F141" s="279" t="s">
        <v>891</v>
      </c>
      <c r="H141" s="280">
        <v>0.053</v>
      </c>
      <c r="I141" s="81"/>
      <c r="L141" s="276"/>
      <c r="M141" s="281"/>
      <c r="N141" s="282"/>
      <c r="O141" s="282"/>
      <c r="P141" s="282"/>
      <c r="Q141" s="282"/>
      <c r="R141" s="282"/>
      <c r="S141" s="282"/>
      <c r="T141" s="283"/>
      <c r="AT141" s="278" t="s">
        <v>165</v>
      </c>
      <c r="AU141" s="278" t="s">
        <v>84</v>
      </c>
      <c r="AV141" s="275" t="s">
        <v>84</v>
      </c>
      <c r="AW141" s="275" t="s">
        <v>30</v>
      </c>
      <c r="AX141" s="275" t="s">
        <v>74</v>
      </c>
      <c r="AY141" s="278" t="s">
        <v>153</v>
      </c>
    </row>
    <row r="142" spans="2:51" s="275" customFormat="1" ht="12">
      <c r="B142" s="276"/>
      <c r="D142" s="277" t="s">
        <v>165</v>
      </c>
      <c r="E142" s="278" t="s">
        <v>1</v>
      </c>
      <c r="F142" s="279" t="s">
        <v>892</v>
      </c>
      <c r="H142" s="280">
        <v>0.326</v>
      </c>
      <c r="I142" s="81"/>
      <c r="L142" s="276"/>
      <c r="M142" s="281"/>
      <c r="N142" s="282"/>
      <c r="O142" s="282"/>
      <c r="P142" s="282"/>
      <c r="Q142" s="282"/>
      <c r="R142" s="282"/>
      <c r="S142" s="282"/>
      <c r="T142" s="283"/>
      <c r="AT142" s="278" t="s">
        <v>165</v>
      </c>
      <c r="AU142" s="278" t="s">
        <v>84</v>
      </c>
      <c r="AV142" s="275" t="s">
        <v>84</v>
      </c>
      <c r="AW142" s="275" t="s">
        <v>30</v>
      </c>
      <c r="AX142" s="275" t="s">
        <v>74</v>
      </c>
      <c r="AY142" s="278" t="s">
        <v>153</v>
      </c>
    </row>
    <row r="143" spans="2:51" s="275" customFormat="1" ht="12">
      <c r="B143" s="276"/>
      <c r="D143" s="277" t="s">
        <v>165</v>
      </c>
      <c r="E143" s="278" t="s">
        <v>1</v>
      </c>
      <c r="F143" s="279" t="s">
        <v>893</v>
      </c>
      <c r="H143" s="280">
        <v>0.012</v>
      </c>
      <c r="I143" s="81"/>
      <c r="L143" s="276"/>
      <c r="M143" s="281"/>
      <c r="N143" s="282"/>
      <c r="O143" s="282"/>
      <c r="P143" s="282"/>
      <c r="Q143" s="282"/>
      <c r="R143" s="282"/>
      <c r="S143" s="282"/>
      <c r="T143" s="283"/>
      <c r="AT143" s="278" t="s">
        <v>165</v>
      </c>
      <c r="AU143" s="278" t="s">
        <v>84</v>
      </c>
      <c r="AV143" s="275" t="s">
        <v>84</v>
      </c>
      <c r="AW143" s="275" t="s">
        <v>30</v>
      </c>
      <c r="AX143" s="275" t="s">
        <v>74</v>
      </c>
      <c r="AY143" s="278" t="s">
        <v>153</v>
      </c>
    </row>
    <row r="144" spans="2:51" s="275" customFormat="1" ht="12">
      <c r="B144" s="276"/>
      <c r="D144" s="277" t="s">
        <v>165</v>
      </c>
      <c r="E144" s="278" t="s">
        <v>1</v>
      </c>
      <c r="F144" s="279" t="s">
        <v>894</v>
      </c>
      <c r="H144" s="280">
        <v>0.012</v>
      </c>
      <c r="I144" s="81"/>
      <c r="L144" s="276"/>
      <c r="M144" s="281"/>
      <c r="N144" s="282"/>
      <c r="O144" s="282"/>
      <c r="P144" s="282"/>
      <c r="Q144" s="282"/>
      <c r="R144" s="282"/>
      <c r="S144" s="282"/>
      <c r="T144" s="283"/>
      <c r="AT144" s="278" t="s">
        <v>165</v>
      </c>
      <c r="AU144" s="278" t="s">
        <v>84</v>
      </c>
      <c r="AV144" s="275" t="s">
        <v>84</v>
      </c>
      <c r="AW144" s="275" t="s">
        <v>30</v>
      </c>
      <c r="AX144" s="275" t="s">
        <v>74</v>
      </c>
      <c r="AY144" s="278" t="s">
        <v>153</v>
      </c>
    </row>
    <row r="145" spans="2:51" s="275" customFormat="1" ht="12">
      <c r="B145" s="276"/>
      <c r="D145" s="277" t="s">
        <v>165</v>
      </c>
      <c r="E145" s="278" t="s">
        <v>1</v>
      </c>
      <c r="F145" s="279" t="s">
        <v>895</v>
      </c>
      <c r="H145" s="280">
        <v>0.002</v>
      </c>
      <c r="I145" s="81"/>
      <c r="L145" s="276"/>
      <c r="M145" s="281"/>
      <c r="N145" s="282"/>
      <c r="O145" s="282"/>
      <c r="P145" s="282"/>
      <c r="Q145" s="282"/>
      <c r="R145" s="282"/>
      <c r="S145" s="282"/>
      <c r="T145" s="283"/>
      <c r="AT145" s="278" t="s">
        <v>165</v>
      </c>
      <c r="AU145" s="278" t="s">
        <v>84</v>
      </c>
      <c r="AV145" s="275" t="s">
        <v>84</v>
      </c>
      <c r="AW145" s="275" t="s">
        <v>30</v>
      </c>
      <c r="AX145" s="275" t="s">
        <v>74</v>
      </c>
      <c r="AY145" s="278" t="s">
        <v>153</v>
      </c>
    </row>
    <row r="146" spans="2:51" s="275" customFormat="1" ht="12">
      <c r="B146" s="276"/>
      <c r="D146" s="277" t="s">
        <v>165</v>
      </c>
      <c r="E146" s="278" t="s">
        <v>1</v>
      </c>
      <c r="F146" s="279" t="s">
        <v>896</v>
      </c>
      <c r="H146" s="280">
        <v>0.039</v>
      </c>
      <c r="I146" s="81"/>
      <c r="L146" s="276"/>
      <c r="M146" s="281"/>
      <c r="N146" s="282"/>
      <c r="O146" s="282"/>
      <c r="P146" s="282"/>
      <c r="Q146" s="282"/>
      <c r="R146" s="282"/>
      <c r="S146" s="282"/>
      <c r="T146" s="283"/>
      <c r="AT146" s="278" t="s">
        <v>165</v>
      </c>
      <c r="AU146" s="278" t="s">
        <v>84</v>
      </c>
      <c r="AV146" s="275" t="s">
        <v>84</v>
      </c>
      <c r="AW146" s="275" t="s">
        <v>30</v>
      </c>
      <c r="AX146" s="275" t="s">
        <v>74</v>
      </c>
      <c r="AY146" s="278" t="s">
        <v>153</v>
      </c>
    </row>
    <row r="147" spans="2:51" s="275" customFormat="1" ht="12">
      <c r="B147" s="276"/>
      <c r="D147" s="277" t="s">
        <v>165</v>
      </c>
      <c r="E147" s="278" t="s">
        <v>1</v>
      </c>
      <c r="F147" s="279" t="s">
        <v>897</v>
      </c>
      <c r="H147" s="280">
        <v>1.672</v>
      </c>
      <c r="I147" s="81"/>
      <c r="L147" s="276"/>
      <c r="M147" s="281"/>
      <c r="N147" s="282"/>
      <c r="O147" s="282"/>
      <c r="P147" s="282"/>
      <c r="Q147" s="282"/>
      <c r="R147" s="282"/>
      <c r="S147" s="282"/>
      <c r="T147" s="283"/>
      <c r="AT147" s="278" t="s">
        <v>165</v>
      </c>
      <c r="AU147" s="278" t="s">
        <v>84</v>
      </c>
      <c r="AV147" s="275" t="s">
        <v>84</v>
      </c>
      <c r="AW147" s="275" t="s">
        <v>30</v>
      </c>
      <c r="AX147" s="275" t="s">
        <v>74</v>
      </c>
      <c r="AY147" s="278" t="s">
        <v>153</v>
      </c>
    </row>
    <row r="148" spans="2:51" s="275" customFormat="1" ht="12">
      <c r="B148" s="276"/>
      <c r="D148" s="277" t="s">
        <v>165</v>
      </c>
      <c r="E148" s="278" t="s">
        <v>1</v>
      </c>
      <c r="F148" s="279" t="s">
        <v>898</v>
      </c>
      <c r="H148" s="280">
        <v>0.017</v>
      </c>
      <c r="I148" s="81"/>
      <c r="L148" s="276"/>
      <c r="M148" s="281"/>
      <c r="N148" s="282"/>
      <c r="O148" s="282"/>
      <c r="P148" s="282"/>
      <c r="Q148" s="282"/>
      <c r="R148" s="282"/>
      <c r="S148" s="282"/>
      <c r="T148" s="283"/>
      <c r="AT148" s="278" t="s">
        <v>165</v>
      </c>
      <c r="AU148" s="278" t="s">
        <v>84</v>
      </c>
      <c r="AV148" s="275" t="s">
        <v>84</v>
      </c>
      <c r="AW148" s="275" t="s">
        <v>30</v>
      </c>
      <c r="AX148" s="275" t="s">
        <v>74</v>
      </c>
      <c r="AY148" s="278" t="s">
        <v>153</v>
      </c>
    </row>
    <row r="149" spans="2:51" s="275" customFormat="1" ht="12">
      <c r="B149" s="276"/>
      <c r="D149" s="277" t="s">
        <v>165</v>
      </c>
      <c r="E149" s="278" t="s">
        <v>1</v>
      </c>
      <c r="F149" s="279" t="s">
        <v>899</v>
      </c>
      <c r="H149" s="280">
        <v>0.035</v>
      </c>
      <c r="I149" s="81"/>
      <c r="L149" s="276"/>
      <c r="M149" s="281"/>
      <c r="N149" s="282"/>
      <c r="O149" s="282"/>
      <c r="P149" s="282"/>
      <c r="Q149" s="282"/>
      <c r="R149" s="282"/>
      <c r="S149" s="282"/>
      <c r="T149" s="283"/>
      <c r="AT149" s="278" t="s">
        <v>165</v>
      </c>
      <c r="AU149" s="278" t="s">
        <v>84</v>
      </c>
      <c r="AV149" s="275" t="s">
        <v>84</v>
      </c>
      <c r="AW149" s="275" t="s">
        <v>30</v>
      </c>
      <c r="AX149" s="275" t="s">
        <v>74</v>
      </c>
      <c r="AY149" s="278" t="s">
        <v>153</v>
      </c>
    </row>
    <row r="150" spans="2:51" s="275" customFormat="1" ht="12">
      <c r="B150" s="276"/>
      <c r="D150" s="277" t="s">
        <v>165</v>
      </c>
      <c r="E150" s="278" t="s">
        <v>1</v>
      </c>
      <c r="F150" s="279" t="s">
        <v>900</v>
      </c>
      <c r="H150" s="280">
        <v>0.155</v>
      </c>
      <c r="I150" s="81"/>
      <c r="L150" s="276"/>
      <c r="M150" s="281"/>
      <c r="N150" s="282"/>
      <c r="O150" s="282"/>
      <c r="P150" s="282"/>
      <c r="Q150" s="282"/>
      <c r="R150" s="282"/>
      <c r="S150" s="282"/>
      <c r="T150" s="283"/>
      <c r="AT150" s="278" t="s">
        <v>165</v>
      </c>
      <c r="AU150" s="278" t="s">
        <v>84</v>
      </c>
      <c r="AV150" s="275" t="s">
        <v>84</v>
      </c>
      <c r="AW150" s="275" t="s">
        <v>30</v>
      </c>
      <c r="AX150" s="275" t="s">
        <v>74</v>
      </c>
      <c r="AY150" s="278" t="s">
        <v>153</v>
      </c>
    </row>
    <row r="151" spans="2:51" s="275" customFormat="1" ht="12">
      <c r="B151" s="276"/>
      <c r="D151" s="277" t="s">
        <v>165</v>
      </c>
      <c r="E151" s="278" t="s">
        <v>1</v>
      </c>
      <c r="F151" s="279" t="s">
        <v>901</v>
      </c>
      <c r="H151" s="280">
        <v>0.022</v>
      </c>
      <c r="I151" s="81"/>
      <c r="L151" s="276"/>
      <c r="M151" s="281"/>
      <c r="N151" s="282"/>
      <c r="O151" s="282"/>
      <c r="P151" s="282"/>
      <c r="Q151" s="282"/>
      <c r="R151" s="282"/>
      <c r="S151" s="282"/>
      <c r="T151" s="283"/>
      <c r="AT151" s="278" t="s">
        <v>165</v>
      </c>
      <c r="AU151" s="278" t="s">
        <v>84</v>
      </c>
      <c r="AV151" s="275" t="s">
        <v>84</v>
      </c>
      <c r="AW151" s="275" t="s">
        <v>30</v>
      </c>
      <c r="AX151" s="275" t="s">
        <v>74</v>
      </c>
      <c r="AY151" s="278" t="s">
        <v>153</v>
      </c>
    </row>
    <row r="152" spans="2:51" s="275" customFormat="1" ht="12">
      <c r="B152" s="276"/>
      <c r="D152" s="277" t="s">
        <v>165</v>
      </c>
      <c r="E152" s="278" t="s">
        <v>1</v>
      </c>
      <c r="F152" s="279" t="s">
        <v>902</v>
      </c>
      <c r="H152" s="280">
        <v>0.002</v>
      </c>
      <c r="I152" s="81"/>
      <c r="L152" s="276"/>
      <c r="M152" s="281"/>
      <c r="N152" s="282"/>
      <c r="O152" s="282"/>
      <c r="P152" s="282"/>
      <c r="Q152" s="282"/>
      <c r="R152" s="282"/>
      <c r="S152" s="282"/>
      <c r="T152" s="283"/>
      <c r="AT152" s="278" t="s">
        <v>165</v>
      </c>
      <c r="AU152" s="278" t="s">
        <v>84</v>
      </c>
      <c r="AV152" s="275" t="s">
        <v>84</v>
      </c>
      <c r="AW152" s="275" t="s">
        <v>30</v>
      </c>
      <c r="AX152" s="275" t="s">
        <v>74</v>
      </c>
      <c r="AY152" s="278" t="s">
        <v>153</v>
      </c>
    </row>
    <row r="153" spans="2:51" s="275" customFormat="1" ht="12">
      <c r="B153" s="276"/>
      <c r="D153" s="277" t="s">
        <v>165</v>
      </c>
      <c r="E153" s="278" t="s">
        <v>1</v>
      </c>
      <c r="F153" s="279" t="s">
        <v>903</v>
      </c>
      <c r="H153" s="280">
        <v>0.019</v>
      </c>
      <c r="I153" s="81"/>
      <c r="L153" s="276"/>
      <c r="M153" s="281"/>
      <c r="N153" s="282"/>
      <c r="O153" s="282"/>
      <c r="P153" s="282"/>
      <c r="Q153" s="282"/>
      <c r="R153" s="282"/>
      <c r="S153" s="282"/>
      <c r="T153" s="283"/>
      <c r="AT153" s="278" t="s">
        <v>165</v>
      </c>
      <c r="AU153" s="278" t="s">
        <v>84</v>
      </c>
      <c r="AV153" s="275" t="s">
        <v>84</v>
      </c>
      <c r="AW153" s="275" t="s">
        <v>30</v>
      </c>
      <c r="AX153" s="275" t="s">
        <v>74</v>
      </c>
      <c r="AY153" s="278" t="s">
        <v>153</v>
      </c>
    </row>
    <row r="154" spans="2:51" s="275" customFormat="1" ht="12">
      <c r="B154" s="276"/>
      <c r="D154" s="277" t="s">
        <v>165</v>
      </c>
      <c r="E154" s="278" t="s">
        <v>1</v>
      </c>
      <c r="F154" s="279" t="s">
        <v>904</v>
      </c>
      <c r="H154" s="280">
        <v>0.03</v>
      </c>
      <c r="I154" s="81"/>
      <c r="L154" s="276"/>
      <c r="M154" s="281"/>
      <c r="N154" s="282"/>
      <c r="O154" s="282"/>
      <c r="P154" s="282"/>
      <c r="Q154" s="282"/>
      <c r="R154" s="282"/>
      <c r="S154" s="282"/>
      <c r="T154" s="283"/>
      <c r="AT154" s="278" t="s">
        <v>165</v>
      </c>
      <c r="AU154" s="278" t="s">
        <v>84</v>
      </c>
      <c r="AV154" s="275" t="s">
        <v>84</v>
      </c>
      <c r="AW154" s="275" t="s">
        <v>30</v>
      </c>
      <c r="AX154" s="275" t="s">
        <v>74</v>
      </c>
      <c r="AY154" s="278" t="s">
        <v>153</v>
      </c>
    </row>
    <row r="155" spans="2:51" s="275" customFormat="1" ht="12">
      <c r="B155" s="276"/>
      <c r="D155" s="277" t="s">
        <v>165</v>
      </c>
      <c r="E155" s="278" t="s">
        <v>1</v>
      </c>
      <c r="F155" s="279" t="s">
        <v>905</v>
      </c>
      <c r="H155" s="280">
        <v>0.017</v>
      </c>
      <c r="I155" s="81"/>
      <c r="L155" s="276"/>
      <c r="M155" s="281"/>
      <c r="N155" s="282"/>
      <c r="O155" s="282"/>
      <c r="P155" s="282"/>
      <c r="Q155" s="282"/>
      <c r="R155" s="282"/>
      <c r="S155" s="282"/>
      <c r="T155" s="283"/>
      <c r="AT155" s="278" t="s">
        <v>165</v>
      </c>
      <c r="AU155" s="278" t="s">
        <v>84</v>
      </c>
      <c r="AV155" s="275" t="s">
        <v>84</v>
      </c>
      <c r="AW155" s="275" t="s">
        <v>30</v>
      </c>
      <c r="AX155" s="275" t="s">
        <v>74</v>
      </c>
      <c r="AY155" s="278" t="s">
        <v>153</v>
      </c>
    </row>
    <row r="156" spans="2:51" s="275" customFormat="1" ht="12">
      <c r="B156" s="276"/>
      <c r="D156" s="277" t="s">
        <v>165</v>
      </c>
      <c r="E156" s="278" t="s">
        <v>1</v>
      </c>
      <c r="F156" s="279" t="s">
        <v>906</v>
      </c>
      <c r="H156" s="280">
        <v>0.001</v>
      </c>
      <c r="I156" s="81"/>
      <c r="L156" s="276"/>
      <c r="M156" s="281"/>
      <c r="N156" s="282"/>
      <c r="O156" s="282"/>
      <c r="P156" s="282"/>
      <c r="Q156" s="282"/>
      <c r="R156" s="282"/>
      <c r="S156" s="282"/>
      <c r="T156" s="283"/>
      <c r="AT156" s="278" t="s">
        <v>165</v>
      </c>
      <c r="AU156" s="278" t="s">
        <v>84</v>
      </c>
      <c r="AV156" s="275" t="s">
        <v>84</v>
      </c>
      <c r="AW156" s="275" t="s">
        <v>30</v>
      </c>
      <c r="AX156" s="275" t="s">
        <v>74</v>
      </c>
      <c r="AY156" s="278" t="s">
        <v>153</v>
      </c>
    </row>
    <row r="157" spans="2:51" s="275" customFormat="1" ht="12">
      <c r="B157" s="276"/>
      <c r="D157" s="277" t="s">
        <v>165</v>
      </c>
      <c r="E157" s="278" t="s">
        <v>1</v>
      </c>
      <c r="F157" s="279" t="s">
        <v>907</v>
      </c>
      <c r="H157" s="280">
        <v>0.028</v>
      </c>
      <c r="I157" s="81"/>
      <c r="L157" s="276"/>
      <c r="M157" s="281"/>
      <c r="N157" s="282"/>
      <c r="O157" s="282"/>
      <c r="P157" s="282"/>
      <c r="Q157" s="282"/>
      <c r="R157" s="282"/>
      <c r="S157" s="282"/>
      <c r="T157" s="283"/>
      <c r="AT157" s="278" t="s">
        <v>165</v>
      </c>
      <c r="AU157" s="278" t="s">
        <v>84</v>
      </c>
      <c r="AV157" s="275" t="s">
        <v>84</v>
      </c>
      <c r="AW157" s="275" t="s">
        <v>30</v>
      </c>
      <c r="AX157" s="275" t="s">
        <v>74</v>
      </c>
      <c r="AY157" s="278" t="s">
        <v>153</v>
      </c>
    </row>
    <row r="158" spans="2:51" s="275" customFormat="1" ht="12">
      <c r="B158" s="276"/>
      <c r="D158" s="277" t="s">
        <v>165</v>
      </c>
      <c r="E158" s="278" t="s">
        <v>1</v>
      </c>
      <c r="F158" s="279" t="s">
        <v>908</v>
      </c>
      <c r="H158" s="280">
        <v>0.038</v>
      </c>
      <c r="I158" s="81"/>
      <c r="L158" s="276"/>
      <c r="M158" s="281"/>
      <c r="N158" s="282"/>
      <c r="O158" s="282"/>
      <c r="P158" s="282"/>
      <c r="Q158" s="282"/>
      <c r="R158" s="282"/>
      <c r="S158" s="282"/>
      <c r="T158" s="283"/>
      <c r="AT158" s="278" t="s">
        <v>165</v>
      </c>
      <c r="AU158" s="278" t="s">
        <v>84</v>
      </c>
      <c r="AV158" s="275" t="s">
        <v>84</v>
      </c>
      <c r="AW158" s="275" t="s">
        <v>30</v>
      </c>
      <c r="AX158" s="275" t="s">
        <v>74</v>
      </c>
      <c r="AY158" s="278" t="s">
        <v>153</v>
      </c>
    </row>
    <row r="159" spans="2:51" s="275" customFormat="1" ht="20">
      <c r="B159" s="276"/>
      <c r="D159" s="277" t="s">
        <v>165</v>
      </c>
      <c r="E159" s="278" t="s">
        <v>1</v>
      </c>
      <c r="F159" s="279" t="s">
        <v>909</v>
      </c>
      <c r="H159" s="280">
        <v>0.881</v>
      </c>
      <c r="I159" s="81"/>
      <c r="L159" s="276"/>
      <c r="M159" s="281"/>
      <c r="N159" s="282"/>
      <c r="O159" s="282"/>
      <c r="P159" s="282"/>
      <c r="Q159" s="282"/>
      <c r="R159" s="282"/>
      <c r="S159" s="282"/>
      <c r="T159" s="283"/>
      <c r="AT159" s="278" t="s">
        <v>165</v>
      </c>
      <c r="AU159" s="278" t="s">
        <v>84</v>
      </c>
      <c r="AV159" s="275" t="s">
        <v>84</v>
      </c>
      <c r="AW159" s="275" t="s">
        <v>30</v>
      </c>
      <c r="AX159" s="275" t="s">
        <v>74</v>
      </c>
      <c r="AY159" s="278" t="s">
        <v>153</v>
      </c>
    </row>
    <row r="160" spans="2:51" s="275" customFormat="1" ht="12">
      <c r="B160" s="276"/>
      <c r="D160" s="277" t="s">
        <v>165</v>
      </c>
      <c r="E160" s="278" t="s">
        <v>1</v>
      </c>
      <c r="F160" s="279" t="s">
        <v>910</v>
      </c>
      <c r="H160" s="280">
        <v>0.398</v>
      </c>
      <c r="I160" s="81"/>
      <c r="L160" s="276"/>
      <c r="M160" s="281"/>
      <c r="N160" s="282"/>
      <c r="O160" s="282"/>
      <c r="P160" s="282"/>
      <c r="Q160" s="282"/>
      <c r="R160" s="282"/>
      <c r="S160" s="282"/>
      <c r="T160" s="283"/>
      <c r="AT160" s="278" t="s">
        <v>165</v>
      </c>
      <c r="AU160" s="278" t="s">
        <v>84</v>
      </c>
      <c r="AV160" s="275" t="s">
        <v>84</v>
      </c>
      <c r="AW160" s="275" t="s">
        <v>30</v>
      </c>
      <c r="AX160" s="275" t="s">
        <v>74</v>
      </c>
      <c r="AY160" s="278" t="s">
        <v>153</v>
      </c>
    </row>
    <row r="161" spans="2:51" s="275" customFormat="1" ht="20">
      <c r="B161" s="276"/>
      <c r="D161" s="277" t="s">
        <v>165</v>
      </c>
      <c r="E161" s="278" t="s">
        <v>1</v>
      </c>
      <c r="F161" s="279" t="s">
        <v>911</v>
      </c>
      <c r="H161" s="280">
        <v>0.029</v>
      </c>
      <c r="I161" s="81"/>
      <c r="L161" s="276"/>
      <c r="M161" s="281"/>
      <c r="N161" s="282"/>
      <c r="O161" s="282"/>
      <c r="P161" s="282"/>
      <c r="Q161" s="282"/>
      <c r="R161" s="282"/>
      <c r="S161" s="282"/>
      <c r="T161" s="283"/>
      <c r="AT161" s="278" t="s">
        <v>165</v>
      </c>
      <c r="AU161" s="278" t="s">
        <v>84</v>
      </c>
      <c r="AV161" s="275" t="s">
        <v>84</v>
      </c>
      <c r="AW161" s="275" t="s">
        <v>30</v>
      </c>
      <c r="AX161" s="275" t="s">
        <v>74</v>
      </c>
      <c r="AY161" s="278" t="s">
        <v>153</v>
      </c>
    </row>
    <row r="162" spans="2:51" s="275" customFormat="1" ht="20">
      <c r="B162" s="276"/>
      <c r="D162" s="277" t="s">
        <v>165</v>
      </c>
      <c r="E162" s="278" t="s">
        <v>1</v>
      </c>
      <c r="F162" s="279" t="s">
        <v>912</v>
      </c>
      <c r="H162" s="280">
        <v>0.212</v>
      </c>
      <c r="I162" s="81"/>
      <c r="L162" s="276"/>
      <c r="M162" s="281"/>
      <c r="N162" s="282"/>
      <c r="O162" s="282"/>
      <c r="P162" s="282"/>
      <c r="Q162" s="282"/>
      <c r="R162" s="282"/>
      <c r="S162" s="282"/>
      <c r="T162" s="283"/>
      <c r="AT162" s="278" t="s">
        <v>165</v>
      </c>
      <c r="AU162" s="278" t="s">
        <v>84</v>
      </c>
      <c r="AV162" s="275" t="s">
        <v>84</v>
      </c>
      <c r="AW162" s="275" t="s">
        <v>30</v>
      </c>
      <c r="AX162" s="275" t="s">
        <v>74</v>
      </c>
      <c r="AY162" s="278" t="s">
        <v>153</v>
      </c>
    </row>
    <row r="163" spans="2:51" s="275" customFormat="1" ht="12">
      <c r="B163" s="276"/>
      <c r="D163" s="277" t="s">
        <v>165</v>
      </c>
      <c r="E163" s="278" t="s">
        <v>1</v>
      </c>
      <c r="F163" s="279" t="s">
        <v>913</v>
      </c>
      <c r="H163" s="280">
        <v>0.358</v>
      </c>
      <c r="I163" s="81"/>
      <c r="L163" s="276"/>
      <c r="M163" s="281"/>
      <c r="N163" s="282"/>
      <c r="O163" s="282"/>
      <c r="P163" s="282"/>
      <c r="Q163" s="282"/>
      <c r="R163" s="282"/>
      <c r="S163" s="282"/>
      <c r="T163" s="283"/>
      <c r="AT163" s="278" t="s">
        <v>165</v>
      </c>
      <c r="AU163" s="278" t="s">
        <v>84</v>
      </c>
      <c r="AV163" s="275" t="s">
        <v>84</v>
      </c>
      <c r="AW163" s="275" t="s">
        <v>30</v>
      </c>
      <c r="AX163" s="275" t="s">
        <v>74</v>
      </c>
      <c r="AY163" s="278" t="s">
        <v>153</v>
      </c>
    </row>
    <row r="164" spans="2:51" s="275" customFormat="1" ht="20">
      <c r="B164" s="276"/>
      <c r="D164" s="277" t="s">
        <v>165</v>
      </c>
      <c r="E164" s="278" t="s">
        <v>1</v>
      </c>
      <c r="F164" s="279" t="s">
        <v>914</v>
      </c>
      <c r="H164" s="280">
        <v>0.002</v>
      </c>
      <c r="I164" s="81"/>
      <c r="L164" s="276"/>
      <c r="M164" s="281"/>
      <c r="N164" s="282"/>
      <c r="O164" s="282"/>
      <c r="P164" s="282"/>
      <c r="Q164" s="282"/>
      <c r="R164" s="282"/>
      <c r="S164" s="282"/>
      <c r="T164" s="283"/>
      <c r="AT164" s="278" t="s">
        <v>165</v>
      </c>
      <c r="AU164" s="278" t="s">
        <v>84</v>
      </c>
      <c r="AV164" s="275" t="s">
        <v>84</v>
      </c>
      <c r="AW164" s="275" t="s">
        <v>30</v>
      </c>
      <c r="AX164" s="275" t="s">
        <v>74</v>
      </c>
      <c r="AY164" s="278" t="s">
        <v>153</v>
      </c>
    </row>
    <row r="165" spans="2:51" s="275" customFormat="1" ht="12">
      <c r="B165" s="276"/>
      <c r="D165" s="277" t="s">
        <v>165</v>
      </c>
      <c r="E165" s="278" t="s">
        <v>1</v>
      </c>
      <c r="F165" s="279" t="s">
        <v>915</v>
      </c>
      <c r="H165" s="280">
        <v>0.136</v>
      </c>
      <c r="I165" s="81"/>
      <c r="L165" s="276"/>
      <c r="M165" s="281"/>
      <c r="N165" s="282"/>
      <c r="O165" s="282"/>
      <c r="P165" s="282"/>
      <c r="Q165" s="282"/>
      <c r="R165" s="282"/>
      <c r="S165" s="282"/>
      <c r="T165" s="283"/>
      <c r="AT165" s="278" t="s">
        <v>165</v>
      </c>
      <c r="AU165" s="278" t="s">
        <v>84</v>
      </c>
      <c r="AV165" s="275" t="s">
        <v>84</v>
      </c>
      <c r="AW165" s="275" t="s">
        <v>30</v>
      </c>
      <c r="AX165" s="275" t="s">
        <v>74</v>
      </c>
      <c r="AY165" s="278" t="s">
        <v>153</v>
      </c>
    </row>
    <row r="166" spans="2:51" s="275" customFormat="1" ht="12">
      <c r="B166" s="276"/>
      <c r="D166" s="277" t="s">
        <v>165</v>
      </c>
      <c r="E166" s="278" t="s">
        <v>1</v>
      </c>
      <c r="F166" s="279" t="s">
        <v>916</v>
      </c>
      <c r="H166" s="280">
        <v>0.013</v>
      </c>
      <c r="I166" s="81"/>
      <c r="L166" s="276"/>
      <c r="M166" s="281"/>
      <c r="N166" s="282"/>
      <c r="O166" s="282"/>
      <c r="P166" s="282"/>
      <c r="Q166" s="282"/>
      <c r="R166" s="282"/>
      <c r="S166" s="282"/>
      <c r="T166" s="283"/>
      <c r="AT166" s="278" t="s">
        <v>165</v>
      </c>
      <c r="AU166" s="278" t="s">
        <v>84</v>
      </c>
      <c r="AV166" s="275" t="s">
        <v>84</v>
      </c>
      <c r="AW166" s="275" t="s">
        <v>30</v>
      </c>
      <c r="AX166" s="275" t="s">
        <v>74</v>
      </c>
      <c r="AY166" s="278" t="s">
        <v>153</v>
      </c>
    </row>
    <row r="167" spans="2:51" s="318" customFormat="1" ht="12">
      <c r="B167" s="317"/>
      <c r="D167" s="277" t="s">
        <v>165</v>
      </c>
      <c r="E167" s="319" t="s">
        <v>1</v>
      </c>
      <c r="F167" s="320" t="s">
        <v>917</v>
      </c>
      <c r="H167" s="321">
        <v>16.995000000000005</v>
      </c>
      <c r="I167" s="86"/>
      <c r="L167" s="317"/>
      <c r="M167" s="322"/>
      <c r="N167" s="323"/>
      <c r="O167" s="323"/>
      <c r="P167" s="323"/>
      <c r="Q167" s="323"/>
      <c r="R167" s="323"/>
      <c r="S167" s="323"/>
      <c r="T167" s="324"/>
      <c r="AT167" s="319" t="s">
        <v>165</v>
      </c>
      <c r="AU167" s="319" t="s">
        <v>84</v>
      </c>
      <c r="AV167" s="318" t="s">
        <v>276</v>
      </c>
      <c r="AW167" s="318" t="s">
        <v>30</v>
      </c>
      <c r="AX167" s="318" t="s">
        <v>74</v>
      </c>
      <c r="AY167" s="319" t="s">
        <v>153</v>
      </c>
    </row>
    <row r="168" spans="2:51" s="284" customFormat="1" ht="12">
      <c r="B168" s="285"/>
      <c r="D168" s="277" t="s">
        <v>165</v>
      </c>
      <c r="E168" s="286" t="s">
        <v>1</v>
      </c>
      <c r="F168" s="287" t="s">
        <v>918</v>
      </c>
      <c r="H168" s="286" t="s">
        <v>1</v>
      </c>
      <c r="I168" s="82"/>
      <c r="L168" s="285"/>
      <c r="M168" s="288"/>
      <c r="N168" s="289"/>
      <c r="O168" s="289"/>
      <c r="P168" s="289"/>
      <c r="Q168" s="289"/>
      <c r="R168" s="289"/>
      <c r="S168" s="289"/>
      <c r="T168" s="290"/>
      <c r="AT168" s="286" t="s">
        <v>165</v>
      </c>
      <c r="AU168" s="286" t="s">
        <v>84</v>
      </c>
      <c r="AV168" s="284" t="s">
        <v>82</v>
      </c>
      <c r="AW168" s="284" t="s">
        <v>30</v>
      </c>
      <c r="AX168" s="284" t="s">
        <v>74</v>
      </c>
      <c r="AY168" s="286" t="s">
        <v>153</v>
      </c>
    </row>
    <row r="169" spans="2:51" s="275" customFormat="1" ht="12">
      <c r="B169" s="276"/>
      <c r="D169" s="277" t="s">
        <v>165</v>
      </c>
      <c r="E169" s="278" t="s">
        <v>1</v>
      </c>
      <c r="F169" s="279" t="s">
        <v>919</v>
      </c>
      <c r="H169" s="280">
        <v>4.51</v>
      </c>
      <c r="I169" s="81"/>
      <c r="L169" s="276"/>
      <c r="M169" s="281"/>
      <c r="N169" s="282"/>
      <c r="O169" s="282"/>
      <c r="P169" s="282"/>
      <c r="Q169" s="282"/>
      <c r="R169" s="282"/>
      <c r="S169" s="282"/>
      <c r="T169" s="283"/>
      <c r="AT169" s="278" t="s">
        <v>165</v>
      </c>
      <c r="AU169" s="278" t="s">
        <v>84</v>
      </c>
      <c r="AV169" s="275" t="s">
        <v>84</v>
      </c>
      <c r="AW169" s="275" t="s">
        <v>30</v>
      </c>
      <c r="AX169" s="275" t="s">
        <v>74</v>
      </c>
      <c r="AY169" s="278" t="s">
        <v>153</v>
      </c>
    </row>
    <row r="170" spans="2:51" s="275" customFormat="1" ht="12">
      <c r="B170" s="276"/>
      <c r="D170" s="277" t="s">
        <v>165</v>
      </c>
      <c r="E170" s="278" t="s">
        <v>1</v>
      </c>
      <c r="F170" s="279" t="s">
        <v>920</v>
      </c>
      <c r="H170" s="280">
        <v>1.5</v>
      </c>
      <c r="I170" s="81"/>
      <c r="L170" s="276"/>
      <c r="M170" s="281"/>
      <c r="N170" s="282"/>
      <c r="O170" s="282"/>
      <c r="P170" s="282"/>
      <c r="Q170" s="282"/>
      <c r="R170" s="282"/>
      <c r="S170" s="282"/>
      <c r="T170" s="283"/>
      <c r="AT170" s="278" t="s">
        <v>165</v>
      </c>
      <c r="AU170" s="278" t="s">
        <v>84</v>
      </c>
      <c r="AV170" s="275" t="s">
        <v>84</v>
      </c>
      <c r="AW170" s="275" t="s">
        <v>30</v>
      </c>
      <c r="AX170" s="275" t="s">
        <v>74</v>
      </c>
      <c r="AY170" s="278" t="s">
        <v>153</v>
      </c>
    </row>
    <row r="171" spans="2:51" s="275" customFormat="1" ht="12">
      <c r="B171" s="276"/>
      <c r="D171" s="277" t="s">
        <v>165</v>
      </c>
      <c r="E171" s="278" t="s">
        <v>1</v>
      </c>
      <c r="F171" s="279" t="s">
        <v>921</v>
      </c>
      <c r="H171" s="280">
        <v>4.902</v>
      </c>
      <c r="I171" s="81"/>
      <c r="L171" s="276"/>
      <c r="M171" s="281"/>
      <c r="N171" s="282"/>
      <c r="O171" s="282"/>
      <c r="P171" s="282"/>
      <c r="Q171" s="282"/>
      <c r="R171" s="282"/>
      <c r="S171" s="282"/>
      <c r="T171" s="283"/>
      <c r="AT171" s="278" t="s">
        <v>165</v>
      </c>
      <c r="AU171" s="278" t="s">
        <v>84</v>
      </c>
      <c r="AV171" s="275" t="s">
        <v>84</v>
      </c>
      <c r="AW171" s="275" t="s">
        <v>30</v>
      </c>
      <c r="AX171" s="275" t="s">
        <v>74</v>
      </c>
      <c r="AY171" s="278" t="s">
        <v>153</v>
      </c>
    </row>
    <row r="172" spans="2:51" s="318" customFormat="1" ht="12">
      <c r="B172" s="317"/>
      <c r="D172" s="277" t="s">
        <v>165</v>
      </c>
      <c r="E172" s="319" t="s">
        <v>1</v>
      </c>
      <c r="F172" s="320" t="s">
        <v>917</v>
      </c>
      <c r="H172" s="321">
        <v>10.911999999999999</v>
      </c>
      <c r="I172" s="86"/>
      <c r="L172" s="317"/>
      <c r="M172" s="322"/>
      <c r="N172" s="323"/>
      <c r="O172" s="323"/>
      <c r="P172" s="323"/>
      <c r="Q172" s="323"/>
      <c r="R172" s="323"/>
      <c r="S172" s="323"/>
      <c r="T172" s="324"/>
      <c r="AT172" s="319" t="s">
        <v>165</v>
      </c>
      <c r="AU172" s="319" t="s">
        <v>84</v>
      </c>
      <c r="AV172" s="318" t="s">
        <v>276</v>
      </c>
      <c r="AW172" s="318" t="s">
        <v>30</v>
      </c>
      <c r="AX172" s="318" t="s">
        <v>74</v>
      </c>
      <c r="AY172" s="319" t="s">
        <v>153</v>
      </c>
    </row>
    <row r="173" spans="2:51" s="284" customFormat="1" ht="12">
      <c r="B173" s="285"/>
      <c r="D173" s="277" t="s">
        <v>165</v>
      </c>
      <c r="E173" s="286" t="s">
        <v>1</v>
      </c>
      <c r="F173" s="287" t="s">
        <v>922</v>
      </c>
      <c r="H173" s="286" t="s">
        <v>1</v>
      </c>
      <c r="I173" s="82"/>
      <c r="L173" s="285"/>
      <c r="M173" s="288"/>
      <c r="N173" s="289"/>
      <c r="O173" s="289"/>
      <c r="P173" s="289"/>
      <c r="Q173" s="289"/>
      <c r="R173" s="289"/>
      <c r="S173" s="289"/>
      <c r="T173" s="290"/>
      <c r="AT173" s="286" t="s">
        <v>165</v>
      </c>
      <c r="AU173" s="286" t="s">
        <v>84</v>
      </c>
      <c r="AV173" s="284" t="s">
        <v>82</v>
      </c>
      <c r="AW173" s="284" t="s">
        <v>30</v>
      </c>
      <c r="AX173" s="284" t="s">
        <v>74</v>
      </c>
      <c r="AY173" s="286" t="s">
        <v>153</v>
      </c>
    </row>
    <row r="174" spans="2:51" s="275" customFormat="1" ht="12">
      <c r="B174" s="276"/>
      <c r="D174" s="277" t="s">
        <v>165</v>
      </c>
      <c r="E174" s="278" t="s">
        <v>1</v>
      </c>
      <c r="F174" s="279" t="s">
        <v>923</v>
      </c>
      <c r="H174" s="280">
        <v>1.25</v>
      </c>
      <c r="I174" s="81"/>
      <c r="L174" s="276"/>
      <c r="M174" s="281"/>
      <c r="N174" s="282"/>
      <c r="O174" s="282"/>
      <c r="P174" s="282"/>
      <c r="Q174" s="282"/>
      <c r="R174" s="282"/>
      <c r="S174" s="282"/>
      <c r="T174" s="283"/>
      <c r="AT174" s="278" t="s">
        <v>165</v>
      </c>
      <c r="AU174" s="278" t="s">
        <v>84</v>
      </c>
      <c r="AV174" s="275" t="s">
        <v>84</v>
      </c>
      <c r="AW174" s="275" t="s">
        <v>30</v>
      </c>
      <c r="AX174" s="275" t="s">
        <v>74</v>
      </c>
      <c r="AY174" s="278" t="s">
        <v>153</v>
      </c>
    </row>
    <row r="175" spans="2:51" s="318" customFormat="1" ht="12">
      <c r="B175" s="317"/>
      <c r="D175" s="277" t="s">
        <v>165</v>
      </c>
      <c r="E175" s="319" t="s">
        <v>1</v>
      </c>
      <c r="F175" s="320" t="s">
        <v>917</v>
      </c>
      <c r="H175" s="321">
        <v>1.25</v>
      </c>
      <c r="I175" s="86"/>
      <c r="L175" s="317"/>
      <c r="M175" s="322"/>
      <c r="N175" s="323"/>
      <c r="O175" s="323"/>
      <c r="P175" s="323"/>
      <c r="Q175" s="323"/>
      <c r="R175" s="323"/>
      <c r="S175" s="323"/>
      <c r="T175" s="324"/>
      <c r="AT175" s="319" t="s">
        <v>165</v>
      </c>
      <c r="AU175" s="319" t="s">
        <v>84</v>
      </c>
      <c r="AV175" s="318" t="s">
        <v>276</v>
      </c>
      <c r="AW175" s="318" t="s">
        <v>30</v>
      </c>
      <c r="AX175" s="318" t="s">
        <v>74</v>
      </c>
      <c r="AY175" s="319" t="s">
        <v>153</v>
      </c>
    </row>
    <row r="176" spans="2:51" s="284" customFormat="1" ht="12">
      <c r="B176" s="285"/>
      <c r="D176" s="277" t="s">
        <v>165</v>
      </c>
      <c r="E176" s="286" t="s">
        <v>1</v>
      </c>
      <c r="F176" s="287" t="s">
        <v>924</v>
      </c>
      <c r="H176" s="286" t="s">
        <v>1</v>
      </c>
      <c r="I176" s="82"/>
      <c r="L176" s="285"/>
      <c r="M176" s="288"/>
      <c r="N176" s="289"/>
      <c r="O176" s="289"/>
      <c r="P176" s="289"/>
      <c r="Q176" s="289"/>
      <c r="R176" s="289"/>
      <c r="S176" s="289"/>
      <c r="T176" s="290"/>
      <c r="AT176" s="286" t="s">
        <v>165</v>
      </c>
      <c r="AU176" s="286" t="s">
        <v>84</v>
      </c>
      <c r="AV176" s="284" t="s">
        <v>82</v>
      </c>
      <c r="AW176" s="284" t="s">
        <v>30</v>
      </c>
      <c r="AX176" s="284" t="s">
        <v>74</v>
      </c>
      <c r="AY176" s="286" t="s">
        <v>153</v>
      </c>
    </row>
    <row r="177" spans="2:51" s="275" customFormat="1" ht="12">
      <c r="B177" s="276"/>
      <c r="D177" s="277" t="s">
        <v>165</v>
      </c>
      <c r="E177" s="278" t="s">
        <v>1</v>
      </c>
      <c r="F177" s="279" t="s">
        <v>925</v>
      </c>
      <c r="H177" s="280">
        <v>-0.25</v>
      </c>
      <c r="I177" s="81"/>
      <c r="L177" s="276"/>
      <c r="M177" s="281"/>
      <c r="N177" s="282"/>
      <c r="O177" s="282"/>
      <c r="P177" s="282"/>
      <c r="Q177" s="282"/>
      <c r="R177" s="282"/>
      <c r="S177" s="282"/>
      <c r="T177" s="283"/>
      <c r="AT177" s="278" t="s">
        <v>165</v>
      </c>
      <c r="AU177" s="278" t="s">
        <v>84</v>
      </c>
      <c r="AV177" s="275" t="s">
        <v>84</v>
      </c>
      <c r="AW177" s="275" t="s">
        <v>30</v>
      </c>
      <c r="AX177" s="275" t="s">
        <v>74</v>
      </c>
      <c r="AY177" s="278" t="s">
        <v>153</v>
      </c>
    </row>
    <row r="178" spans="2:51" s="275" customFormat="1" ht="12">
      <c r="B178" s="276"/>
      <c r="D178" s="277" t="s">
        <v>165</v>
      </c>
      <c r="E178" s="278" t="s">
        <v>1</v>
      </c>
      <c r="F178" s="279" t="s">
        <v>926</v>
      </c>
      <c r="H178" s="280">
        <v>-0.23</v>
      </c>
      <c r="I178" s="81"/>
      <c r="L178" s="276"/>
      <c r="M178" s="281"/>
      <c r="N178" s="282"/>
      <c r="O178" s="282"/>
      <c r="P178" s="282"/>
      <c r="Q178" s="282"/>
      <c r="R178" s="282"/>
      <c r="S178" s="282"/>
      <c r="T178" s="283"/>
      <c r="AT178" s="278" t="s">
        <v>165</v>
      </c>
      <c r="AU178" s="278" t="s">
        <v>84</v>
      </c>
      <c r="AV178" s="275" t="s">
        <v>84</v>
      </c>
      <c r="AW178" s="275" t="s">
        <v>30</v>
      </c>
      <c r="AX178" s="275" t="s">
        <v>74</v>
      </c>
      <c r="AY178" s="278" t="s">
        <v>153</v>
      </c>
    </row>
    <row r="179" spans="2:51" s="275" customFormat="1" ht="12">
      <c r="B179" s="276"/>
      <c r="D179" s="277" t="s">
        <v>165</v>
      </c>
      <c r="E179" s="278" t="s">
        <v>1</v>
      </c>
      <c r="F179" s="279" t="s">
        <v>925</v>
      </c>
      <c r="H179" s="280">
        <v>-0.25</v>
      </c>
      <c r="I179" s="81"/>
      <c r="L179" s="276"/>
      <c r="M179" s="281"/>
      <c r="N179" s="282"/>
      <c r="O179" s="282"/>
      <c r="P179" s="282"/>
      <c r="Q179" s="282"/>
      <c r="R179" s="282"/>
      <c r="S179" s="282"/>
      <c r="T179" s="283"/>
      <c r="AT179" s="278" t="s">
        <v>165</v>
      </c>
      <c r="AU179" s="278" t="s">
        <v>84</v>
      </c>
      <c r="AV179" s="275" t="s">
        <v>84</v>
      </c>
      <c r="AW179" s="275" t="s">
        <v>30</v>
      </c>
      <c r="AX179" s="275" t="s">
        <v>74</v>
      </c>
      <c r="AY179" s="278" t="s">
        <v>153</v>
      </c>
    </row>
    <row r="180" spans="2:51" s="275" customFormat="1" ht="12">
      <c r="B180" s="276"/>
      <c r="D180" s="277" t="s">
        <v>165</v>
      </c>
      <c r="E180" s="278" t="s">
        <v>1</v>
      </c>
      <c r="F180" s="279" t="s">
        <v>927</v>
      </c>
      <c r="H180" s="280">
        <v>-0.27</v>
      </c>
      <c r="I180" s="81"/>
      <c r="L180" s="276"/>
      <c r="M180" s="281"/>
      <c r="N180" s="282"/>
      <c r="O180" s="282"/>
      <c r="P180" s="282"/>
      <c r="Q180" s="282"/>
      <c r="R180" s="282"/>
      <c r="S180" s="282"/>
      <c r="T180" s="283"/>
      <c r="AT180" s="278" t="s">
        <v>165</v>
      </c>
      <c r="AU180" s="278" t="s">
        <v>84</v>
      </c>
      <c r="AV180" s="275" t="s">
        <v>84</v>
      </c>
      <c r="AW180" s="275" t="s">
        <v>30</v>
      </c>
      <c r="AX180" s="275" t="s">
        <v>74</v>
      </c>
      <c r="AY180" s="278" t="s">
        <v>153</v>
      </c>
    </row>
    <row r="181" spans="2:51" s="275" customFormat="1" ht="12">
      <c r="B181" s="276"/>
      <c r="D181" s="277" t="s">
        <v>165</v>
      </c>
      <c r="E181" s="278" t="s">
        <v>1</v>
      </c>
      <c r="F181" s="279" t="s">
        <v>928</v>
      </c>
      <c r="H181" s="280">
        <v>-0.55</v>
      </c>
      <c r="I181" s="81"/>
      <c r="L181" s="276"/>
      <c r="M181" s="281"/>
      <c r="N181" s="282"/>
      <c r="O181" s="282"/>
      <c r="P181" s="282"/>
      <c r="Q181" s="282"/>
      <c r="R181" s="282"/>
      <c r="S181" s="282"/>
      <c r="T181" s="283"/>
      <c r="AT181" s="278" t="s">
        <v>165</v>
      </c>
      <c r="AU181" s="278" t="s">
        <v>84</v>
      </c>
      <c r="AV181" s="275" t="s">
        <v>84</v>
      </c>
      <c r="AW181" s="275" t="s">
        <v>30</v>
      </c>
      <c r="AX181" s="275" t="s">
        <v>74</v>
      </c>
      <c r="AY181" s="278" t="s">
        <v>153</v>
      </c>
    </row>
    <row r="182" spans="2:51" s="318" customFormat="1" ht="12">
      <c r="B182" s="317"/>
      <c r="D182" s="277" t="s">
        <v>165</v>
      </c>
      <c r="E182" s="319" t="s">
        <v>1</v>
      </c>
      <c r="F182" s="320" t="s">
        <v>917</v>
      </c>
      <c r="H182" s="321">
        <v>-1.55</v>
      </c>
      <c r="I182" s="86"/>
      <c r="L182" s="317"/>
      <c r="M182" s="322"/>
      <c r="N182" s="323"/>
      <c r="O182" s="323"/>
      <c r="P182" s="323"/>
      <c r="Q182" s="323"/>
      <c r="R182" s="323"/>
      <c r="S182" s="323"/>
      <c r="T182" s="324"/>
      <c r="AT182" s="319" t="s">
        <v>165</v>
      </c>
      <c r="AU182" s="319" t="s">
        <v>84</v>
      </c>
      <c r="AV182" s="318" t="s">
        <v>276</v>
      </c>
      <c r="AW182" s="318" t="s">
        <v>30</v>
      </c>
      <c r="AX182" s="318" t="s">
        <v>74</v>
      </c>
      <c r="AY182" s="319" t="s">
        <v>153</v>
      </c>
    </row>
    <row r="183" spans="2:51" s="291" customFormat="1" ht="12">
      <c r="B183" s="292"/>
      <c r="D183" s="277" t="s">
        <v>165</v>
      </c>
      <c r="E183" s="293" t="s">
        <v>1</v>
      </c>
      <c r="F183" s="294" t="s">
        <v>176</v>
      </c>
      <c r="H183" s="295">
        <v>27.607000000000003</v>
      </c>
      <c r="I183" s="83"/>
      <c r="L183" s="292"/>
      <c r="M183" s="296"/>
      <c r="N183" s="297"/>
      <c r="O183" s="297"/>
      <c r="P183" s="297"/>
      <c r="Q183" s="297"/>
      <c r="R183" s="297"/>
      <c r="S183" s="297"/>
      <c r="T183" s="298"/>
      <c r="AT183" s="293" t="s">
        <v>165</v>
      </c>
      <c r="AU183" s="293" t="s">
        <v>84</v>
      </c>
      <c r="AV183" s="291" t="s">
        <v>159</v>
      </c>
      <c r="AW183" s="291" t="s">
        <v>30</v>
      </c>
      <c r="AX183" s="291" t="s">
        <v>82</v>
      </c>
      <c r="AY183" s="293" t="s">
        <v>153</v>
      </c>
    </row>
    <row r="184" spans="1:65" s="178" customFormat="1" ht="62.65" customHeight="1">
      <c r="A184" s="175"/>
      <c r="B184" s="176"/>
      <c r="C184" s="261" t="s">
        <v>84</v>
      </c>
      <c r="D184" s="261" t="s">
        <v>155</v>
      </c>
      <c r="E184" s="262" t="s">
        <v>929</v>
      </c>
      <c r="F184" s="263" t="s">
        <v>930</v>
      </c>
      <c r="G184" s="264" t="s">
        <v>170</v>
      </c>
      <c r="H184" s="265">
        <v>27.607</v>
      </c>
      <c r="I184" s="80"/>
      <c r="J184" s="266">
        <f>ROUND(I184*H184,2)</f>
        <v>0</v>
      </c>
      <c r="K184" s="267"/>
      <c r="L184" s="176"/>
      <c r="M184" s="268" t="s">
        <v>1</v>
      </c>
      <c r="N184" s="269" t="s">
        <v>39</v>
      </c>
      <c r="O184" s="270"/>
      <c r="P184" s="271">
        <f>O184*H184</f>
        <v>0</v>
      </c>
      <c r="Q184" s="271">
        <v>0</v>
      </c>
      <c r="R184" s="271">
        <f>Q184*H184</f>
        <v>0</v>
      </c>
      <c r="S184" s="271">
        <v>0</v>
      </c>
      <c r="T184" s="272">
        <f>S184*H184</f>
        <v>0</v>
      </c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R184" s="273" t="s">
        <v>159</v>
      </c>
      <c r="AT184" s="273" t="s">
        <v>155</v>
      </c>
      <c r="AU184" s="273" t="s">
        <v>84</v>
      </c>
      <c r="AY184" s="166" t="s">
        <v>153</v>
      </c>
      <c r="BE184" s="274">
        <f>IF(N184="základní",J184,0)</f>
        <v>0</v>
      </c>
      <c r="BF184" s="274">
        <f>IF(N184="snížená",J184,0)</f>
        <v>0</v>
      </c>
      <c r="BG184" s="274">
        <f>IF(N184="zákl. přenesená",J184,0)</f>
        <v>0</v>
      </c>
      <c r="BH184" s="274">
        <f>IF(N184="sníž. přenesená",J184,0)</f>
        <v>0</v>
      </c>
      <c r="BI184" s="274">
        <f>IF(N184="nulová",J184,0)</f>
        <v>0</v>
      </c>
      <c r="BJ184" s="166" t="s">
        <v>82</v>
      </c>
      <c r="BK184" s="274">
        <f>ROUND(I184*H184,2)</f>
        <v>0</v>
      </c>
      <c r="BL184" s="166" t="s">
        <v>159</v>
      </c>
      <c r="BM184" s="273" t="s">
        <v>159</v>
      </c>
    </row>
    <row r="185" spans="2:51" s="275" customFormat="1" ht="12">
      <c r="B185" s="276"/>
      <c r="D185" s="277" t="s">
        <v>165</v>
      </c>
      <c r="E185" s="278" t="s">
        <v>1</v>
      </c>
      <c r="F185" s="279" t="s">
        <v>931</v>
      </c>
      <c r="H185" s="280">
        <v>27.607</v>
      </c>
      <c r="I185" s="81"/>
      <c r="L185" s="276"/>
      <c r="M185" s="281"/>
      <c r="N185" s="282"/>
      <c r="O185" s="282"/>
      <c r="P185" s="282"/>
      <c r="Q185" s="282"/>
      <c r="R185" s="282"/>
      <c r="S185" s="282"/>
      <c r="T185" s="283"/>
      <c r="AT185" s="278" t="s">
        <v>165</v>
      </c>
      <c r="AU185" s="278" t="s">
        <v>84</v>
      </c>
      <c r="AV185" s="275" t="s">
        <v>84</v>
      </c>
      <c r="AW185" s="275" t="s">
        <v>30</v>
      </c>
      <c r="AX185" s="275" t="s">
        <v>74</v>
      </c>
      <c r="AY185" s="278" t="s">
        <v>153</v>
      </c>
    </row>
    <row r="186" spans="2:51" s="291" customFormat="1" ht="12">
      <c r="B186" s="292"/>
      <c r="D186" s="277" t="s">
        <v>165</v>
      </c>
      <c r="E186" s="293" t="s">
        <v>1</v>
      </c>
      <c r="F186" s="294" t="s">
        <v>176</v>
      </c>
      <c r="H186" s="295">
        <v>27.607</v>
      </c>
      <c r="I186" s="83"/>
      <c r="L186" s="292"/>
      <c r="M186" s="296"/>
      <c r="N186" s="297"/>
      <c r="O186" s="297"/>
      <c r="P186" s="297"/>
      <c r="Q186" s="297"/>
      <c r="R186" s="297"/>
      <c r="S186" s="297"/>
      <c r="T186" s="298"/>
      <c r="AT186" s="293" t="s">
        <v>165</v>
      </c>
      <c r="AU186" s="293" t="s">
        <v>84</v>
      </c>
      <c r="AV186" s="291" t="s">
        <v>159</v>
      </c>
      <c r="AW186" s="291" t="s">
        <v>30</v>
      </c>
      <c r="AX186" s="291" t="s">
        <v>82</v>
      </c>
      <c r="AY186" s="293" t="s">
        <v>153</v>
      </c>
    </row>
    <row r="187" spans="1:65" s="178" customFormat="1" ht="44.25" customHeight="1">
      <c r="A187" s="175"/>
      <c r="B187" s="176"/>
      <c r="C187" s="261" t="s">
        <v>485</v>
      </c>
      <c r="D187" s="261" t="s">
        <v>155</v>
      </c>
      <c r="E187" s="262" t="s">
        <v>932</v>
      </c>
      <c r="F187" s="263" t="s">
        <v>933</v>
      </c>
      <c r="G187" s="264" t="s">
        <v>170</v>
      </c>
      <c r="H187" s="265">
        <v>27.607</v>
      </c>
      <c r="I187" s="80"/>
      <c r="J187" s="266">
        <f>ROUND(I187*H187,2)</f>
        <v>0</v>
      </c>
      <c r="K187" s="267"/>
      <c r="L187" s="176"/>
      <c r="M187" s="268" t="s">
        <v>1</v>
      </c>
      <c r="N187" s="269" t="s">
        <v>39</v>
      </c>
      <c r="O187" s="270"/>
      <c r="P187" s="271">
        <f>O187*H187</f>
        <v>0</v>
      </c>
      <c r="Q187" s="271">
        <v>0</v>
      </c>
      <c r="R187" s="271">
        <f>Q187*H187</f>
        <v>0</v>
      </c>
      <c r="S187" s="271">
        <v>0</v>
      </c>
      <c r="T187" s="272">
        <f>S187*H187</f>
        <v>0</v>
      </c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R187" s="273" t="s">
        <v>159</v>
      </c>
      <c r="AT187" s="273" t="s">
        <v>155</v>
      </c>
      <c r="AU187" s="273" t="s">
        <v>84</v>
      </c>
      <c r="AY187" s="166" t="s">
        <v>153</v>
      </c>
      <c r="BE187" s="274">
        <f>IF(N187="základní",J187,0)</f>
        <v>0</v>
      </c>
      <c r="BF187" s="274">
        <f>IF(N187="snížená",J187,0)</f>
        <v>0</v>
      </c>
      <c r="BG187" s="274">
        <f>IF(N187="zákl. přenesená",J187,0)</f>
        <v>0</v>
      </c>
      <c r="BH187" s="274">
        <f>IF(N187="sníž. přenesená",J187,0)</f>
        <v>0</v>
      </c>
      <c r="BI187" s="274">
        <f>IF(N187="nulová",J187,0)</f>
        <v>0</v>
      </c>
      <c r="BJ187" s="166" t="s">
        <v>82</v>
      </c>
      <c r="BK187" s="274">
        <f>ROUND(I187*H187,2)</f>
        <v>0</v>
      </c>
      <c r="BL187" s="166" t="s">
        <v>159</v>
      </c>
      <c r="BM187" s="273" t="s">
        <v>457</v>
      </c>
    </row>
    <row r="188" spans="1:65" s="178" customFormat="1" ht="37.9" customHeight="1">
      <c r="A188" s="175"/>
      <c r="B188" s="176"/>
      <c r="C188" s="261" t="s">
        <v>276</v>
      </c>
      <c r="D188" s="261" t="s">
        <v>155</v>
      </c>
      <c r="E188" s="262" t="s">
        <v>934</v>
      </c>
      <c r="F188" s="263" t="s">
        <v>935</v>
      </c>
      <c r="G188" s="264" t="s">
        <v>170</v>
      </c>
      <c r="H188" s="265">
        <v>27.607</v>
      </c>
      <c r="I188" s="80"/>
      <c r="J188" s="266">
        <f>ROUND(I188*H188,2)</f>
        <v>0</v>
      </c>
      <c r="K188" s="267"/>
      <c r="L188" s="176"/>
      <c r="M188" s="268" t="s">
        <v>1</v>
      </c>
      <c r="N188" s="269" t="s">
        <v>39</v>
      </c>
      <c r="O188" s="270"/>
      <c r="P188" s="271">
        <f>O188*H188</f>
        <v>0</v>
      </c>
      <c r="Q188" s="271">
        <v>0</v>
      </c>
      <c r="R188" s="271">
        <f>Q188*H188</f>
        <v>0</v>
      </c>
      <c r="S188" s="271">
        <v>0</v>
      </c>
      <c r="T188" s="272">
        <f>S188*H188</f>
        <v>0</v>
      </c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R188" s="273" t="s">
        <v>159</v>
      </c>
      <c r="AT188" s="273" t="s">
        <v>155</v>
      </c>
      <c r="AU188" s="273" t="s">
        <v>84</v>
      </c>
      <c r="AY188" s="166" t="s">
        <v>153</v>
      </c>
      <c r="BE188" s="274">
        <f>IF(N188="základní",J188,0)</f>
        <v>0</v>
      </c>
      <c r="BF188" s="274">
        <f>IF(N188="snížená",J188,0)</f>
        <v>0</v>
      </c>
      <c r="BG188" s="274">
        <f>IF(N188="zákl. přenesená",J188,0)</f>
        <v>0</v>
      </c>
      <c r="BH188" s="274">
        <f>IF(N188="sníž. přenesená",J188,0)</f>
        <v>0</v>
      </c>
      <c r="BI188" s="274">
        <f>IF(N188="nulová",J188,0)</f>
        <v>0</v>
      </c>
      <c r="BJ188" s="166" t="s">
        <v>82</v>
      </c>
      <c r="BK188" s="274">
        <f>ROUND(I188*H188,2)</f>
        <v>0</v>
      </c>
      <c r="BL188" s="166" t="s">
        <v>159</v>
      </c>
      <c r="BM188" s="273" t="s">
        <v>183</v>
      </c>
    </row>
    <row r="189" spans="2:51" s="275" customFormat="1" ht="12">
      <c r="B189" s="276"/>
      <c r="D189" s="277" t="s">
        <v>165</v>
      </c>
      <c r="E189" s="278" t="s">
        <v>1</v>
      </c>
      <c r="F189" s="279" t="s">
        <v>931</v>
      </c>
      <c r="H189" s="280">
        <v>27.607</v>
      </c>
      <c r="I189" s="81"/>
      <c r="L189" s="276"/>
      <c r="M189" s="281"/>
      <c r="N189" s="282"/>
      <c r="O189" s="282"/>
      <c r="P189" s="282"/>
      <c r="Q189" s="282"/>
      <c r="R189" s="282"/>
      <c r="S189" s="282"/>
      <c r="T189" s="283"/>
      <c r="AT189" s="278" t="s">
        <v>165</v>
      </c>
      <c r="AU189" s="278" t="s">
        <v>84</v>
      </c>
      <c r="AV189" s="275" t="s">
        <v>84</v>
      </c>
      <c r="AW189" s="275" t="s">
        <v>30</v>
      </c>
      <c r="AX189" s="275" t="s">
        <v>74</v>
      </c>
      <c r="AY189" s="278" t="s">
        <v>153</v>
      </c>
    </row>
    <row r="190" spans="2:51" s="291" customFormat="1" ht="12">
      <c r="B190" s="292"/>
      <c r="D190" s="277" t="s">
        <v>165</v>
      </c>
      <c r="E190" s="293" t="s">
        <v>1</v>
      </c>
      <c r="F190" s="294" t="s">
        <v>176</v>
      </c>
      <c r="H190" s="295">
        <v>27.607</v>
      </c>
      <c r="I190" s="83"/>
      <c r="L190" s="292"/>
      <c r="M190" s="296"/>
      <c r="N190" s="297"/>
      <c r="O190" s="297"/>
      <c r="P190" s="297"/>
      <c r="Q190" s="297"/>
      <c r="R190" s="297"/>
      <c r="S190" s="297"/>
      <c r="T190" s="298"/>
      <c r="AT190" s="293" t="s">
        <v>165</v>
      </c>
      <c r="AU190" s="293" t="s">
        <v>84</v>
      </c>
      <c r="AV190" s="291" t="s">
        <v>159</v>
      </c>
      <c r="AW190" s="291" t="s">
        <v>30</v>
      </c>
      <c r="AX190" s="291" t="s">
        <v>82</v>
      </c>
      <c r="AY190" s="293" t="s">
        <v>153</v>
      </c>
    </row>
    <row r="191" spans="1:65" s="178" customFormat="1" ht="44.25" customHeight="1">
      <c r="A191" s="175"/>
      <c r="B191" s="176"/>
      <c r="C191" s="261" t="s">
        <v>159</v>
      </c>
      <c r="D191" s="261" t="s">
        <v>155</v>
      </c>
      <c r="E191" s="262" t="s">
        <v>936</v>
      </c>
      <c r="F191" s="263" t="s">
        <v>937</v>
      </c>
      <c r="G191" s="264" t="s">
        <v>200</v>
      </c>
      <c r="H191" s="265">
        <v>49.693</v>
      </c>
      <c r="I191" s="80"/>
      <c r="J191" s="266">
        <f>ROUND(I191*H191,2)</f>
        <v>0</v>
      </c>
      <c r="K191" s="267"/>
      <c r="L191" s="176"/>
      <c r="M191" s="268" t="s">
        <v>1</v>
      </c>
      <c r="N191" s="269" t="s">
        <v>39</v>
      </c>
      <c r="O191" s="270"/>
      <c r="P191" s="271">
        <f>O191*H191</f>
        <v>0</v>
      </c>
      <c r="Q191" s="271">
        <v>0</v>
      </c>
      <c r="R191" s="271">
        <f>Q191*H191</f>
        <v>0</v>
      </c>
      <c r="S191" s="271">
        <v>0</v>
      </c>
      <c r="T191" s="272">
        <f>S191*H191</f>
        <v>0</v>
      </c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R191" s="273" t="s">
        <v>159</v>
      </c>
      <c r="AT191" s="273" t="s">
        <v>155</v>
      </c>
      <c r="AU191" s="273" t="s">
        <v>84</v>
      </c>
      <c r="AY191" s="166" t="s">
        <v>153</v>
      </c>
      <c r="BE191" s="274">
        <f>IF(N191="základní",J191,0)</f>
        <v>0</v>
      </c>
      <c r="BF191" s="274">
        <f>IF(N191="snížená",J191,0)</f>
        <v>0</v>
      </c>
      <c r="BG191" s="274">
        <f>IF(N191="zákl. přenesená",J191,0)</f>
        <v>0</v>
      </c>
      <c r="BH191" s="274">
        <f>IF(N191="sníž. přenesená",J191,0)</f>
        <v>0</v>
      </c>
      <c r="BI191" s="274">
        <f>IF(N191="nulová",J191,0)</f>
        <v>0</v>
      </c>
      <c r="BJ191" s="166" t="s">
        <v>82</v>
      </c>
      <c r="BK191" s="274">
        <f>ROUND(I191*H191,2)</f>
        <v>0</v>
      </c>
      <c r="BL191" s="166" t="s">
        <v>159</v>
      </c>
      <c r="BM191" s="273" t="s">
        <v>106</v>
      </c>
    </row>
    <row r="192" spans="2:51" s="275" customFormat="1" ht="12">
      <c r="B192" s="276"/>
      <c r="D192" s="277" t="s">
        <v>165</v>
      </c>
      <c r="E192" s="278" t="s">
        <v>1</v>
      </c>
      <c r="F192" s="279" t="s">
        <v>938</v>
      </c>
      <c r="H192" s="280">
        <v>49.693</v>
      </c>
      <c r="I192" s="81"/>
      <c r="L192" s="276"/>
      <c r="M192" s="281"/>
      <c r="N192" s="282"/>
      <c r="O192" s="282"/>
      <c r="P192" s="282"/>
      <c r="Q192" s="282"/>
      <c r="R192" s="282"/>
      <c r="S192" s="282"/>
      <c r="T192" s="283"/>
      <c r="AT192" s="278" t="s">
        <v>165</v>
      </c>
      <c r="AU192" s="278" t="s">
        <v>84</v>
      </c>
      <c r="AV192" s="275" t="s">
        <v>84</v>
      </c>
      <c r="AW192" s="275" t="s">
        <v>30</v>
      </c>
      <c r="AX192" s="275" t="s">
        <v>74</v>
      </c>
      <c r="AY192" s="278" t="s">
        <v>153</v>
      </c>
    </row>
    <row r="193" spans="2:51" s="291" customFormat="1" ht="12">
      <c r="B193" s="292"/>
      <c r="D193" s="277" t="s">
        <v>165</v>
      </c>
      <c r="E193" s="293" t="s">
        <v>1</v>
      </c>
      <c r="F193" s="294" t="s">
        <v>176</v>
      </c>
      <c r="H193" s="295">
        <v>49.693</v>
      </c>
      <c r="I193" s="83"/>
      <c r="L193" s="292"/>
      <c r="M193" s="296"/>
      <c r="N193" s="297"/>
      <c r="O193" s="297"/>
      <c r="P193" s="297"/>
      <c r="Q193" s="297"/>
      <c r="R193" s="297"/>
      <c r="S193" s="297"/>
      <c r="T193" s="298"/>
      <c r="AT193" s="293" t="s">
        <v>165</v>
      </c>
      <c r="AU193" s="293" t="s">
        <v>84</v>
      </c>
      <c r="AV193" s="291" t="s">
        <v>159</v>
      </c>
      <c r="AW193" s="291" t="s">
        <v>30</v>
      </c>
      <c r="AX193" s="291" t="s">
        <v>82</v>
      </c>
      <c r="AY193" s="293" t="s">
        <v>153</v>
      </c>
    </row>
    <row r="194" spans="1:65" s="178" customFormat="1" ht="44.25" customHeight="1">
      <c r="A194" s="175"/>
      <c r="B194" s="176"/>
      <c r="C194" s="261" t="s">
        <v>939</v>
      </c>
      <c r="D194" s="261" t="s">
        <v>155</v>
      </c>
      <c r="E194" s="262" t="s">
        <v>940</v>
      </c>
      <c r="F194" s="263" t="s">
        <v>941</v>
      </c>
      <c r="G194" s="264" t="s">
        <v>170</v>
      </c>
      <c r="H194" s="265">
        <v>0</v>
      </c>
      <c r="I194" s="80"/>
      <c r="J194" s="266">
        <f>ROUND(I194*H194,2)</f>
        <v>0</v>
      </c>
      <c r="K194" s="267"/>
      <c r="L194" s="176"/>
      <c r="M194" s="268" t="s">
        <v>1</v>
      </c>
      <c r="N194" s="269" t="s">
        <v>39</v>
      </c>
      <c r="O194" s="270"/>
      <c r="P194" s="271">
        <f>O194*H194</f>
        <v>0</v>
      </c>
      <c r="Q194" s="271">
        <v>0</v>
      </c>
      <c r="R194" s="271">
        <f>Q194*H194</f>
        <v>0</v>
      </c>
      <c r="S194" s="271">
        <v>0</v>
      </c>
      <c r="T194" s="272">
        <f>S194*H194</f>
        <v>0</v>
      </c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R194" s="273" t="s">
        <v>159</v>
      </c>
      <c r="AT194" s="273" t="s">
        <v>155</v>
      </c>
      <c r="AU194" s="273" t="s">
        <v>84</v>
      </c>
      <c r="AY194" s="166" t="s">
        <v>153</v>
      </c>
      <c r="BE194" s="274">
        <f>IF(N194="základní",J194,0)</f>
        <v>0</v>
      </c>
      <c r="BF194" s="274">
        <f>IF(N194="snížená",J194,0)</f>
        <v>0</v>
      </c>
      <c r="BG194" s="274">
        <f>IF(N194="zákl. přenesená",J194,0)</f>
        <v>0</v>
      </c>
      <c r="BH194" s="274">
        <f>IF(N194="sníž. přenesená",J194,0)</f>
        <v>0</v>
      </c>
      <c r="BI194" s="274">
        <f>IF(N194="nulová",J194,0)</f>
        <v>0</v>
      </c>
      <c r="BJ194" s="166" t="s">
        <v>82</v>
      </c>
      <c r="BK194" s="274">
        <f>ROUND(I194*H194,2)</f>
        <v>0</v>
      </c>
      <c r="BL194" s="166" t="s">
        <v>159</v>
      </c>
      <c r="BM194" s="273" t="s">
        <v>112</v>
      </c>
    </row>
    <row r="195" spans="2:51" s="275" customFormat="1" ht="12">
      <c r="B195" s="276"/>
      <c r="D195" s="277" t="s">
        <v>165</v>
      </c>
      <c r="E195" s="278" t="s">
        <v>1</v>
      </c>
      <c r="F195" s="279" t="s">
        <v>942</v>
      </c>
      <c r="H195" s="280">
        <v>0</v>
      </c>
      <c r="I195" s="81"/>
      <c r="L195" s="276"/>
      <c r="M195" s="281"/>
      <c r="N195" s="282"/>
      <c r="O195" s="282"/>
      <c r="P195" s="282"/>
      <c r="Q195" s="282"/>
      <c r="R195" s="282"/>
      <c r="S195" s="282"/>
      <c r="T195" s="283"/>
      <c r="AT195" s="278" t="s">
        <v>165</v>
      </c>
      <c r="AU195" s="278" t="s">
        <v>84</v>
      </c>
      <c r="AV195" s="275" t="s">
        <v>84</v>
      </c>
      <c r="AW195" s="275" t="s">
        <v>30</v>
      </c>
      <c r="AX195" s="275" t="s">
        <v>74</v>
      </c>
      <c r="AY195" s="278" t="s">
        <v>153</v>
      </c>
    </row>
    <row r="196" spans="2:51" s="291" customFormat="1" ht="12">
      <c r="B196" s="292"/>
      <c r="D196" s="277" t="s">
        <v>165</v>
      </c>
      <c r="E196" s="293" t="s">
        <v>1</v>
      </c>
      <c r="F196" s="294" t="s">
        <v>176</v>
      </c>
      <c r="H196" s="295">
        <v>0</v>
      </c>
      <c r="I196" s="83"/>
      <c r="L196" s="292"/>
      <c r="M196" s="296"/>
      <c r="N196" s="297"/>
      <c r="O196" s="297"/>
      <c r="P196" s="297"/>
      <c r="Q196" s="297"/>
      <c r="R196" s="297"/>
      <c r="S196" s="297"/>
      <c r="T196" s="298"/>
      <c r="AT196" s="293" t="s">
        <v>165</v>
      </c>
      <c r="AU196" s="293" t="s">
        <v>84</v>
      </c>
      <c r="AV196" s="291" t="s">
        <v>159</v>
      </c>
      <c r="AW196" s="291" t="s">
        <v>30</v>
      </c>
      <c r="AX196" s="291" t="s">
        <v>82</v>
      </c>
      <c r="AY196" s="293" t="s">
        <v>153</v>
      </c>
    </row>
    <row r="197" spans="1:65" s="178" customFormat="1" ht="66.75" customHeight="1">
      <c r="A197" s="175"/>
      <c r="B197" s="176"/>
      <c r="C197" s="261" t="s">
        <v>536</v>
      </c>
      <c r="D197" s="261" t="s">
        <v>155</v>
      </c>
      <c r="E197" s="262" t="s">
        <v>943</v>
      </c>
      <c r="F197" s="263" t="s">
        <v>944</v>
      </c>
      <c r="G197" s="264" t="s">
        <v>170</v>
      </c>
      <c r="H197" s="265">
        <v>42.631</v>
      </c>
      <c r="I197" s="80"/>
      <c r="J197" s="266">
        <f>ROUND(I197*H197,2)</f>
        <v>0</v>
      </c>
      <c r="K197" s="267"/>
      <c r="L197" s="176"/>
      <c r="M197" s="268" t="s">
        <v>1</v>
      </c>
      <c r="N197" s="269" t="s">
        <v>39</v>
      </c>
      <c r="O197" s="270"/>
      <c r="P197" s="271">
        <f>O197*H197</f>
        <v>0</v>
      </c>
      <c r="Q197" s="271">
        <v>0</v>
      </c>
      <c r="R197" s="271">
        <f>Q197*H197</f>
        <v>0</v>
      </c>
      <c r="S197" s="271">
        <v>0</v>
      </c>
      <c r="T197" s="272">
        <f>S197*H197</f>
        <v>0</v>
      </c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R197" s="273" t="s">
        <v>159</v>
      </c>
      <c r="AT197" s="273" t="s">
        <v>155</v>
      </c>
      <c r="AU197" s="273" t="s">
        <v>84</v>
      </c>
      <c r="AY197" s="166" t="s">
        <v>153</v>
      </c>
      <c r="BE197" s="274">
        <f>IF(N197="základní",J197,0)</f>
        <v>0</v>
      </c>
      <c r="BF197" s="274">
        <f>IF(N197="snížená",J197,0)</f>
        <v>0</v>
      </c>
      <c r="BG197" s="274">
        <f>IF(N197="zákl. přenesená",J197,0)</f>
        <v>0</v>
      </c>
      <c r="BH197" s="274">
        <f>IF(N197="sníž. přenesená",J197,0)</f>
        <v>0</v>
      </c>
      <c r="BI197" s="274">
        <f>IF(N197="nulová",J197,0)</f>
        <v>0</v>
      </c>
      <c r="BJ197" s="166" t="s">
        <v>82</v>
      </c>
      <c r="BK197" s="274">
        <f>ROUND(I197*H197,2)</f>
        <v>0</v>
      </c>
      <c r="BL197" s="166" t="s">
        <v>159</v>
      </c>
      <c r="BM197" s="273" t="s">
        <v>210</v>
      </c>
    </row>
    <row r="198" spans="2:51" s="284" customFormat="1" ht="12">
      <c r="B198" s="285"/>
      <c r="D198" s="277" t="s">
        <v>165</v>
      </c>
      <c r="E198" s="286" t="s">
        <v>1</v>
      </c>
      <c r="F198" s="287" t="s">
        <v>880</v>
      </c>
      <c r="H198" s="286" t="s">
        <v>1</v>
      </c>
      <c r="I198" s="82"/>
      <c r="L198" s="285"/>
      <c r="M198" s="288"/>
      <c r="N198" s="289"/>
      <c r="O198" s="289"/>
      <c r="P198" s="289"/>
      <c r="Q198" s="289"/>
      <c r="R198" s="289"/>
      <c r="S198" s="289"/>
      <c r="T198" s="290"/>
      <c r="AT198" s="286" t="s">
        <v>165</v>
      </c>
      <c r="AU198" s="286" t="s">
        <v>84</v>
      </c>
      <c r="AV198" s="284" t="s">
        <v>82</v>
      </c>
      <c r="AW198" s="284" t="s">
        <v>30</v>
      </c>
      <c r="AX198" s="284" t="s">
        <v>74</v>
      </c>
      <c r="AY198" s="286" t="s">
        <v>153</v>
      </c>
    </row>
    <row r="199" spans="2:51" s="275" customFormat="1" ht="12">
      <c r="B199" s="276"/>
      <c r="D199" s="277" t="s">
        <v>165</v>
      </c>
      <c r="E199" s="278" t="s">
        <v>1</v>
      </c>
      <c r="F199" s="279" t="s">
        <v>945</v>
      </c>
      <c r="H199" s="280">
        <v>1.115</v>
      </c>
      <c r="I199" s="81"/>
      <c r="L199" s="276"/>
      <c r="M199" s="281"/>
      <c r="N199" s="282"/>
      <c r="O199" s="282"/>
      <c r="P199" s="282"/>
      <c r="Q199" s="282"/>
      <c r="R199" s="282"/>
      <c r="S199" s="282"/>
      <c r="T199" s="283"/>
      <c r="AT199" s="278" t="s">
        <v>165</v>
      </c>
      <c r="AU199" s="278" t="s">
        <v>84</v>
      </c>
      <c r="AV199" s="275" t="s">
        <v>84</v>
      </c>
      <c r="AW199" s="275" t="s">
        <v>30</v>
      </c>
      <c r="AX199" s="275" t="s">
        <v>74</v>
      </c>
      <c r="AY199" s="278" t="s">
        <v>153</v>
      </c>
    </row>
    <row r="200" spans="2:51" s="275" customFormat="1" ht="12">
      <c r="B200" s="276"/>
      <c r="D200" s="277" t="s">
        <v>165</v>
      </c>
      <c r="E200" s="278" t="s">
        <v>1</v>
      </c>
      <c r="F200" s="279" t="s">
        <v>946</v>
      </c>
      <c r="H200" s="280">
        <v>0.209</v>
      </c>
      <c r="I200" s="81"/>
      <c r="L200" s="276"/>
      <c r="M200" s="281"/>
      <c r="N200" s="282"/>
      <c r="O200" s="282"/>
      <c r="P200" s="282"/>
      <c r="Q200" s="282"/>
      <c r="R200" s="282"/>
      <c r="S200" s="282"/>
      <c r="T200" s="283"/>
      <c r="AT200" s="278" t="s">
        <v>165</v>
      </c>
      <c r="AU200" s="278" t="s">
        <v>84</v>
      </c>
      <c r="AV200" s="275" t="s">
        <v>84</v>
      </c>
      <c r="AW200" s="275" t="s">
        <v>30</v>
      </c>
      <c r="AX200" s="275" t="s">
        <v>74</v>
      </c>
      <c r="AY200" s="278" t="s">
        <v>153</v>
      </c>
    </row>
    <row r="201" spans="2:51" s="275" customFormat="1" ht="12">
      <c r="B201" s="276"/>
      <c r="D201" s="277" t="s">
        <v>165</v>
      </c>
      <c r="E201" s="278" t="s">
        <v>1</v>
      </c>
      <c r="F201" s="279" t="s">
        <v>947</v>
      </c>
      <c r="H201" s="280">
        <v>1.648</v>
      </c>
      <c r="I201" s="81"/>
      <c r="L201" s="276"/>
      <c r="M201" s="281"/>
      <c r="N201" s="282"/>
      <c r="O201" s="282"/>
      <c r="P201" s="282"/>
      <c r="Q201" s="282"/>
      <c r="R201" s="282"/>
      <c r="S201" s="282"/>
      <c r="T201" s="283"/>
      <c r="AT201" s="278" t="s">
        <v>165</v>
      </c>
      <c r="AU201" s="278" t="s">
        <v>84</v>
      </c>
      <c r="AV201" s="275" t="s">
        <v>84</v>
      </c>
      <c r="AW201" s="275" t="s">
        <v>30</v>
      </c>
      <c r="AX201" s="275" t="s">
        <v>74</v>
      </c>
      <c r="AY201" s="278" t="s">
        <v>153</v>
      </c>
    </row>
    <row r="202" spans="2:51" s="275" customFormat="1" ht="12">
      <c r="B202" s="276"/>
      <c r="D202" s="277" t="s">
        <v>165</v>
      </c>
      <c r="E202" s="278" t="s">
        <v>1</v>
      </c>
      <c r="F202" s="279" t="s">
        <v>948</v>
      </c>
      <c r="H202" s="280">
        <v>0.672</v>
      </c>
      <c r="I202" s="81"/>
      <c r="L202" s="276"/>
      <c r="M202" s="281"/>
      <c r="N202" s="282"/>
      <c r="O202" s="282"/>
      <c r="P202" s="282"/>
      <c r="Q202" s="282"/>
      <c r="R202" s="282"/>
      <c r="S202" s="282"/>
      <c r="T202" s="283"/>
      <c r="AT202" s="278" t="s">
        <v>165</v>
      </c>
      <c r="AU202" s="278" t="s">
        <v>84</v>
      </c>
      <c r="AV202" s="275" t="s">
        <v>84</v>
      </c>
      <c r="AW202" s="275" t="s">
        <v>30</v>
      </c>
      <c r="AX202" s="275" t="s">
        <v>74</v>
      </c>
      <c r="AY202" s="278" t="s">
        <v>153</v>
      </c>
    </row>
    <row r="203" spans="2:51" s="275" customFormat="1" ht="12">
      <c r="B203" s="276"/>
      <c r="D203" s="277" t="s">
        <v>165</v>
      </c>
      <c r="E203" s="278" t="s">
        <v>1</v>
      </c>
      <c r="F203" s="279" t="s">
        <v>949</v>
      </c>
      <c r="H203" s="280">
        <v>0.431</v>
      </c>
      <c r="I203" s="81"/>
      <c r="L203" s="276"/>
      <c r="M203" s="281"/>
      <c r="N203" s="282"/>
      <c r="O203" s="282"/>
      <c r="P203" s="282"/>
      <c r="Q203" s="282"/>
      <c r="R203" s="282"/>
      <c r="S203" s="282"/>
      <c r="T203" s="283"/>
      <c r="AT203" s="278" t="s">
        <v>165</v>
      </c>
      <c r="AU203" s="278" t="s">
        <v>84</v>
      </c>
      <c r="AV203" s="275" t="s">
        <v>84</v>
      </c>
      <c r="AW203" s="275" t="s">
        <v>30</v>
      </c>
      <c r="AX203" s="275" t="s">
        <v>74</v>
      </c>
      <c r="AY203" s="278" t="s">
        <v>153</v>
      </c>
    </row>
    <row r="204" spans="2:51" s="275" customFormat="1" ht="12">
      <c r="B204" s="276"/>
      <c r="D204" s="277" t="s">
        <v>165</v>
      </c>
      <c r="E204" s="278" t="s">
        <v>1</v>
      </c>
      <c r="F204" s="279" t="s">
        <v>950</v>
      </c>
      <c r="H204" s="280">
        <v>3.76</v>
      </c>
      <c r="I204" s="81"/>
      <c r="L204" s="276"/>
      <c r="M204" s="281"/>
      <c r="N204" s="282"/>
      <c r="O204" s="282"/>
      <c r="P204" s="282"/>
      <c r="Q204" s="282"/>
      <c r="R204" s="282"/>
      <c r="S204" s="282"/>
      <c r="T204" s="283"/>
      <c r="AT204" s="278" t="s">
        <v>165</v>
      </c>
      <c r="AU204" s="278" t="s">
        <v>84</v>
      </c>
      <c r="AV204" s="275" t="s">
        <v>84</v>
      </c>
      <c r="AW204" s="275" t="s">
        <v>30</v>
      </c>
      <c r="AX204" s="275" t="s">
        <v>74</v>
      </c>
      <c r="AY204" s="278" t="s">
        <v>153</v>
      </c>
    </row>
    <row r="205" spans="2:51" s="275" customFormat="1" ht="12">
      <c r="B205" s="276"/>
      <c r="D205" s="277" t="s">
        <v>165</v>
      </c>
      <c r="E205" s="278" t="s">
        <v>1</v>
      </c>
      <c r="F205" s="279" t="s">
        <v>951</v>
      </c>
      <c r="H205" s="280">
        <v>0.734</v>
      </c>
      <c r="I205" s="81"/>
      <c r="L205" s="276"/>
      <c r="M205" s="281"/>
      <c r="N205" s="282"/>
      <c r="O205" s="282"/>
      <c r="P205" s="282"/>
      <c r="Q205" s="282"/>
      <c r="R205" s="282"/>
      <c r="S205" s="282"/>
      <c r="T205" s="283"/>
      <c r="AT205" s="278" t="s">
        <v>165</v>
      </c>
      <c r="AU205" s="278" t="s">
        <v>84</v>
      </c>
      <c r="AV205" s="275" t="s">
        <v>84</v>
      </c>
      <c r="AW205" s="275" t="s">
        <v>30</v>
      </c>
      <c r="AX205" s="275" t="s">
        <v>74</v>
      </c>
      <c r="AY205" s="278" t="s">
        <v>153</v>
      </c>
    </row>
    <row r="206" spans="2:51" s="275" customFormat="1" ht="12">
      <c r="B206" s="276"/>
      <c r="D206" s="277" t="s">
        <v>165</v>
      </c>
      <c r="E206" s="278" t="s">
        <v>1</v>
      </c>
      <c r="F206" s="279" t="s">
        <v>952</v>
      </c>
      <c r="H206" s="280">
        <v>1.907</v>
      </c>
      <c r="I206" s="81"/>
      <c r="L206" s="276"/>
      <c r="M206" s="281"/>
      <c r="N206" s="282"/>
      <c r="O206" s="282"/>
      <c r="P206" s="282"/>
      <c r="Q206" s="282"/>
      <c r="R206" s="282"/>
      <c r="S206" s="282"/>
      <c r="T206" s="283"/>
      <c r="AT206" s="278" t="s">
        <v>165</v>
      </c>
      <c r="AU206" s="278" t="s">
        <v>84</v>
      </c>
      <c r="AV206" s="275" t="s">
        <v>84</v>
      </c>
      <c r="AW206" s="275" t="s">
        <v>30</v>
      </c>
      <c r="AX206" s="275" t="s">
        <v>74</v>
      </c>
      <c r="AY206" s="278" t="s">
        <v>153</v>
      </c>
    </row>
    <row r="207" spans="2:51" s="275" customFormat="1" ht="12">
      <c r="B207" s="276"/>
      <c r="D207" s="277" t="s">
        <v>165</v>
      </c>
      <c r="E207" s="278" t="s">
        <v>1</v>
      </c>
      <c r="F207" s="279" t="s">
        <v>953</v>
      </c>
      <c r="H207" s="280">
        <v>0.332</v>
      </c>
      <c r="I207" s="81"/>
      <c r="L207" s="276"/>
      <c r="M207" s="281"/>
      <c r="N207" s="282"/>
      <c r="O207" s="282"/>
      <c r="P207" s="282"/>
      <c r="Q207" s="282"/>
      <c r="R207" s="282"/>
      <c r="S207" s="282"/>
      <c r="T207" s="283"/>
      <c r="AT207" s="278" t="s">
        <v>165</v>
      </c>
      <c r="AU207" s="278" t="s">
        <v>84</v>
      </c>
      <c r="AV207" s="275" t="s">
        <v>84</v>
      </c>
      <c r="AW207" s="275" t="s">
        <v>30</v>
      </c>
      <c r="AX207" s="275" t="s">
        <v>74</v>
      </c>
      <c r="AY207" s="278" t="s">
        <v>153</v>
      </c>
    </row>
    <row r="208" spans="2:51" s="275" customFormat="1" ht="12">
      <c r="B208" s="276"/>
      <c r="D208" s="277" t="s">
        <v>165</v>
      </c>
      <c r="E208" s="278" t="s">
        <v>1</v>
      </c>
      <c r="F208" s="279" t="s">
        <v>954</v>
      </c>
      <c r="H208" s="280">
        <v>0.332</v>
      </c>
      <c r="I208" s="81"/>
      <c r="L208" s="276"/>
      <c r="M208" s="281"/>
      <c r="N208" s="282"/>
      <c r="O208" s="282"/>
      <c r="P208" s="282"/>
      <c r="Q208" s="282"/>
      <c r="R208" s="282"/>
      <c r="S208" s="282"/>
      <c r="T208" s="283"/>
      <c r="AT208" s="278" t="s">
        <v>165</v>
      </c>
      <c r="AU208" s="278" t="s">
        <v>84</v>
      </c>
      <c r="AV208" s="275" t="s">
        <v>84</v>
      </c>
      <c r="AW208" s="275" t="s">
        <v>30</v>
      </c>
      <c r="AX208" s="275" t="s">
        <v>74</v>
      </c>
      <c r="AY208" s="278" t="s">
        <v>153</v>
      </c>
    </row>
    <row r="209" spans="2:51" s="275" customFormat="1" ht="12">
      <c r="B209" s="276"/>
      <c r="D209" s="277" t="s">
        <v>165</v>
      </c>
      <c r="E209" s="278" t="s">
        <v>1</v>
      </c>
      <c r="F209" s="279" t="s">
        <v>955</v>
      </c>
      <c r="H209" s="280">
        <v>0.152</v>
      </c>
      <c r="I209" s="81"/>
      <c r="L209" s="276"/>
      <c r="M209" s="281"/>
      <c r="N209" s="282"/>
      <c r="O209" s="282"/>
      <c r="P209" s="282"/>
      <c r="Q209" s="282"/>
      <c r="R209" s="282"/>
      <c r="S209" s="282"/>
      <c r="T209" s="283"/>
      <c r="AT209" s="278" t="s">
        <v>165</v>
      </c>
      <c r="AU209" s="278" t="s">
        <v>84</v>
      </c>
      <c r="AV209" s="275" t="s">
        <v>84</v>
      </c>
      <c r="AW209" s="275" t="s">
        <v>30</v>
      </c>
      <c r="AX209" s="275" t="s">
        <v>74</v>
      </c>
      <c r="AY209" s="278" t="s">
        <v>153</v>
      </c>
    </row>
    <row r="210" spans="2:51" s="275" customFormat="1" ht="12">
      <c r="B210" s="276"/>
      <c r="D210" s="277" t="s">
        <v>165</v>
      </c>
      <c r="E210" s="278" t="s">
        <v>1</v>
      </c>
      <c r="F210" s="279" t="s">
        <v>956</v>
      </c>
      <c r="H210" s="280">
        <v>0.636</v>
      </c>
      <c r="I210" s="81"/>
      <c r="L210" s="276"/>
      <c r="M210" s="281"/>
      <c r="N210" s="282"/>
      <c r="O210" s="282"/>
      <c r="P210" s="282"/>
      <c r="Q210" s="282"/>
      <c r="R210" s="282"/>
      <c r="S210" s="282"/>
      <c r="T210" s="283"/>
      <c r="AT210" s="278" t="s">
        <v>165</v>
      </c>
      <c r="AU210" s="278" t="s">
        <v>84</v>
      </c>
      <c r="AV210" s="275" t="s">
        <v>84</v>
      </c>
      <c r="AW210" s="275" t="s">
        <v>30</v>
      </c>
      <c r="AX210" s="275" t="s">
        <v>74</v>
      </c>
      <c r="AY210" s="278" t="s">
        <v>153</v>
      </c>
    </row>
    <row r="211" spans="2:51" s="275" customFormat="1" ht="12">
      <c r="B211" s="276"/>
      <c r="D211" s="277" t="s">
        <v>165</v>
      </c>
      <c r="E211" s="278" t="s">
        <v>1</v>
      </c>
      <c r="F211" s="279" t="s">
        <v>957</v>
      </c>
      <c r="H211" s="280">
        <v>4.285</v>
      </c>
      <c r="I211" s="81"/>
      <c r="L211" s="276"/>
      <c r="M211" s="281"/>
      <c r="N211" s="282"/>
      <c r="O211" s="282"/>
      <c r="P211" s="282"/>
      <c r="Q211" s="282"/>
      <c r="R211" s="282"/>
      <c r="S211" s="282"/>
      <c r="T211" s="283"/>
      <c r="AT211" s="278" t="s">
        <v>165</v>
      </c>
      <c r="AU211" s="278" t="s">
        <v>84</v>
      </c>
      <c r="AV211" s="275" t="s">
        <v>84</v>
      </c>
      <c r="AW211" s="275" t="s">
        <v>30</v>
      </c>
      <c r="AX211" s="275" t="s">
        <v>74</v>
      </c>
      <c r="AY211" s="278" t="s">
        <v>153</v>
      </c>
    </row>
    <row r="212" spans="2:51" s="275" customFormat="1" ht="12">
      <c r="B212" s="276"/>
      <c r="D212" s="277" t="s">
        <v>165</v>
      </c>
      <c r="E212" s="278" t="s">
        <v>1</v>
      </c>
      <c r="F212" s="279" t="s">
        <v>958</v>
      </c>
      <c r="H212" s="280">
        <v>0.476</v>
      </c>
      <c r="I212" s="81"/>
      <c r="L212" s="276"/>
      <c r="M212" s="281"/>
      <c r="N212" s="282"/>
      <c r="O212" s="282"/>
      <c r="P212" s="282"/>
      <c r="Q212" s="282"/>
      <c r="R212" s="282"/>
      <c r="S212" s="282"/>
      <c r="T212" s="283"/>
      <c r="AT212" s="278" t="s">
        <v>165</v>
      </c>
      <c r="AU212" s="278" t="s">
        <v>84</v>
      </c>
      <c r="AV212" s="275" t="s">
        <v>84</v>
      </c>
      <c r="AW212" s="275" t="s">
        <v>30</v>
      </c>
      <c r="AX212" s="275" t="s">
        <v>74</v>
      </c>
      <c r="AY212" s="278" t="s">
        <v>153</v>
      </c>
    </row>
    <row r="213" spans="2:51" s="275" customFormat="1" ht="12">
      <c r="B213" s="276"/>
      <c r="D213" s="277" t="s">
        <v>165</v>
      </c>
      <c r="E213" s="278" t="s">
        <v>1</v>
      </c>
      <c r="F213" s="279" t="s">
        <v>959</v>
      </c>
      <c r="H213" s="280">
        <v>0.562</v>
      </c>
      <c r="I213" s="81"/>
      <c r="L213" s="276"/>
      <c r="M213" s="281"/>
      <c r="N213" s="282"/>
      <c r="O213" s="282"/>
      <c r="P213" s="282"/>
      <c r="Q213" s="282"/>
      <c r="R213" s="282"/>
      <c r="S213" s="282"/>
      <c r="T213" s="283"/>
      <c r="AT213" s="278" t="s">
        <v>165</v>
      </c>
      <c r="AU213" s="278" t="s">
        <v>84</v>
      </c>
      <c r="AV213" s="275" t="s">
        <v>84</v>
      </c>
      <c r="AW213" s="275" t="s">
        <v>30</v>
      </c>
      <c r="AX213" s="275" t="s">
        <v>74</v>
      </c>
      <c r="AY213" s="278" t="s">
        <v>153</v>
      </c>
    </row>
    <row r="214" spans="2:51" s="275" customFormat="1" ht="12">
      <c r="B214" s="276"/>
      <c r="D214" s="277" t="s">
        <v>165</v>
      </c>
      <c r="E214" s="278" t="s">
        <v>1</v>
      </c>
      <c r="F214" s="279" t="s">
        <v>960</v>
      </c>
      <c r="H214" s="280">
        <v>1.267</v>
      </c>
      <c r="I214" s="81"/>
      <c r="L214" s="276"/>
      <c r="M214" s="281"/>
      <c r="N214" s="282"/>
      <c r="O214" s="282"/>
      <c r="P214" s="282"/>
      <c r="Q214" s="282"/>
      <c r="R214" s="282"/>
      <c r="S214" s="282"/>
      <c r="T214" s="283"/>
      <c r="AT214" s="278" t="s">
        <v>165</v>
      </c>
      <c r="AU214" s="278" t="s">
        <v>84</v>
      </c>
      <c r="AV214" s="275" t="s">
        <v>84</v>
      </c>
      <c r="AW214" s="275" t="s">
        <v>30</v>
      </c>
      <c r="AX214" s="275" t="s">
        <v>74</v>
      </c>
      <c r="AY214" s="278" t="s">
        <v>153</v>
      </c>
    </row>
    <row r="215" spans="2:51" s="275" customFormat="1" ht="12">
      <c r="B215" s="276"/>
      <c r="D215" s="277" t="s">
        <v>165</v>
      </c>
      <c r="E215" s="278" t="s">
        <v>1</v>
      </c>
      <c r="F215" s="279" t="s">
        <v>961</v>
      </c>
      <c r="H215" s="280">
        <v>0.615</v>
      </c>
      <c r="I215" s="81"/>
      <c r="L215" s="276"/>
      <c r="M215" s="281"/>
      <c r="N215" s="282"/>
      <c r="O215" s="282"/>
      <c r="P215" s="282"/>
      <c r="Q215" s="282"/>
      <c r="R215" s="282"/>
      <c r="S215" s="282"/>
      <c r="T215" s="283"/>
      <c r="AT215" s="278" t="s">
        <v>165</v>
      </c>
      <c r="AU215" s="278" t="s">
        <v>84</v>
      </c>
      <c r="AV215" s="275" t="s">
        <v>84</v>
      </c>
      <c r="AW215" s="275" t="s">
        <v>30</v>
      </c>
      <c r="AX215" s="275" t="s">
        <v>74</v>
      </c>
      <c r="AY215" s="278" t="s">
        <v>153</v>
      </c>
    </row>
    <row r="216" spans="2:51" s="275" customFormat="1" ht="12">
      <c r="B216" s="276"/>
      <c r="D216" s="277" t="s">
        <v>165</v>
      </c>
      <c r="E216" s="278" t="s">
        <v>1</v>
      </c>
      <c r="F216" s="279" t="s">
        <v>962</v>
      </c>
      <c r="H216" s="280">
        <v>0.525</v>
      </c>
      <c r="I216" s="81"/>
      <c r="L216" s="276"/>
      <c r="M216" s="281"/>
      <c r="N216" s="282"/>
      <c r="O216" s="282"/>
      <c r="P216" s="282"/>
      <c r="Q216" s="282"/>
      <c r="R216" s="282"/>
      <c r="S216" s="282"/>
      <c r="T216" s="283"/>
      <c r="AT216" s="278" t="s">
        <v>165</v>
      </c>
      <c r="AU216" s="278" t="s">
        <v>84</v>
      </c>
      <c r="AV216" s="275" t="s">
        <v>84</v>
      </c>
      <c r="AW216" s="275" t="s">
        <v>30</v>
      </c>
      <c r="AX216" s="275" t="s">
        <v>74</v>
      </c>
      <c r="AY216" s="278" t="s">
        <v>153</v>
      </c>
    </row>
    <row r="217" spans="2:51" s="275" customFormat="1" ht="12">
      <c r="B217" s="276"/>
      <c r="D217" s="277" t="s">
        <v>165</v>
      </c>
      <c r="E217" s="278" t="s">
        <v>1</v>
      </c>
      <c r="F217" s="279" t="s">
        <v>963</v>
      </c>
      <c r="H217" s="280">
        <v>0.623</v>
      </c>
      <c r="I217" s="81"/>
      <c r="L217" s="276"/>
      <c r="M217" s="281"/>
      <c r="N217" s="282"/>
      <c r="O217" s="282"/>
      <c r="P217" s="282"/>
      <c r="Q217" s="282"/>
      <c r="R217" s="282"/>
      <c r="S217" s="282"/>
      <c r="T217" s="283"/>
      <c r="AT217" s="278" t="s">
        <v>165</v>
      </c>
      <c r="AU217" s="278" t="s">
        <v>84</v>
      </c>
      <c r="AV217" s="275" t="s">
        <v>84</v>
      </c>
      <c r="AW217" s="275" t="s">
        <v>30</v>
      </c>
      <c r="AX217" s="275" t="s">
        <v>74</v>
      </c>
      <c r="AY217" s="278" t="s">
        <v>153</v>
      </c>
    </row>
    <row r="218" spans="2:51" s="275" customFormat="1" ht="12">
      <c r="B218" s="276"/>
      <c r="D218" s="277" t="s">
        <v>165</v>
      </c>
      <c r="E218" s="278" t="s">
        <v>1</v>
      </c>
      <c r="F218" s="279" t="s">
        <v>964</v>
      </c>
      <c r="H218" s="280">
        <v>0.685</v>
      </c>
      <c r="I218" s="81"/>
      <c r="L218" s="276"/>
      <c r="M218" s="281"/>
      <c r="N218" s="282"/>
      <c r="O218" s="282"/>
      <c r="P218" s="282"/>
      <c r="Q218" s="282"/>
      <c r="R218" s="282"/>
      <c r="S218" s="282"/>
      <c r="T218" s="283"/>
      <c r="AT218" s="278" t="s">
        <v>165</v>
      </c>
      <c r="AU218" s="278" t="s">
        <v>84</v>
      </c>
      <c r="AV218" s="275" t="s">
        <v>84</v>
      </c>
      <c r="AW218" s="275" t="s">
        <v>30</v>
      </c>
      <c r="AX218" s="275" t="s">
        <v>74</v>
      </c>
      <c r="AY218" s="278" t="s">
        <v>153</v>
      </c>
    </row>
    <row r="219" spans="2:51" s="275" customFormat="1" ht="12">
      <c r="B219" s="276"/>
      <c r="D219" s="277" t="s">
        <v>165</v>
      </c>
      <c r="E219" s="278" t="s">
        <v>1</v>
      </c>
      <c r="F219" s="279" t="s">
        <v>965</v>
      </c>
      <c r="H219" s="280">
        <v>0.205</v>
      </c>
      <c r="I219" s="81"/>
      <c r="L219" s="276"/>
      <c r="M219" s="281"/>
      <c r="N219" s="282"/>
      <c r="O219" s="282"/>
      <c r="P219" s="282"/>
      <c r="Q219" s="282"/>
      <c r="R219" s="282"/>
      <c r="S219" s="282"/>
      <c r="T219" s="283"/>
      <c r="AT219" s="278" t="s">
        <v>165</v>
      </c>
      <c r="AU219" s="278" t="s">
        <v>84</v>
      </c>
      <c r="AV219" s="275" t="s">
        <v>84</v>
      </c>
      <c r="AW219" s="275" t="s">
        <v>30</v>
      </c>
      <c r="AX219" s="275" t="s">
        <v>74</v>
      </c>
      <c r="AY219" s="278" t="s">
        <v>153</v>
      </c>
    </row>
    <row r="220" spans="2:51" s="275" customFormat="1" ht="12">
      <c r="B220" s="276"/>
      <c r="D220" s="277" t="s">
        <v>165</v>
      </c>
      <c r="E220" s="278" t="s">
        <v>1</v>
      </c>
      <c r="F220" s="279" t="s">
        <v>966</v>
      </c>
      <c r="H220" s="280">
        <v>0.574</v>
      </c>
      <c r="I220" s="81"/>
      <c r="L220" s="276"/>
      <c r="M220" s="281"/>
      <c r="N220" s="282"/>
      <c r="O220" s="282"/>
      <c r="P220" s="282"/>
      <c r="Q220" s="282"/>
      <c r="R220" s="282"/>
      <c r="S220" s="282"/>
      <c r="T220" s="283"/>
      <c r="AT220" s="278" t="s">
        <v>165</v>
      </c>
      <c r="AU220" s="278" t="s">
        <v>84</v>
      </c>
      <c r="AV220" s="275" t="s">
        <v>84</v>
      </c>
      <c r="AW220" s="275" t="s">
        <v>30</v>
      </c>
      <c r="AX220" s="275" t="s">
        <v>74</v>
      </c>
      <c r="AY220" s="278" t="s">
        <v>153</v>
      </c>
    </row>
    <row r="221" spans="2:51" s="275" customFormat="1" ht="12">
      <c r="B221" s="276"/>
      <c r="D221" s="277" t="s">
        <v>165</v>
      </c>
      <c r="E221" s="278" t="s">
        <v>1</v>
      </c>
      <c r="F221" s="279" t="s">
        <v>967</v>
      </c>
      <c r="H221" s="280">
        <v>0.627</v>
      </c>
      <c r="I221" s="81"/>
      <c r="L221" s="276"/>
      <c r="M221" s="281"/>
      <c r="N221" s="282"/>
      <c r="O221" s="282"/>
      <c r="P221" s="282"/>
      <c r="Q221" s="282"/>
      <c r="R221" s="282"/>
      <c r="S221" s="282"/>
      <c r="T221" s="283"/>
      <c r="AT221" s="278" t="s">
        <v>165</v>
      </c>
      <c r="AU221" s="278" t="s">
        <v>84</v>
      </c>
      <c r="AV221" s="275" t="s">
        <v>84</v>
      </c>
      <c r="AW221" s="275" t="s">
        <v>30</v>
      </c>
      <c r="AX221" s="275" t="s">
        <v>74</v>
      </c>
      <c r="AY221" s="278" t="s">
        <v>153</v>
      </c>
    </row>
    <row r="222" spans="2:51" s="275" customFormat="1" ht="12">
      <c r="B222" s="276"/>
      <c r="D222" s="277" t="s">
        <v>165</v>
      </c>
      <c r="E222" s="278" t="s">
        <v>1</v>
      </c>
      <c r="F222" s="279" t="s">
        <v>968</v>
      </c>
      <c r="H222" s="280">
        <v>1.538</v>
      </c>
      <c r="I222" s="81"/>
      <c r="L222" s="276"/>
      <c r="M222" s="281"/>
      <c r="N222" s="282"/>
      <c r="O222" s="282"/>
      <c r="P222" s="282"/>
      <c r="Q222" s="282"/>
      <c r="R222" s="282"/>
      <c r="S222" s="282"/>
      <c r="T222" s="283"/>
      <c r="AT222" s="278" t="s">
        <v>165</v>
      </c>
      <c r="AU222" s="278" t="s">
        <v>84</v>
      </c>
      <c r="AV222" s="275" t="s">
        <v>84</v>
      </c>
      <c r="AW222" s="275" t="s">
        <v>30</v>
      </c>
      <c r="AX222" s="275" t="s">
        <v>74</v>
      </c>
      <c r="AY222" s="278" t="s">
        <v>153</v>
      </c>
    </row>
    <row r="223" spans="2:51" s="275" customFormat="1" ht="12">
      <c r="B223" s="276"/>
      <c r="D223" s="277" t="s">
        <v>165</v>
      </c>
      <c r="E223" s="278" t="s">
        <v>1</v>
      </c>
      <c r="F223" s="279" t="s">
        <v>969</v>
      </c>
      <c r="H223" s="280">
        <v>1.312</v>
      </c>
      <c r="I223" s="81"/>
      <c r="L223" s="276"/>
      <c r="M223" s="281"/>
      <c r="N223" s="282"/>
      <c r="O223" s="282"/>
      <c r="P223" s="282"/>
      <c r="Q223" s="282"/>
      <c r="R223" s="282"/>
      <c r="S223" s="282"/>
      <c r="T223" s="283"/>
      <c r="AT223" s="278" t="s">
        <v>165</v>
      </c>
      <c r="AU223" s="278" t="s">
        <v>84</v>
      </c>
      <c r="AV223" s="275" t="s">
        <v>84</v>
      </c>
      <c r="AW223" s="275" t="s">
        <v>30</v>
      </c>
      <c r="AX223" s="275" t="s">
        <v>74</v>
      </c>
      <c r="AY223" s="278" t="s">
        <v>153</v>
      </c>
    </row>
    <row r="224" spans="2:51" s="275" customFormat="1" ht="12">
      <c r="B224" s="276"/>
      <c r="D224" s="277" t="s">
        <v>165</v>
      </c>
      <c r="E224" s="278" t="s">
        <v>1</v>
      </c>
      <c r="F224" s="279" t="s">
        <v>970</v>
      </c>
      <c r="H224" s="280">
        <v>1.242</v>
      </c>
      <c r="I224" s="81"/>
      <c r="L224" s="276"/>
      <c r="M224" s="281"/>
      <c r="N224" s="282"/>
      <c r="O224" s="282"/>
      <c r="P224" s="282"/>
      <c r="Q224" s="282"/>
      <c r="R224" s="282"/>
      <c r="S224" s="282"/>
      <c r="T224" s="283"/>
      <c r="AT224" s="278" t="s">
        <v>165</v>
      </c>
      <c r="AU224" s="278" t="s">
        <v>84</v>
      </c>
      <c r="AV224" s="275" t="s">
        <v>84</v>
      </c>
      <c r="AW224" s="275" t="s">
        <v>30</v>
      </c>
      <c r="AX224" s="275" t="s">
        <v>74</v>
      </c>
      <c r="AY224" s="278" t="s">
        <v>153</v>
      </c>
    </row>
    <row r="225" spans="2:51" s="275" customFormat="1" ht="12">
      <c r="B225" s="276"/>
      <c r="D225" s="277" t="s">
        <v>165</v>
      </c>
      <c r="E225" s="278" t="s">
        <v>1</v>
      </c>
      <c r="F225" s="279" t="s">
        <v>971</v>
      </c>
      <c r="H225" s="280">
        <v>0.349</v>
      </c>
      <c r="I225" s="81"/>
      <c r="L225" s="276"/>
      <c r="M225" s="281"/>
      <c r="N225" s="282"/>
      <c r="O225" s="282"/>
      <c r="P225" s="282"/>
      <c r="Q225" s="282"/>
      <c r="R225" s="282"/>
      <c r="S225" s="282"/>
      <c r="T225" s="283"/>
      <c r="AT225" s="278" t="s">
        <v>165</v>
      </c>
      <c r="AU225" s="278" t="s">
        <v>84</v>
      </c>
      <c r="AV225" s="275" t="s">
        <v>84</v>
      </c>
      <c r="AW225" s="275" t="s">
        <v>30</v>
      </c>
      <c r="AX225" s="275" t="s">
        <v>74</v>
      </c>
      <c r="AY225" s="278" t="s">
        <v>153</v>
      </c>
    </row>
    <row r="226" spans="2:51" s="318" customFormat="1" ht="12">
      <c r="B226" s="317"/>
      <c r="D226" s="277" t="s">
        <v>165</v>
      </c>
      <c r="E226" s="319" t="s">
        <v>1</v>
      </c>
      <c r="F226" s="320" t="s">
        <v>917</v>
      </c>
      <c r="H226" s="321">
        <v>26.813</v>
      </c>
      <c r="I226" s="86"/>
      <c r="L226" s="317"/>
      <c r="M226" s="322"/>
      <c r="N226" s="323"/>
      <c r="O226" s="323"/>
      <c r="P226" s="323"/>
      <c r="Q226" s="323"/>
      <c r="R226" s="323"/>
      <c r="S226" s="323"/>
      <c r="T226" s="324"/>
      <c r="AT226" s="319" t="s">
        <v>165</v>
      </c>
      <c r="AU226" s="319" t="s">
        <v>84</v>
      </c>
      <c r="AV226" s="318" t="s">
        <v>276</v>
      </c>
      <c r="AW226" s="318" t="s">
        <v>30</v>
      </c>
      <c r="AX226" s="318" t="s">
        <v>74</v>
      </c>
      <c r="AY226" s="319" t="s">
        <v>153</v>
      </c>
    </row>
    <row r="227" spans="2:51" s="275" customFormat="1" ht="12">
      <c r="B227" s="276"/>
      <c r="D227" s="277" t="s">
        <v>165</v>
      </c>
      <c r="E227" s="278" t="s">
        <v>1</v>
      </c>
      <c r="F227" s="279" t="s">
        <v>972</v>
      </c>
      <c r="H227" s="280">
        <v>-0.621</v>
      </c>
      <c r="I227" s="81"/>
      <c r="L227" s="276"/>
      <c r="M227" s="281"/>
      <c r="N227" s="282"/>
      <c r="O227" s="282"/>
      <c r="P227" s="282"/>
      <c r="Q227" s="282"/>
      <c r="R227" s="282"/>
      <c r="S227" s="282"/>
      <c r="T227" s="283"/>
      <c r="AT227" s="278" t="s">
        <v>165</v>
      </c>
      <c r="AU227" s="278" t="s">
        <v>84</v>
      </c>
      <c r="AV227" s="275" t="s">
        <v>84</v>
      </c>
      <c r="AW227" s="275" t="s">
        <v>30</v>
      </c>
      <c r="AX227" s="275" t="s">
        <v>74</v>
      </c>
      <c r="AY227" s="278" t="s">
        <v>153</v>
      </c>
    </row>
    <row r="228" spans="2:51" s="318" customFormat="1" ht="12">
      <c r="B228" s="317"/>
      <c r="D228" s="277" t="s">
        <v>165</v>
      </c>
      <c r="E228" s="319" t="s">
        <v>1</v>
      </c>
      <c r="F228" s="320" t="s">
        <v>917</v>
      </c>
      <c r="H228" s="321">
        <v>-0.621</v>
      </c>
      <c r="I228" s="86"/>
      <c r="L228" s="317"/>
      <c r="M228" s="322"/>
      <c r="N228" s="323"/>
      <c r="O228" s="323"/>
      <c r="P228" s="323"/>
      <c r="Q228" s="323"/>
      <c r="R228" s="323"/>
      <c r="S228" s="323"/>
      <c r="T228" s="324"/>
      <c r="AT228" s="319" t="s">
        <v>165</v>
      </c>
      <c r="AU228" s="319" t="s">
        <v>84</v>
      </c>
      <c r="AV228" s="318" t="s">
        <v>276</v>
      </c>
      <c r="AW228" s="318" t="s">
        <v>30</v>
      </c>
      <c r="AX228" s="318" t="s">
        <v>74</v>
      </c>
      <c r="AY228" s="319" t="s">
        <v>153</v>
      </c>
    </row>
    <row r="229" spans="2:51" s="275" customFormat="1" ht="12">
      <c r="B229" s="276"/>
      <c r="D229" s="277" t="s">
        <v>165</v>
      </c>
      <c r="E229" s="278" t="s">
        <v>1</v>
      </c>
      <c r="F229" s="279" t="s">
        <v>973</v>
      </c>
      <c r="H229" s="280">
        <v>2.363</v>
      </c>
      <c r="I229" s="81"/>
      <c r="L229" s="276"/>
      <c r="M229" s="281"/>
      <c r="N229" s="282"/>
      <c r="O229" s="282"/>
      <c r="P229" s="282"/>
      <c r="Q229" s="282"/>
      <c r="R229" s="282"/>
      <c r="S229" s="282"/>
      <c r="T229" s="283"/>
      <c r="AT229" s="278" t="s">
        <v>165</v>
      </c>
      <c r="AU229" s="278" t="s">
        <v>84</v>
      </c>
      <c r="AV229" s="275" t="s">
        <v>84</v>
      </c>
      <c r="AW229" s="275" t="s">
        <v>30</v>
      </c>
      <c r="AX229" s="275" t="s">
        <v>74</v>
      </c>
      <c r="AY229" s="278" t="s">
        <v>153</v>
      </c>
    </row>
    <row r="230" spans="2:51" s="275" customFormat="1" ht="12">
      <c r="B230" s="276"/>
      <c r="D230" s="277" t="s">
        <v>165</v>
      </c>
      <c r="E230" s="278" t="s">
        <v>1</v>
      </c>
      <c r="F230" s="279" t="s">
        <v>974</v>
      </c>
      <c r="H230" s="280">
        <v>10.158</v>
      </c>
      <c r="I230" s="81"/>
      <c r="L230" s="276"/>
      <c r="M230" s="281"/>
      <c r="N230" s="282"/>
      <c r="O230" s="282"/>
      <c r="P230" s="282"/>
      <c r="Q230" s="282"/>
      <c r="R230" s="282"/>
      <c r="S230" s="282"/>
      <c r="T230" s="283"/>
      <c r="AT230" s="278" t="s">
        <v>165</v>
      </c>
      <c r="AU230" s="278" t="s">
        <v>84</v>
      </c>
      <c r="AV230" s="275" t="s">
        <v>84</v>
      </c>
      <c r="AW230" s="275" t="s">
        <v>30</v>
      </c>
      <c r="AX230" s="275" t="s">
        <v>74</v>
      </c>
      <c r="AY230" s="278" t="s">
        <v>153</v>
      </c>
    </row>
    <row r="231" spans="2:51" s="275" customFormat="1" ht="12">
      <c r="B231" s="276"/>
      <c r="D231" s="277" t="s">
        <v>165</v>
      </c>
      <c r="E231" s="278" t="s">
        <v>1</v>
      </c>
      <c r="F231" s="279" t="s">
        <v>975</v>
      </c>
      <c r="H231" s="280">
        <v>2.648</v>
      </c>
      <c r="I231" s="81"/>
      <c r="L231" s="276"/>
      <c r="M231" s="281"/>
      <c r="N231" s="282"/>
      <c r="O231" s="282"/>
      <c r="P231" s="282"/>
      <c r="Q231" s="282"/>
      <c r="R231" s="282"/>
      <c r="S231" s="282"/>
      <c r="T231" s="283"/>
      <c r="AT231" s="278" t="s">
        <v>165</v>
      </c>
      <c r="AU231" s="278" t="s">
        <v>84</v>
      </c>
      <c r="AV231" s="275" t="s">
        <v>84</v>
      </c>
      <c r="AW231" s="275" t="s">
        <v>30</v>
      </c>
      <c r="AX231" s="275" t="s">
        <v>74</v>
      </c>
      <c r="AY231" s="278" t="s">
        <v>153</v>
      </c>
    </row>
    <row r="232" spans="2:51" s="275" customFormat="1" ht="12">
      <c r="B232" s="276"/>
      <c r="D232" s="277" t="s">
        <v>165</v>
      </c>
      <c r="E232" s="278" t="s">
        <v>1</v>
      </c>
      <c r="F232" s="279" t="s">
        <v>976</v>
      </c>
      <c r="H232" s="280">
        <v>0.863</v>
      </c>
      <c r="I232" s="81"/>
      <c r="L232" s="276"/>
      <c r="M232" s="281"/>
      <c r="N232" s="282"/>
      <c r="O232" s="282"/>
      <c r="P232" s="282"/>
      <c r="Q232" s="282"/>
      <c r="R232" s="282"/>
      <c r="S232" s="282"/>
      <c r="T232" s="283"/>
      <c r="AT232" s="278" t="s">
        <v>165</v>
      </c>
      <c r="AU232" s="278" t="s">
        <v>84</v>
      </c>
      <c r="AV232" s="275" t="s">
        <v>84</v>
      </c>
      <c r="AW232" s="275" t="s">
        <v>30</v>
      </c>
      <c r="AX232" s="275" t="s">
        <v>74</v>
      </c>
      <c r="AY232" s="278" t="s">
        <v>153</v>
      </c>
    </row>
    <row r="233" spans="2:51" s="318" customFormat="1" ht="12">
      <c r="B233" s="317"/>
      <c r="D233" s="277" t="s">
        <v>165</v>
      </c>
      <c r="E233" s="319" t="s">
        <v>1</v>
      </c>
      <c r="F233" s="320" t="s">
        <v>917</v>
      </c>
      <c r="H233" s="321">
        <v>16.032</v>
      </c>
      <c r="I233" s="86"/>
      <c r="L233" s="317"/>
      <c r="M233" s="322"/>
      <c r="N233" s="323"/>
      <c r="O233" s="323"/>
      <c r="P233" s="323"/>
      <c r="Q233" s="323"/>
      <c r="R233" s="323"/>
      <c r="S233" s="323"/>
      <c r="T233" s="324"/>
      <c r="AT233" s="319" t="s">
        <v>165</v>
      </c>
      <c r="AU233" s="319" t="s">
        <v>84</v>
      </c>
      <c r="AV233" s="318" t="s">
        <v>276</v>
      </c>
      <c r="AW233" s="318" t="s">
        <v>30</v>
      </c>
      <c r="AX233" s="318" t="s">
        <v>74</v>
      </c>
      <c r="AY233" s="319" t="s">
        <v>153</v>
      </c>
    </row>
    <row r="234" spans="2:51" s="275" customFormat="1" ht="12">
      <c r="B234" s="276"/>
      <c r="D234" s="277" t="s">
        <v>165</v>
      </c>
      <c r="E234" s="278" t="s">
        <v>1</v>
      </c>
      <c r="F234" s="279" t="s">
        <v>977</v>
      </c>
      <c r="H234" s="280">
        <v>-0.463</v>
      </c>
      <c r="I234" s="81"/>
      <c r="L234" s="276"/>
      <c r="M234" s="281"/>
      <c r="N234" s="282"/>
      <c r="O234" s="282"/>
      <c r="P234" s="282"/>
      <c r="Q234" s="282"/>
      <c r="R234" s="282"/>
      <c r="S234" s="282"/>
      <c r="T234" s="283"/>
      <c r="AT234" s="278" t="s">
        <v>165</v>
      </c>
      <c r="AU234" s="278" t="s">
        <v>84</v>
      </c>
      <c r="AV234" s="275" t="s">
        <v>84</v>
      </c>
      <c r="AW234" s="275" t="s">
        <v>30</v>
      </c>
      <c r="AX234" s="275" t="s">
        <v>74</v>
      </c>
      <c r="AY234" s="278" t="s">
        <v>153</v>
      </c>
    </row>
    <row r="235" spans="2:51" s="318" customFormat="1" ht="12">
      <c r="B235" s="317"/>
      <c r="D235" s="277" t="s">
        <v>165</v>
      </c>
      <c r="E235" s="319" t="s">
        <v>1</v>
      </c>
      <c r="F235" s="320" t="s">
        <v>917</v>
      </c>
      <c r="H235" s="321">
        <v>-0.463</v>
      </c>
      <c r="I235" s="86"/>
      <c r="L235" s="317"/>
      <c r="M235" s="322"/>
      <c r="N235" s="323"/>
      <c r="O235" s="323"/>
      <c r="P235" s="323"/>
      <c r="Q235" s="323"/>
      <c r="R235" s="323"/>
      <c r="S235" s="323"/>
      <c r="T235" s="324"/>
      <c r="AT235" s="319" t="s">
        <v>165</v>
      </c>
      <c r="AU235" s="319" t="s">
        <v>84</v>
      </c>
      <c r="AV235" s="318" t="s">
        <v>276</v>
      </c>
      <c r="AW235" s="318" t="s">
        <v>30</v>
      </c>
      <c r="AX235" s="318" t="s">
        <v>74</v>
      </c>
      <c r="AY235" s="319" t="s">
        <v>153</v>
      </c>
    </row>
    <row r="236" spans="2:51" s="284" customFormat="1" ht="12">
      <c r="B236" s="285"/>
      <c r="D236" s="277" t="s">
        <v>165</v>
      </c>
      <c r="E236" s="286" t="s">
        <v>1</v>
      </c>
      <c r="F236" s="287" t="s">
        <v>922</v>
      </c>
      <c r="H236" s="286" t="s">
        <v>1</v>
      </c>
      <c r="I236" s="82"/>
      <c r="L236" s="285"/>
      <c r="M236" s="288"/>
      <c r="N236" s="289"/>
      <c r="O236" s="289"/>
      <c r="P236" s="289"/>
      <c r="Q236" s="289"/>
      <c r="R236" s="289"/>
      <c r="S236" s="289"/>
      <c r="T236" s="290"/>
      <c r="AT236" s="286" t="s">
        <v>165</v>
      </c>
      <c r="AU236" s="286" t="s">
        <v>84</v>
      </c>
      <c r="AV236" s="284" t="s">
        <v>82</v>
      </c>
      <c r="AW236" s="284" t="s">
        <v>30</v>
      </c>
      <c r="AX236" s="284" t="s">
        <v>74</v>
      </c>
      <c r="AY236" s="286" t="s">
        <v>153</v>
      </c>
    </row>
    <row r="237" spans="2:51" s="275" customFormat="1" ht="12">
      <c r="B237" s="276"/>
      <c r="D237" s="277" t="s">
        <v>165</v>
      </c>
      <c r="E237" s="278" t="s">
        <v>1</v>
      </c>
      <c r="F237" s="279" t="s">
        <v>978</v>
      </c>
      <c r="H237" s="280">
        <v>0.875</v>
      </c>
      <c r="I237" s="81"/>
      <c r="L237" s="276"/>
      <c r="M237" s="281"/>
      <c r="N237" s="282"/>
      <c r="O237" s="282"/>
      <c r="P237" s="282"/>
      <c r="Q237" s="282"/>
      <c r="R237" s="282"/>
      <c r="S237" s="282"/>
      <c r="T237" s="283"/>
      <c r="AT237" s="278" t="s">
        <v>165</v>
      </c>
      <c r="AU237" s="278" t="s">
        <v>84</v>
      </c>
      <c r="AV237" s="275" t="s">
        <v>84</v>
      </c>
      <c r="AW237" s="275" t="s">
        <v>30</v>
      </c>
      <c r="AX237" s="275" t="s">
        <v>74</v>
      </c>
      <c r="AY237" s="278" t="s">
        <v>153</v>
      </c>
    </row>
    <row r="238" spans="2:51" s="275" customFormat="1" ht="12">
      <c r="B238" s="276"/>
      <c r="D238" s="277" t="s">
        <v>165</v>
      </c>
      <c r="E238" s="278" t="s">
        <v>1</v>
      </c>
      <c r="F238" s="279" t="s">
        <v>979</v>
      </c>
      <c r="H238" s="280">
        <v>-0.005</v>
      </c>
      <c r="I238" s="81"/>
      <c r="L238" s="276"/>
      <c r="M238" s="281"/>
      <c r="N238" s="282"/>
      <c r="O238" s="282"/>
      <c r="P238" s="282"/>
      <c r="Q238" s="282"/>
      <c r="R238" s="282"/>
      <c r="S238" s="282"/>
      <c r="T238" s="283"/>
      <c r="AT238" s="278" t="s">
        <v>165</v>
      </c>
      <c r="AU238" s="278" t="s">
        <v>84</v>
      </c>
      <c r="AV238" s="275" t="s">
        <v>84</v>
      </c>
      <c r="AW238" s="275" t="s">
        <v>30</v>
      </c>
      <c r="AX238" s="275" t="s">
        <v>74</v>
      </c>
      <c r="AY238" s="278" t="s">
        <v>153</v>
      </c>
    </row>
    <row r="239" spans="2:51" s="291" customFormat="1" ht="12">
      <c r="B239" s="292"/>
      <c r="D239" s="277" t="s">
        <v>165</v>
      </c>
      <c r="E239" s="293" t="s">
        <v>1</v>
      </c>
      <c r="F239" s="294" t="s">
        <v>176</v>
      </c>
      <c r="H239" s="295">
        <v>42.631</v>
      </c>
      <c r="I239" s="83"/>
      <c r="L239" s="292"/>
      <c r="M239" s="296"/>
      <c r="N239" s="297"/>
      <c r="O239" s="297"/>
      <c r="P239" s="297"/>
      <c r="Q239" s="297"/>
      <c r="R239" s="297"/>
      <c r="S239" s="297"/>
      <c r="T239" s="298"/>
      <c r="AT239" s="293" t="s">
        <v>165</v>
      </c>
      <c r="AU239" s="293" t="s">
        <v>84</v>
      </c>
      <c r="AV239" s="291" t="s">
        <v>159</v>
      </c>
      <c r="AW239" s="291" t="s">
        <v>30</v>
      </c>
      <c r="AX239" s="291" t="s">
        <v>82</v>
      </c>
      <c r="AY239" s="293" t="s">
        <v>153</v>
      </c>
    </row>
    <row r="240" spans="1:65" s="178" customFormat="1" ht="16.5" customHeight="1">
      <c r="A240" s="175"/>
      <c r="B240" s="176"/>
      <c r="C240" s="261" t="s">
        <v>555</v>
      </c>
      <c r="D240" s="261" t="s">
        <v>155</v>
      </c>
      <c r="E240" s="262" t="s">
        <v>980</v>
      </c>
      <c r="F240" s="263" t="s">
        <v>981</v>
      </c>
      <c r="G240" s="264" t="s">
        <v>200</v>
      </c>
      <c r="H240" s="265">
        <v>58.52</v>
      </c>
      <c r="I240" s="80"/>
      <c r="J240" s="266">
        <f>ROUND(I240*H240,2)</f>
        <v>0</v>
      </c>
      <c r="K240" s="267"/>
      <c r="L240" s="176"/>
      <c r="M240" s="268" t="s">
        <v>1</v>
      </c>
      <c r="N240" s="269" t="s">
        <v>39</v>
      </c>
      <c r="O240" s="270"/>
      <c r="P240" s="271">
        <f>O240*H240</f>
        <v>0</v>
      </c>
      <c r="Q240" s="271">
        <v>0</v>
      </c>
      <c r="R240" s="271">
        <f>Q240*H240</f>
        <v>0</v>
      </c>
      <c r="S240" s="271">
        <v>0</v>
      </c>
      <c r="T240" s="272">
        <f>S240*H240</f>
        <v>0</v>
      </c>
      <c r="U240" s="175"/>
      <c r="V240" s="175"/>
      <c r="W240" s="175"/>
      <c r="X240" s="175"/>
      <c r="Y240" s="175"/>
      <c r="Z240" s="175"/>
      <c r="AA240" s="175"/>
      <c r="AB240" s="175"/>
      <c r="AC240" s="175"/>
      <c r="AD240" s="175"/>
      <c r="AE240" s="175"/>
      <c r="AR240" s="273" t="s">
        <v>159</v>
      </c>
      <c r="AT240" s="273" t="s">
        <v>155</v>
      </c>
      <c r="AU240" s="273" t="s">
        <v>84</v>
      </c>
      <c r="AY240" s="166" t="s">
        <v>153</v>
      </c>
      <c r="BE240" s="274">
        <f>IF(N240="základní",J240,0)</f>
        <v>0</v>
      </c>
      <c r="BF240" s="274">
        <f>IF(N240="snížená",J240,0)</f>
        <v>0</v>
      </c>
      <c r="BG240" s="274">
        <f>IF(N240="zákl. přenesená",J240,0)</f>
        <v>0</v>
      </c>
      <c r="BH240" s="274">
        <f>IF(N240="sníž. přenesená",J240,0)</f>
        <v>0</v>
      </c>
      <c r="BI240" s="274">
        <f>IF(N240="nulová",J240,0)</f>
        <v>0</v>
      </c>
      <c r="BJ240" s="166" t="s">
        <v>82</v>
      </c>
      <c r="BK240" s="274">
        <f>ROUND(I240*H240,2)</f>
        <v>0</v>
      </c>
      <c r="BL240" s="166" t="s">
        <v>159</v>
      </c>
      <c r="BM240" s="273" t="s">
        <v>186</v>
      </c>
    </row>
    <row r="241" spans="2:51" s="275" customFormat="1" ht="12">
      <c r="B241" s="276"/>
      <c r="D241" s="277" t="s">
        <v>165</v>
      </c>
      <c r="E241" s="278" t="s">
        <v>1</v>
      </c>
      <c r="F241" s="279" t="s">
        <v>982</v>
      </c>
      <c r="H241" s="280">
        <v>58.52</v>
      </c>
      <c r="I241" s="81"/>
      <c r="L241" s="276"/>
      <c r="M241" s="281"/>
      <c r="N241" s="282"/>
      <c r="O241" s="282"/>
      <c r="P241" s="282"/>
      <c r="Q241" s="282"/>
      <c r="R241" s="282"/>
      <c r="S241" s="282"/>
      <c r="T241" s="283"/>
      <c r="AT241" s="278" t="s">
        <v>165</v>
      </c>
      <c r="AU241" s="278" t="s">
        <v>84</v>
      </c>
      <c r="AV241" s="275" t="s">
        <v>84</v>
      </c>
      <c r="AW241" s="275" t="s">
        <v>30</v>
      </c>
      <c r="AX241" s="275" t="s">
        <v>74</v>
      </c>
      <c r="AY241" s="278" t="s">
        <v>153</v>
      </c>
    </row>
    <row r="242" spans="2:51" s="291" customFormat="1" ht="12">
      <c r="B242" s="292"/>
      <c r="D242" s="277" t="s">
        <v>165</v>
      </c>
      <c r="E242" s="293" t="s">
        <v>1</v>
      </c>
      <c r="F242" s="294" t="s">
        <v>176</v>
      </c>
      <c r="H242" s="295">
        <v>58.52</v>
      </c>
      <c r="I242" s="83"/>
      <c r="L242" s="292"/>
      <c r="M242" s="296"/>
      <c r="N242" s="297"/>
      <c r="O242" s="297"/>
      <c r="P242" s="297"/>
      <c r="Q242" s="297"/>
      <c r="R242" s="297"/>
      <c r="S242" s="297"/>
      <c r="T242" s="298"/>
      <c r="AT242" s="293" t="s">
        <v>165</v>
      </c>
      <c r="AU242" s="293" t="s">
        <v>84</v>
      </c>
      <c r="AV242" s="291" t="s">
        <v>159</v>
      </c>
      <c r="AW242" s="291" t="s">
        <v>30</v>
      </c>
      <c r="AX242" s="291" t="s">
        <v>82</v>
      </c>
      <c r="AY242" s="293" t="s">
        <v>153</v>
      </c>
    </row>
    <row r="243" spans="1:65" s="178" customFormat="1" ht="16.5" customHeight="1">
      <c r="A243" s="175"/>
      <c r="B243" s="176"/>
      <c r="C243" s="299" t="s">
        <v>457</v>
      </c>
      <c r="D243" s="299" t="s">
        <v>228</v>
      </c>
      <c r="E243" s="300" t="s">
        <v>983</v>
      </c>
      <c r="F243" s="301" t="s">
        <v>984</v>
      </c>
      <c r="G243" s="302" t="s">
        <v>200</v>
      </c>
      <c r="H243" s="303">
        <v>76.736</v>
      </c>
      <c r="I243" s="84"/>
      <c r="J243" s="304">
        <f>ROUND(I243*H243,2)</f>
        <v>0</v>
      </c>
      <c r="K243" s="305"/>
      <c r="L243" s="306"/>
      <c r="M243" s="307" t="s">
        <v>1</v>
      </c>
      <c r="N243" s="308" t="s">
        <v>39</v>
      </c>
      <c r="O243" s="270"/>
      <c r="P243" s="271">
        <f>O243*H243</f>
        <v>0</v>
      </c>
      <c r="Q243" s="271">
        <v>0</v>
      </c>
      <c r="R243" s="271">
        <f>Q243*H243</f>
        <v>0</v>
      </c>
      <c r="S243" s="271">
        <v>0</v>
      </c>
      <c r="T243" s="272">
        <f>S243*H243</f>
        <v>0</v>
      </c>
      <c r="U243" s="175"/>
      <c r="V243" s="175"/>
      <c r="W243" s="175"/>
      <c r="X243" s="175"/>
      <c r="Y243" s="175"/>
      <c r="Z243" s="175"/>
      <c r="AA243" s="175"/>
      <c r="AB243" s="175"/>
      <c r="AC243" s="175"/>
      <c r="AD243" s="175"/>
      <c r="AE243" s="175"/>
      <c r="AR243" s="273" t="s">
        <v>183</v>
      </c>
      <c r="AT243" s="273" t="s">
        <v>228</v>
      </c>
      <c r="AU243" s="273" t="s">
        <v>84</v>
      </c>
      <c r="AY243" s="166" t="s">
        <v>153</v>
      </c>
      <c r="BE243" s="274">
        <f>IF(N243="základní",J243,0)</f>
        <v>0</v>
      </c>
      <c r="BF243" s="274">
        <f>IF(N243="snížená",J243,0)</f>
        <v>0</v>
      </c>
      <c r="BG243" s="274">
        <f>IF(N243="zákl. přenesená",J243,0)</f>
        <v>0</v>
      </c>
      <c r="BH243" s="274">
        <f>IF(N243="sníž. přenesená",J243,0)</f>
        <v>0</v>
      </c>
      <c r="BI243" s="274">
        <f>IF(N243="nulová",J243,0)</f>
        <v>0</v>
      </c>
      <c r="BJ243" s="166" t="s">
        <v>82</v>
      </c>
      <c r="BK243" s="274">
        <f>ROUND(I243*H243,2)</f>
        <v>0</v>
      </c>
      <c r="BL243" s="166" t="s">
        <v>159</v>
      </c>
      <c r="BM243" s="273" t="s">
        <v>190</v>
      </c>
    </row>
    <row r="244" spans="2:51" s="275" customFormat="1" ht="12">
      <c r="B244" s="276"/>
      <c r="D244" s="277" t="s">
        <v>165</v>
      </c>
      <c r="E244" s="278" t="s">
        <v>1</v>
      </c>
      <c r="F244" s="279" t="s">
        <v>985</v>
      </c>
      <c r="H244" s="280">
        <v>76.736</v>
      </c>
      <c r="I244" s="81"/>
      <c r="L244" s="276"/>
      <c r="M244" s="281"/>
      <c r="N244" s="282"/>
      <c r="O244" s="282"/>
      <c r="P244" s="282"/>
      <c r="Q244" s="282"/>
      <c r="R244" s="282"/>
      <c r="S244" s="282"/>
      <c r="T244" s="283"/>
      <c r="AT244" s="278" t="s">
        <v>165</v>
      </c>
      <c r="AU244" s="278" t="s">
        <v>84</v>
      </c>
      <c r="AV244" s="275" t="s">
        <v>84</v>
      </c>
      <c r="AW244" s="275" t="s">
        <v>30</v>
      </c>
      <c r="AX244" s="275" t="s">
        <v>74</v>
      </c>
      <c r="AY244" s="278" t="s">
        <v>153</v>
      </c>
    </row>
    <row r="245" spans="2:51" s="291" customFormat="1" ht="12">
      <c r="B245" s="292"/>
      <c r="D245" s="277" t="s">
        <v>165</v>
      </c>
      <c r="E245" s="293" t="s">
        <v>1</v>
      </c>
      <c r="F245" s="294" t="s">
        <v>176</v>
      </c>
      <c r="H245" s="295">
        <v>76.736</v>
      </c>
      <c r="I245" s="83"/>
      <c r="L245" s="292"/>
      <c r="M245" s="296"/>
      <c r="N245" s="297"/>
      <c r="O245" s="297"/>
      <c r="P245" s="297"/>
      <c r="Q245" s="297"/>
      <c r="R245" s="297"/>
      <c r="S245" s="297"/>
      <c r="T245" s="298"/>
      <c r="AT245" s="293" t="s">
        <v>165</v>
      </c>
      <c r="AU245" s="293" t="s">
        <v>84</v>
      </c>
      <c r="AV245" s="291" t="s">
        <v>159</v>
      </c>
      <c r="AW245" s="291" t="s">
        <v>30</v>
      </c>
      <c r="AX245" s="291" t="s">
        <v>82</v>
      </c>
      <c r="AY245" s="293" t="s">
        <v>153</v>
      </c>
    </row>
    <row r="246" spans="2:63" s="248" customFormat="1" ht="22.9" customHeight="1">
      <c r="B246" s="249"/>
      <c r="D246" s="250" t="s">
        <v>73</v>
      </c>
      <c r="E246" s="259" t="s">
        <v>159</v>
      </c>
      <c r="F246" s="259" t="s">
        <v>318</v>
      </c>
      <c r="I246" s="79"/>
      <c r="J246" s="260">
        <f>BK246</f>
        <v>0</v>
      </c>
      <c r="L246" s="249"/>
      <c r="M246" s="253"/>
      <c r="N246" s="254"/>
      <c r="O246" s="254"/>
      <c r="P246" s="255">
        <f>SUM(P247:P276)</f>
        <v>0</v>
      </c>
      <c r="Q246" s="254"/>
      <c r="R246" s="255">
        <f>SUM(R247:R276)</f>
        <v>0</v>
      </c>
      <c r="S246" s="254"/>
      <c r="T246" s="256">
        <f>SUM(T247:T276)</f>
        <v>0</v>
      </c>
      <c r="AR246" s="250" t="s">
        <v>82</v>
      </c>
      <c r="AT246" s="257" t="s">
        <v>73</v>
      </c>
      <c r="AU246" s="257" t="s">
        <v>82</v>
      </c>
      <c r="AY246" s="250" t="s">
        <v>153</v>
      </c>
      <c r="BK246" s="258">
        <f>SUM(BK247:BK276)</f>
        <v>0</v>
      </c>
    </row>
    <row r="247" spans="1:65" s="178" customFormat="1" ht="33" customHeight="1">
      <c r="A247" s="175"/>
      <c r="B247" s="176"/>
      <c r="C247" s="261" t="s">
        <v>446</v>
      </c>
      <c r="D247" s="261" t="s">
        <v>155</v>
      </c>
      <c r="E247" s="262" t="s">
        <v>986</v>
      </c>
      <c r="F247" s="263" t="s">
        <v>987</v>
      </c>
      <c r="G247" s="264" t="s">
        <v>170</v>
      </c>
      <c r="H247" s="265">
        <v>10.314</v>
      </c>
      <c r="I247" s="80"/>
      <c r="J247" s="266">
        <f>ROUND(I247*H247,2)</f>
        <v>0</v>
      </c>
      <c r="K247" s="267"/>
      <c r="L247" s="176"/>
      <c r="M247" s="268" t="s">
        <v>1</v>
      </c>
      <c r="N247" s="269" t="s">
        <v>39</v>
      </c>
      <c r="O247" s="270"/>
      <c r="P247" s="271">
        <f>O247*H247</f>
        <v>0</v>
      </c>
      <c r="Q247" s="271">
        <v>0</v>
      </c>
      <c r="R247" s="271">
        <f>Q247*H247</f>
        <v>0</v>
      </c>
      <c r="S247" s="271">
        <v>0</v>
      </c>
      <c r="T247" s="272">
        <f>S247*H247</f>
        <v>0</v>
      </c>
      <c r="U247" s="175"/>
      <c r="V247" s="175"/>
      <c r="W247" s="175"/>
      <c r="X247" s="175"/>
      <c r="Y247" s="175"/>
      <c r="Z247" s="175"/>
      <c r="AA247" s="175"/>
      <c r="AB247" s="175"/>
      <c r="AC247" s="175"/>
      <c r="AD247" s="175"/>
      <c r="AE247" s="175"/>
      <c r="AR247" s="273" t="s">
        <v>159</v>
      </c>
      <c r="AT247" s="273" t="s">
        <v>155</v>
      </c>
      <c r="AU247" s="273" t="s">
        <v>84</v>
      </c>
      <c r="AY247" s="166" t="s">
        <v>153</v>
      </c>
      <c r="BE247" s="274">
        <f>IF(N247="základní",J247,0)</f>
        <v>0</v>
      </c>
      <c r="BF247" s="274">
        <f>IF(N247="snížená",J247,0)</f>
        <v>0</v>
      </c>
      <c r="BG247" s="274">
        <f>IF(N247="zákl. přenesená",J247,0)</f>
        <v>0</v>
      </c>
      <c r="BH247" s="274">
        <f>IF(N247="sníž. přenesená",J247,0)</f>
        <v>0</v>
      </c>
      <c r="BI247" s="274">
        <f>IF(N247="nulová",J247,0)</f>
        <v>0</v>
      </c>
      <c r="BJ247" s="166" t="s">
        <v>82</v>
      </c>
      <c r="BK247" s="274">
        <f>ROUND(I247*H247,2)</f>
        <v>0</v>
      </c>
      <c r="BL247" s="166" t="s">
        <v>159</v>
      </c>
      <c r="BM247" s="273" t="s">
        <v>193</v>
      </c>
    </row>
    <row r="248" spans="2:51" s="284" customFormat="1" ht="12">
      <c r="B248" s="285"/>
      <c r="D248" s="277" t="s">
        <v>165</v>
      </c>
      <c r="E248" s="286" t="s">
        <v>1</v>
      </c>
      <c r="F248" s="287" t="s">
        <v>880</v>
      </c>
      <c r="H248" s="286" t="s">
        <v>1</v>
      </c>
      <c r="I248" s="82"/>
      <c r="L248" s="285"/>
      <c r="M248" s="288"/>
      <c r="N248" s="289"/>
      <c r="O248" s="289"/>
      <c r="P248" s="289"/>
      <c r="Q248" s="289"/>
      <c r="R248" s="289"/>
      <c r="S248" s="289"/>
      <c r="T248" s="290"/>
      <c r="AT248" s="286" t="s">
        <v>165</v>
      </c>
      <c r="AU248" s="286" t="s">
        <v>84</v>
      </c>
      <c r="AV248" s="284" t="s">
        <v>82</v>
      </c>
      <c r="AW248" s="284" t="s">
        <v>30</v>
      </c>
      <c r="AX248" s="284" t="s">
        <v>74</v>
      </c>
      <c r="AY248" s="286" t="s">
        <v>153</v>
      </c>
    </row>
    <row r="249" spans="2:51" s="275" customFormat="1" ht="12">
      <c r="B249" s="276"/>
      <c r="D249" s="277" t="s">
        <v>165</v>
      </c>
      <c r="E249" s="278" t="s">
        <v>1</v>
      </c>
      <c r="F249" s="279" t="s">
        <v>988</v>
      </c>
      <c r="H249" s="280">
        <v>0.83</v>
      </c>
      <c r="I249" s="81"/>
      <c r="L249" s="276"/>
      <c r="M249" s="281"/>
      <c r="N249" s="282"/>
      <c r="O249" s="282"/>
      <c r="P249" s="282"/>
      <c r="Q249" s="282"/>
      <c r="R249" s="282"/>
      <c r="S249" s="282"/>
      <c r="T249" s="283"/>
      <c r="AT249" s="278" t="s">
        <v>165</v>
      </c>
      <c r="AU249" s="278" t="s">
        <v>84</v>
      </c>
      <c r="AV249" s="275" t="s">
        <v>84</v>
      </c>
      <c r="AW249" s="275" t="s">
        <v>30</v>
      </c>
      <c r="AX249" s="275" t="s">
        <v>74</v>
      </c>
      <c r="AY249" s="278" t="s">
        <v>153</v>
      </c>
    </row>
    <row r="250" spans="2:51" s="275" customFormat="1" ht="12">
      <c r="B250" s="276"/>
      <c r="D250" s="277" t="s">
        <v>165</v>
      </c>
      <c r="E250" s="278" t="s">
        <v>1</v>
      </c>
      <c r="F250" s="279" t="s">
        <v>989</v>
      </c>
      <c r="H250" s="280">
        <v>0.051</v>
      </c>
      <c r="I250" s="81"/>
      <c r="L250" s="276"/>
      <c r="M250" s="281"/>
      <c r="N250" s="282"/>
      <c r="O250" s="282"/>
      <c r="P250" s="282"/>
      <c r="Q250" s="282"/>
      <c r="R250" s="282"/>
      <c r="S250" s="282"/>
      <c r="T250" s="283"/>
      <c r="AT250" s="278" t="s">
        <v>165</v>
      </c>
      <c r="AU250" s="278" t="s">
        <v>84</v>
      </c>
      <c r="AV250" s="275" t="s">
        <v>84</v>
      </c>
      <c r="AW250" s="275" t="s">
        <v>30</v>
      </c>
      <c r="AX250" s="275" t="s">
        <v>74</v>
      </c>
      <c r="AY250" s="278" t="s">
        <v>153</v>
      </c>
    </row>
    <row r="251" spans="2:51" s="275" customFormat="1" ht="12">
      <c r="B251" s="276"/>
      <c r="D251" s="277" t="s">
        <v>165</v>
      </c>
      <c r="E251" s="278" t="s">
        <v>1</v>
      </c>
      <c r="F251" s="279" t="s">
        <v>990</v>
      </c>
      <c r="H251" s="280">
        <v>0.402</v>
      </c>
      <c r="I251" s="81"/>
      <c r="L251" s="276"/>
      <c r="M251" s="281"/>
      <c r="N251" s="282"/>
      <c r="O251" s="282"/>
      <c r="P251" s="282"/>
      <c r="Q251" s="282"/>
      <c r="R251" s="282"/>
      <c r="S251" s="282"/>
      <c r="T251" s="283"/>
      <c r="AT251" s="278" t="s">
        <v>165</v>
      </c>
      <c r="AU251" s="278" t="s">
        <v>84</v>
      </c>
      <c r="AV251" s="275" t="s">
        <v>84</v>
      </c>
      <c r="AW251" s="275" t="s">
        <v>30</v>
      </c>
      <c r="AX251" s="275" t="s">
        <v>74</v>
      </c>
      <c r="AY251" s="278" t="s">
        <v>153</v>
      </c>
    </row>
    <row r="252" spans="2:51" s="275" customFormat="1" ht="12">
      <c r="B252" s="276"/>
      <c r="D252" s="277" t="s">
        <v>165</v>
      </c>
      <c r="E252" s="278" t="s">
        <v>1</v>
      </c>
      <c r="F252" s="279" t="s">
        <v>991</v>
      </c>
      <c r="H252" s="280">
        <v>0.164</v>
      </c>
      <c r="I252" s="81"/>
      <c r="L252" s="276"/>
      <c r="M252" s="281"/>
      <c r="N252" s="282"/>
      <c r="O252" s="282"/>
      <c r="P252" s="282"/>
      <c r="Q252" s="282"/>
      <c r="R252" s="282"/>
      <c r="S252" s="282"/>
      <c r="T252" s="283"/>
      <c r="AT252" s="278" t="s">
        <v>165</v>
      </c>
      <c r="AU252" s="278" t="s">
        <v>84</v>
      </c>
      <c r="AV252" s="275" t="s">
        <v>84</v>
      </c>
      <c r="AW252" s="275" t="s">
        <v>30</v>
      </c>
      <c r="AX252" s="275" t="s">
        <v>74</v>
      </c>
      <c r="AY252" s="278" t="s">
        <v>153</v>
      </c>
    </row>
    <row r="253" spans="2:51" s="275" customFormat="1" ht="12">
      <c r="B253" s="276"/>
      <c r="D253" s="277" t="s">
        <v>165</v>
      </c>
      <c r="E253" s="278" t="s">
        <v>1</v>
      </c>
      <c r="F253" s="279" t="s">
        <v>992</v>
      </c>
      <c r="H253" s="280">
        <v>0.105</v>
      </c>
      <c r="I253" s="81"/>
      <c r="L253" s="276"/>
      <c r="M253" s="281"/>
      <c r="N253" s="282"/>
      <c r="O253" s="282"/>
      <c r="P253" s="282"/>
      <c r="Q253" s="282"/>
      <c r="R253" s="282"/>
      <c r="S253" s="282"/>
      <c r="T253" s="283"/>
      <c r="AT253" s="278" t="s">
        <v>165</v>
      </c>
      <c r="AU253" s="278" t="s">
        <v>84</v>
      </c>
      <c r="AV253" s="275" t="s">
        <v>84</v>
      </c>
      <c r="AW253" s="275" t="s">
        <v>30</v>
      </c>
      <c r="AX253" s="275" t="s">
        <v>74</v>
      </c>
      <c r="AY253" s="278" t="s">
        <v>153</v>
      </c>
    </row>
    <row r="254" spans="2:51" s="275" customFormat="1" ht="12">
      <c r="B254" s="276"/>
      <c r="D254" s="277" t="s">
        <v>165</v>
      </c>
      <c r="E254" s="278" t="s">
        <v>1</v>
      </c>
      <c r="F254" s="279" t="s">
        <v>993</v>
      </c>
      <c r="H254" s="280">
        <v>3.307</v>
      </c>
      <c r="I254" s="81"/>
      <c r="L254" s="276"/>
      <c r="M254" s="281"/>
      <c r="N254" s="282"/>
      <c r="O254" s="282"/>
      <c r="P254" s="282"/>
      <c r="Q254" s="282"/>
      <c r="R254" s="282"/>
      <c r="S254" s="282"/>
      <c r="T254" s="283"/>
      <c r="AT254" s="278" t="s">
        <v>165</v>
      </c>
      <c r="AU254" s="278" t="s">
        <v>84</v>
      </c>
      <c r="AV254" s="275" t="s">
        <v>84</v>
      </c>
      <c r="AW254" s="275" t="s">
        <v>30</v>
      </c>
      <c r="AX254" s="275" t="s">
        <v>74</v>
      </c>
      <c r="AY254" s="278" t="s">
        <v>153</v>
      </c>
    </row>
    <row r="255" spans="2:51" s="275" customFormat="1" ht="12">
      <c r="B255" s="276"/>
      <c r="D255" s="277" t="s">
        <v>165</v>
      </c>
      <c r="E255" s="278" t="s">
        <v>1</v>
      </c>
      <c r="F255" s="279" t="s">
        <v>994</v>
      </c>
      <c r="H255" s="280">
        <v>0.179</v>
      </c>
      <c r="I255" s="81"/>
      <c r="L255" s="276"/>
      <c r="M255" s="281"/>
      <c r="N255" s="282"/>
      <c r="O255" s="282"/>
      <c r="P255" s="282"/>
      <c r="Q255" s="282"/>
      <c r="R255" s="282"/>
      <c r="S255" s="282"/>
      <c r="T255" s="283"/>
      <c r="AT255" s="278" t="s">
        <v>165</v>
      </c>
      <c r="AU255" s="278" t="s">
        <v>84</v>
      </c>
      <c r="AV255" s="275" t="s">
        <v>84</v>
      </c>
      <c r="AW255" s="275" t="s">
        <v>30</v>
      </c>
      <c r="AX255" s="275" t="s">
        <v>74</v>
      </c>
      <c r="AY255" s="278" t="s">
        <v>153</v>
      </c>
    </row>
    <row r="256" spans="2:51" s="275" customFormat="1" ht="12">
      <c r="B256" s="276"/>
      <c r="D256" s="277" t="s">
        <v>165</v>
      </c>
      <c r="E256" s="278" t="s">
        <v>1</v>
      </c>
      <c r="F256" s="279" t="s">
        <v>995</v>
      </c>
      <c r="H256" s="280">
        <v>0.465</v>
      </c>
      <c r="I256" s="81"/>
      <c r="L256" s="276"/>
      <c r="M256" s="281"/>
      <c r="N256" s="282"/>
      <c r="O256" s="282"/>
      <c r="P256" s="282"/>
      <c r="Q256" s="282"/>
      <c r="R256" s="282"/>
      <c r="S256" s="282"/>
      <c r="T256" s="283"/>
      <c r="AT256" s="278" t="s">
        <v>165</v>
      </c>
      <c r="AU256" s="278" t="s">
        <v>84</v>
      </c>
      <c r="AV256" s="275" t="s">
        <v>84</v>
      </c>
      <c r="AW256" s="275" t="s">
        <v>30</v>
      </c>
      <c r="AX256" s="275" t="s">
        <v>74</v>
      </c>
      <c r="AY256" s="278" t="s">
        <v>153</v>
      </c>
    </row>
    <row r="257" spans="2:51" s="275" customFormat="1" ht="12">
      <c r="B257" s="276"/>
      <c r="D257" s="277" t="s">
        <v>165</v>
      </c>
      <c r="E257" s="278" t="s">
        <v>1</v>
      </c>
      <c r="F257" s="279" t="s">
        <v>996</v>
      </c>
      <c r="H257" s="280">
        <v>0.081</v>
      </c>
      <c r="I257" s="81"/>
      <c r="L257" s="276"/>
      <c r="M257" s="281"/>
      <c r="N257" s="282"/>
      <c r="O257" s="282"/>
      <c r="P257" s="282"/>
      <c r="Q257" s="282"/>
      <c r="R257" s="282"/>
      <c r="S257" s="282"/>
      <c r="T257" s="283"/>
      <c r="AT257" s="278" t="s">
        <v>165</v>
      </c>
      <c r="AU257" s="278" t="s">
        <v>84</v>
      </c>
      <c r="AV257" s="275" t="s">
        <v>84</v>
      </c>
      <c r="AW257" s="275" t="s">
        <v>30</v>
      </c>
      <c r="AX257" s="275" t="s">
        <v>74</v>
      </c>
      <c r="AY257" s="278" t="s">
        <v>153</v>
      </c>
    </row>
    <row r="258" spans="2:51" s="275" customFormat="1" ht="12">
      <c r="B258" s="276"/>
      <c r="D258" s="277" t="s">
        <v>165</v>
      </c>
      <c r="E258" s="278" t="s">
        <v>1</v>
      </c>
      <c r="F258" s="279" t="s">
        <v>997</v>
      </c>
      <c r="H258" s="280">
        <v>0.081</v>
      </c>
      <c r="I258" s="81"/>
      <c r="L258" s="276"/>
      <c r="M258" s="281"/>
      <c r="N258" s="282"/>
      <c r="O258" s="282"/>
      <c r="P258" s="282"/>
      <c r="Q258" s="282"/>
      <c r="R258" s="282"/>
      <c r="S258" s="282"/>
      <c r="T258" s="283"/>
      <c r="AT258" s="278" t="s">
        <v>165</v>
      </c>
      <c r="AU258" s="278" t="s">
        <v>84</v>
      </c>
      <c r="AV258" s="275" t="s">
        <v>84</v>
      </c>
      <c r="AW258" s="275" t="s">
        <v>30</v>
      </c>
      <c r="AX258" s="275" t="s">
        <v>74</v>
      </c>
      <c r="AY258" s="278" t="s">
        <v>153</v>
      </c>
    </row>
    <row r="259" spans="2:51" s="275" customFormat="1" ht="12">
      <c r="B259" s="276"/>
      <c r="D259" s="277" t="s">
        <v>165</v>
      </c>
      <c r="E259" s="278" t="s">
        <v>1</v>
      </c>
      <c r="F259" s="279" t="s">
        <v>998</v>
      </c>
      <c r="H259" s="280">
        <v>0.037</v>
      </c>
      <c r="I259" s="81"/>
      <c r="L259" s="276"/>
      <c r="M259" s="281"/>
      <c r="N259" s="282"/>
      <c r="O259" s="282"/>
      <c r="P259" s="282"/>
      <c r="Q259" s="282"/>
      <c r="R259" s="282"/>
      <c r="S259" s="282"/>
      <c r="T259" s="283"/>
      <c r="AT259" s="278" t="s">
        <v>165</v>
      </c>
      <c r="AU259" s="278" t="s">
        <v>84</v>
      </c>
      <c r="AV259" s="275" t="s">
        <v>84</v>
      </c>
      <c r="AW259" s="275" t="s">
        <v>30</v>
      </c>
      <c r="AX259" s="275" t="s">
        <v>74</v>
      </c>
      <c r="AY259" s="278" t="s">
        <v>153</v>
      </c>
    </row>
    <row r="260" spans="2:51" s="275" customFormat="1" ht="12">
      <c r="B260" s="276"/>
      <c r="D260" s="277" t="s">
        <v>165</v>
      </c>
      <c r="E260" s="278" t="s">
        <v>1</v>
      </c>
      <c r="F260" s="279" t="s">
        <v>999</v>
      </c>
      <c r="H260" s="280">
        <v>0.155</v>
      </c>
      <c r="I260" s="81"/>
      <c r="L260" s="276"/>
      <c r="M260" s="281"/>
      <c r="N260" s="282"/>
      <c r="O260" s="282"/>
      <c r="P260" s="282"/>
      <c r="Q260" s="282"/>
      <c r="R260" s="282"/>
      <c r="S260" s="282"/>
      <c r="T260" s="283"/>
      <c r="AT260" s="278" t="s">
        <v>165</v>
      </c>
      <c r="AU260" s="278" t="s">
        <v>84</v>
      </c>
      <c r="AV260" s="275" t="s">
        <v>84</v>
      </c>
      <c r="AW260" s="275" t="s">
        <v>30</v>
      </c>
      <c r="AX260" s="275" t="s">
        <v>74</v>
      </c>
      <c r="AY260" s="278" t="s">
        <v>153</v>
      </c>
    </row>
    <row r="261" spans="2:51" s="275" customFormat="1" ht="12">
      <c r="B261" s="276"/>
      <c r="D261" s="277" t="s">
        <v>165</v>
      </c>
      <c r="E261" s="278" t="s">
        <v>1</v>
      </c>
      <c r="F261" s="279" t="s">
        <v>1000</v>
      </c>
      <c r="H261" s="280">
        <v>1.045</v>
      </c>
      <c r="I261" s="81"/>
      <c r="L261" s="276"/>
      <c r="M261" s="281"/>
      <c r="N261" s="282"/>
      <c r="O261" s="282"/>
      <c r="P261" s="282"/>
      <c r="Q261" s="282"/>
      <c r="R261" s="282"/>
      <c r="S261" s="282"/>
      <c r="T261" s="283"/>
      <c r="AT261" s="278" t="s">
        <v>165</v>
      </c>
      <c r="AU261" s="278" t="s">
        <v>84</v>
      </c>
      <c r="AV261" s="275" t="s">
        <v>84</v>
      </c>
      <c r="AW261" s="275" t="s">
        <v>30</v>
      </c>
      <c r="AX261" s="275" t="s">
        <v>74</v>
      </c>
      <c r="AY261" s="278" t="s">
        <v>153</v>
      </c>
    </row>
    <row r="262" spans="2:51" s="275" customFormat="1" ht="12">
      <c r="B262" s="276"/>
      <c r="D262" s="277" t="s">
        <v>165</v>
      </c>
      <c r="E262" s="278" t="s">
        <v>1</v>
      </c>
      <c r="F262" s="279" t="s">
        <v>1001</v>
      </c>
      <c r="H262" s="280">
        <v>0.116</v>
      </c>
      <c r="I262" s="81"/>
      <c r="L262" s="276"/>
      <c r="M262" s="281"/>
      <c r="N262" s="282"/>
      <c r="O262" s="282"/>
      <c r="P262" s="282"/>
      <c r="Q262" s="282"/>
      <c r="R262" s="282"/>
      <c r="S262" s="282"/>
      <c r="T262" s="283"/>
      <c r="AT262" s="278" t="s">
        <v>165</v>
      </c>
      <c r="AU262" s="278" t="s">
        <v>84</v>
      </c>
      <c r="AV262" s="275" t="s">
        <v>84</v>
      </c>
      <c r="AW262" s="275" t="s">
        <v>30</v>
      </c>
      <c r="AX262" s="275" t="s">
        <v>74</v>
      </c>
      <c r="AY262" s="278" t="s">
        <v>153</v>
      </c>
    </row>
    <row r="263" spans="2:51" s="275" customFormat="1" ht="12">
      <c r="B263" s="276"/>
      <c r="D263" s="277" t="s">
        <v>165</v>
      </c>
      <c r="E263" s="278" t="s">
        <v>1</v>
      </c>
      <c r="F263" s="279" t="s">
        <v>1002</v>
      </c>
      <c r="H263" s="280">
        <v>0.137</v>
      </c>
      <c r="I263" s="81"/>
      <c r="L263" s="276"/>
      <c r="M263" s="281"/>
      <c r="N263" s="282"/>
      <c r="O263" s="282"/>
      <c r="P263" s="282"/>
      <c r="Q263" s="282"/>
      <c r="R263" s="282"/>
      <c r="S263" s="282"/>
      <c r="T263" s="283"/>
      <c r="AT263" s="278" t="s">
        <v>165</v>
      </c>
      <c r="AU263" s="278" t="s">
        <v>84</v>
      </c>
      <c r="AV263" s="275" t="s">
        <v>84</v>
      </c>
      <c r="AW263" s="275" t="s">
        <v>30</v>
      </c>
      <c r="AX263" s="275" t="s">
        <v>74</v>
      </c>
      <c r="AY263" s="278" t="s">
        <v>153</v>
      </c>
    </row>
    <row r="264" spans="2:51" s="275" customFormat="1" ht="12">
      <c r="B264" s="276"/>
      <c r="D264" s="277" t="s">
        <v>165</v>
      </c>
      <c r="E264" s="278" t="s">
        <v>1</v>
      </c>
      <c r="F264" s="279" t="s">
        <v>1003</v>
      </c>
      <c r="H264" s="280">
        <v>0.309</v>
      </c>
      <c r="I264" s="81"/>
      <c r="L264" s="276"/>
      <c r="M264" s="281"/>
      <c r="N264" s="282"/>
      <c r="O264" s="282"/>
      <c r="P264" s="282"/>
      <c r="Q264" s="282"/>
      <c r="R264" s="282"/>
      <c r="S264" s="282"/>
      <c r="T264" s="283"/>
      <c r="AT264" s="278" t="s">
        <v>165</v>
      </c>
      <c r="AU264" s="278" t="s">
        <v>84</v>
      </c>
      <c r="AV264" s="275" t="s">
        <v>84</v>
      </c>
      <c r="AW264" s="275" t="s">
        <v>30</v>
      </c>
      <c r="AX264" s="275" t="s">
        <v>74</v>
      </c>
      <c r="AY264" s="278" t="s">
        <v>153</v>
      </c>
    </row>
    <row r="265" spans="2:51" s="275" customFormat="1" ht="12">
      <c r="B265" s="276"/>
      <c r="D265" s="277" t="s">
        <v>165</v>
      </c>
      <c r="E265" s="278" t="s">
        <v>1</v>
      </c>
      <c r="F265" s="279" t="s">
        <v>1004</v>
      </c>
      <c r="H265" s="280">
        <v>0.15</v>
      </c>
      <c r="I265" s="81"/>
      <c r="L265" s="276"/>
      <c r="M265" s="281"/>
      <c r="N265" s="282"/>
      <c r="O265" s="282"/>
      <c r="P265" s="282"/>
      <c r="Q265" s="282"/>
      <c r="R265" s="282"/>
      <c r="S265" s="282"/>
      <c r="T265" s="283"/>
      <c r="AT265" s="278" t="s">
        <v>165</v>
      </c>
      <c r="AU265" s="278" t="s">
        <v>84</v>
      </c>
      <c r="AV265" s="275" t="s">
        <v>84</v>
      </c>
      <c r="AW265" s="275" t="s">
        <v>30</v>
      </c>
      <c r="AX265" s="275" t="s">
        <v>74</v>
      </c>
      <c r="AY265" s="278" t="s">
        <v>153</v>
      </c>
    </row>
    <row r="266" spans="2:51" s="275" customFormat="1" ht="12">
      <c r="B266" s="276"/>
      <c r="D266" s="277" t="s">
        <v>165</v>
      </c>
      <c r="E266" s="278" t="s">
        <v>1</v>
      </c>
      <c r="F266" s="279" t="s">
        <v>1005</v>
      </c>
      <c r="H266" s="280">
        <v>0.128</v>
      </c>
      <c r="I266" s="81"/>
      <c r="L266" s="276"/>
      <c r="M266" s="281"/>
      <c r="N266" s="282"/>
      <c r="O266" s="282"/>
      <c r="P266" s="282"/>
      <c r="Q266" s="282"/>
      <c r="R266" s="282"/>
      <c r="S266" s="282"/>
      <c r="T266" s="283"/>
      <c r="AT266" s="278" t="s">
        <v>165</v>
      </c>
      <c r="AU266" s="278" t="s">
        <v>84</v>
      </c>
      <c r="AV266" s="275" t="s">
        <v>84</v>
      </c>
      <c r="AW266" s="275" t="s">
        <v>30</v>
      </c>
      <c r="AX266" s="275" t="s">
        <v>74</v>
      </c>
      <c r="AY266" s="278" t="s">
        <v>153</v>
      </c>
    </row>
    <row r="267" spans="2:51" s="275" customFormat="1" ht="12">
      <c r="B267" s="276"/>
      <c r="D267" s="277" t="s">
        <v>165</v>
      </c>
      <c r="E267" s="278" t="s">
        <v>1</v>
      </c>
      <c r="F267" s="279" t="s">
        <v>1006</v>
      </c>
      <c r="H267" s="280">
        <v>0.152</v>
      </c>
      <c r="I267" s="81"/>
      <c r="L267" s="276"/>
      <c r="M267" s="281"/>
      <c r="N267" s="282"/>
      <c r="O267" s="282"/>
      <c r="P267" s="282"/>
      <c r="Q267" s="282"/>
      <c r="R267" s="282"/>
      <c r="S267" s="282"/>
      <c r="T267" s="283"/>
      <c r="AT267" s="278" t="s">
        <v>165</v>
      </c>
      <c r="AU267" s="278" t="s">
        <v>84</v>
      </c>
      <c r="AV267" s="275" t="s">
        <v>84</v>
      </c>
      <c r="AW267" s="275" t="s">
        <v>30</v>
      </c>
      <c r="AX267" s="275" t="s">
        <v>74</v>
      </c>
      <c r="AY267" s="278" t="s">
        <v>153</v>
      </c>
    </row>
    <row r="268" spans="2:51" s="275" customFormat="1" ht="12">
      <c r="B268" s="276"/>
      <c r="D268" s="277" t="s">
        <v>165</v>
      </c>
      <c r="E268" s="278" t="s">
        <v>1</v>
      </c>
      <c r="F268" s="279" t="s">
        <v>1007</v>
      </c>
      <c r="H268" s="280">
        <v>0.167</v>
      </c>
      <c r="I268" s="81"/>
      <c r="L268" s="276"/>
      <c r="M268" s="281"/>
      <c r="N268" s="282"/>
      <c r="O268" s="282"/>
      <c r="P268" s="282"/>
      <c r="Q268" s="282"/>
      <c r="R268" s="282"/>
      <c r="S268" s="282"/>
      <c r="T268" s="283"/>
      <c r="AT268" s="278" t="s">
        <v>165</v>
      </c>
      <c r="AU268" s="278" t="s">
        <v>84</v>
      </c>
      <c r="AV268" s="275" t="s">
        <v>84</v>
      </c>
      <c r="AW268" s="275" t="s">
        <v>30</v>
      </c>
      <c r="AX268" s="275" t="s">
        <v>74</v>
      </c>
      <c r="AY268" s="278" t="s">
        <v>153</v>
      </c>
    </row>
    <row r="269" spans="2:51" s="275" customFormat="1" ht="12">
      <c r="B269" s="276"/>
      <c r="D269" s="277" t="s">
        <v>165</v>
      </c>
      <c r="E269" s="278" t="s">
        <v>1</v>
      </c>
      <c r="F269" s="279" t="s">
        <v>1008</v>
      </c>
      <c r="H269" s="280">
        <v>0.05</v>
      </c>
      <c r="I269" s="81"/>
      <c r="L269" s="276"/>
      <c r="M269" s="281"/>
      <c r="N269" s="282"/>
      <c r="O269" s="282"/>
      <c r="P269" s="282"/>
      <c r="Q269" s="282"/>
      <c r="R269" s="282"/>
      <c r="S269" s="282"/>
      <c r="T269" s="283"/>
      <c r="AT269" s="278" t="s">
        <v>165</v>
      </c>
      <c r="AU269" s="278" t="s">
        <v>84</v>
      </c>
      <c r="AV269" s="275" t="s">
        <v>84</v>
      </c>
      <c r="AW269" s="275" t="s">
        <v>30</v>
      </c>
      <c r="AX269" s="275" t="s">
        <v>74</v>
      </c>
      <c r="AY269" s="278" t="s">
        <v>153</v>
      </c>
    </row>
    <row r="270" spans="2:51" s="275" customFormat="1" ht="12">
      <c r="B270" s="276"/>
      <c r="D270" s="277" t="s">
        <v>165</v>
      </c>
      <c r="E270" s="278" t="s">
        <v>1</v>
      </c>
      <c r="F270" s="279" t="s">
        <v>1009</v>
      </c>
      <c r="H270" s="280">
        <v>0.14</v>
      </c>
      <c r="I270" s="81"/>
      <c r="L270" s="276"/>
      <c r="M270" s="281"/>
      <c r="N270" s="282"/>
      <c r="O270" s="282"/>
      <c r="P270" s="282"/>
      <c r="Q270" s="282"/>
      <c r="R270" s="282"/>
      <c r="S270" s="282"/>
      <c r="T270" s="283"/>
      <c r="AT270" s="278" t="s">
        <v>165</v>
      </c>
      <c r="AU270" s="278" t="s">
        <v>84</v>
      </c>
      <c r="AV270" s="275" t="s">
        <v>84</v>
      </c>
      <c r="AW270" s="275" t="s">
        <v>30</v>
      </c>
      <c r="AX270" s="275" t="s">
        <v>74</v>
      </c>
      <c r="AY270" s="278" t="s">
        <v>153</v>
      </c>
    </row>
    <row r="271" spans="2:51" s="275" customFormat="1" ht="12">
      <c r="B271" s="276"/>
      <c r="D271" s="277" t="s">
        <v>165</v>
      </c>
      <c r="E271" s="278" t="s">
        <v>1</v>
      </c>
      <c r="F271" s="279" t="s">
        <v>1010</v>
      </c>
      <c r="H271" s="280">
        <v>0.153</v>
      </c>
      <c r="I271" s="81"/>
      <c r="L271" s="276"/>
      <c r="M271" s="281"/>
      <c r="N271" s="282"/>
      <c r="O271" s="282"/>
      <c r="P271" s="282"/>
      <c r="Q271" s="282"/>
      <c r="R271" s="282"/>
      <c r="S271" s="282"/>
      <c r="T271" s="283"/>
      <c r="AT271" s="278" t="s">
        <v>165</v>
      </c>
      <c r="AU271" s="278" t="s">
        <v>84</v>
      </c>
      <c r="AV271" s="275" t="s">
        <v>84</v>
      </c>
      <c r="AW271" s="275" t="s">
        <v>30</v>
      </c>
      <c r="AX271" s="275" t="s">
        <v>74</v>
      </c>
      <c r="AY271" s="278" t="s">
        <v>153</v>
      </c>
    </row>
    <row r="272" spans="2:51" s="275" customFormat="1" ht="12">
      <c r="B272" s="276"/>
      <c r="D272" s="277" t="s">
        <v>165</v>
      </c>
      <c r="E272" s="278" t="s">
        <v>1</v>
      </c>
      <c r="F272" s="279" t="s">
        <v>1011</v>
      </c>
      <c r="H272" s="280">
        <v>0.999</v>
      </c>
      <c r="I272" s="81"/>
      <c r="L272" s="276"/>
      <c r="M272" s="281"/>
      <c r="N272" s="282"/>
      <c r="O272" s="282"/>
      <c r="P272" s="282"/>
      <c r="Q272" s="282"/>
      <c r="R272" s="282"/>
      <c r="S272" s="282"/>
      <c r="T272" s="283"/>
      <c r="AT272" s="278" t="s">
        <v>165</v>
      </c>
      <c r="AU272" s="278" t="s">
        <v>84</v>
      </c>
      <c r="AV272" s="275" t="s">
        <v>84</v>
      </c>
      <c r="AW272" s="275" t="s">
        <v>30</v>
      </c>
      <c r="AX272" s="275" t="s">
        <v>74</v>
      </c>
      <c r="AY272" s="278" t="s">
        <v>153</v>
      </c>
    </row>
    <row r="273" spans="2:51" s="275" customFormat="1" ht="12">
      <c r="B273" s="276"/>
      <c r="D273" s="277" t="s">
        <v>165</v>
      </c>
      <c r="E273" s="278" t="s">
        <v>1</v>
      </c>
      <c r="F273" s="279" t="s">
        <v>1012</v>
      </c>
      <c r="H273" s="280">
        <v>0.523</v>
      </c>
      <c r="I273" s="81"/>
      <c r="L273" s="276"/>
      <c r="M273" s="281"/>
      <c r="N273" s="282"/>
      <c r="O273" s="282"/>
      <c r="P273" s="282"/>
      <c r="Q273" s="282"/>
      <c r="R273" s="282"/>
      <c r="S273" s="282"/>
      <c r="T273" s="283"/>
      <c r="AT273" s="278" t="s">
        <v>165</v>
      </c>
      <c r="AU273" s="278" t="s">
        <v>84</v>
      </c>
      <c r="AV273" s="275" t="s">
        <v>84</v>
      </c>
      <c r="AW273" s="275" t="s">
        <v>30</v>
      </c>
      <c r="AX273" s="275" t="s">
        <v>74</v>
      </c>
      <c r="AY273" s="278" t="s">
        <v>153</v>
      </c>
    </row>
    <row r="274" spans="2:51" s="275" customFormat="1" ht="12">
      <c r="B274" s="276"/>
      <c r="D274" s="277" t="s">
        <v>165</v>
      </c>
      <c r="E274" s="278" t="s">
        <v>1</v>
      </c>
      <c r="F274" s="279" t="s">
        <v>1013</v>
      </c>
      <c r="H274" s="280">
        <v>0.303</v>
      </c>
      <c r="I274" s="81"/>
      <c r="L274" s="276"/>
      <c r="M274" s="281"/>
      <c r="N274" s="282"/>
      <c r="O274" s="282"/>
      <c r="P274" s="282"/>
      <c r="Q274" s="282"/>
      <c r="R274" s="282"/>
      <c r="S274" s="282"/>
      <c r="T274" s="283"/>
      <c r="AT274" s="278" t="s">
        <v>165</v>
      </c>
      <c r="AU274" s="278" t="s">
        <v>84</v>
      </c>
      <c r="AV274" s="275" t="s">
        <v>84</v>
      </c>
      <c r="AW274" s="275" t="s">
        <v>30</v>
      </c>
      <c r="AX274" s="275" t="s">
        <v>74</v>
      </c>
      <c r="AY274" s="278" t="s">
        <v>153</v>
      </c>
    </row>
    <row r="275" spans="2:51" s="275" customFormat="1" ht="12">
      <c r="B275" s="276"/>
      <c r="D275" s="277" t="s">
        <v>165</v>
      </c>
      <c r="E275" s="278" t="s">
        <v>1</v>
      </c>
      <c r="F275" s="279" t="s">
        <v>1014</v>
      </c>
      <c r="H275" s="280">
        <v>0.085</v>
      </c>
      <c r="I275" s="81"/>
      <c r="L275" s="276"/>
      <c r="M275" s="281"/>
      <c r="N275" s="282"/>
      <c r="O275" s="282"/>
      <c r="P275" s="282"/>
      <c r="Q275" s="282"/>
      <c r="R275" s="282"/>
      <c r="S275" s="282"/>
      <c r="T275" s="283"/>
      <c r="AT275" s="278" t="s">
        <v>165</v>
      </c>
      <c r="AU275" s="278" t="s">
        <v>84</v>
      </c>
      <c r="AV275" s="275" t="s">
        <v>84</v>
      </c>
      <c r="AW275" s="275" t="s">
        <v>30</v>
      </c>
      <c r="AX275" s="275" t="s">
        <v>74</v>
      </c>
      <c r="AY275" s="278" t="s">
        <v>153</v>
      </c>
    </row>
    <row r="276" spans="2:51" s="291" customFormat="1" ht="12">
      <c r="B276" s="292"/>
      <c r="D276" s="277" t="s">
        <v>165</v>
      </c>
      <c r="E276" s="293" t="s">
        <v>1</v>
      </c>
      <c r="F276" s="294" t="s">
        <v>176</v>
      </c>
      <c r="H276" s="295">
        <v>10.314000000000005</v>
      </c>
      <c r="I276" s="83"/>
      <c r="L276" s="292"/>
      <c r="M276" s="296"/>
      <c r="N276" s="297"/>
      <c r="O276" s="297"/>
      <c r="P276" s="297"/>
      <c r="Q276" s="297"/>
      <c r="R276" s="297"/>
      <c r="S276" s="297"/>
      <c r="T276" s="298"/>
      <c r="AT276" s="293" t="s">
        <v>165</v>
      </c>
      <c r="AU276" s="293" t="s">
        <v>84</v>
      </c>
      <c r="AV276" s="291" t="s">
        <v>159</v>
      </c>
      <c r="AW276" s="291" t="s">
        <v>30</v>
      </c>
      <c r="AX276" s="291" t="s">
        <v>82</v>
      </c>
      <c r="AY276" s="293" t="s">
        <v>153</v>
      </c>
    </row>
    <row r="277" spans="2:63" s="248" customFormat="1" ht="22.9" customHeight="1">
      <c r="B277" s="249"/>
      <c r="D277" s="250" t="s">
        <v>73</v>
      </c>
      <c r="E277" s="259" t="s">
        <v>183</v>
      </c>
      <c r="F277" s="259" t="s">
        <v>769</v>
      </c>
      <c r="I277" s="79"/>
      <c r="J277" s="260">
        <f>BK277</f>
        <v>0</v>
      </c>
      <c r="L277" s="249"/>
      <c r="M277" s="253"/>
      <c r="N277" s="254"/>
      <c r="O277" s="254"/>
      <c r="P277" s="255">
        <f>SUM(P278:P325)</f>
        <v>0</v>
      </c>
      <c r="Q277" s="254"/>
      <c r="R277" s="255">
        <f>SUM(R278:R325)</f>
        <v>0</v>
      </c>
      <c r="S277" s="254"/>
      <c r="T277" s="256">
        <f>SUM(T278:T325)</f>
        <v>0</v>
      </c>
      <c r="AR277" s="250" t="s">
        <v>82</v>
      </c>
      <c r="AT277" s="257" t="s">
        <v>73</v>
      </c>
      <c r="AU277" s="257" t="s">
        <v>82</v>
      </c>
      <c r="AY277" s="250" t="s">
        <v>153</v>
      </c>
      <c r="BK277" s="258">
        <f>SUM(BK278:BK325)</f>
        <v>0</v>
      </c>
    </row>
    <row r="278" spans="1:65" s="178" customFormat="1" ht="37.9" customHeight="1">
      <c r="A278" s="175"/>
      <c r="B278" s="176"/>
      <c r="C278" s="261" t="s">
        <v>210</v>
      </c>
      <c r="D278" s="261" t="s">
        <v>155</v>
      </c>
      <c r="E278" s="262" t="s">
        <v>1015</v>
      </c>
      <c r="F278" s="263" t="s">
        <v>1016</v>
      </c>
      <c r="G278" s="264" t="s">
        <v>290</v>
      </c>
      <c r="H278" s="265">
        <v>3.95</v>
      </c>
      <c r="I278" s="80"/>
      <c r="J278" s="266">
        <f>ROUND(I278*H278,2)</f>
        <v>0</v>
      </c>
      <c r="K278" s="267"/>
      <c r="L278" s="176"/>
      <c r="M278" s="268" t="s">
        <v>1</v>
      </c>
      <c r="N278" s="269" t="s">
        <v>39</v>
      </c>
      <c r="O278" s="270"/>
      <c r="P278" s="271">
        <f>O278*H278</f>
        <v>0</v>
      </c>
      <c r="Q278" s="271">
        <v>0</v>
      </c>
      <c r="R278" s="271">
        <f>Q278*H278</f>
        <v>0</v>
      </c>
      <c r="S278" s="271">
        <v>0</v>
      </c>
      <c r="T278" s="272">
        <f>S278*H278</f>
        <v>0</v>
      </c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R278" s="273" t="s">
        <v>159</v>
      </c>
      <c r="AT278" s="273" t="s">
        <v>155</v>
      </c>
      <c r="AU278" s="273" t="s">
        <v>84</v>
      </c>
      <c r="AY278" s="166" t="s">
        <v>153</v>
      </c>
      <c r="BE278" s="274">
        <f>IF(N278="základní",J278,0)</f>
        <v>0</v>
      </c>
      <c r="BF278" s="274">
        <f>IF(N278="snížená",J278,0)</f>
        <v>0</v>
      </c>
      <c r="BG278" s="274">
        <f>IF(N278="zákl. přenesená",J278,0)</f>
        <v>0</v>
      </c>
      <c r="BH278" s="274">
        <f>IF(N278="sníž. přenesená",J278,0)</f>
        <v>0</v>
      </c>
      <c r="BI278" s="274">
        <f>IF(N278="nulová",J278,0)</f>
        <v>0</v>
      </c>
      <c r="BJ278" s="166" t="s">
        <v>82</v>
      </c>
      <c r="BK278" s="274">
        <f>ROUND(I278*H278,2)</f>
        <v>0</v>
      </c>
      <c r="BL278" s="166" t="s">
        <v>159</v>
      </c>
      <c r="BM278" s="273" t="s">
        <v>196</v>
      </c>
    </row>
    <row r="279" spans="2:51" s="284" customFormat="1" ht="12">
      <c r="B279" s="285"/>
      <c r="D279" s="277" t="s">
        <v>165</v>
      </c>
      <c r="E279" s="286" t="s">
        <v>1</v>
      </c>
      <c r="F279" s="287" t="s">
        <v>1017</v>
      </c>
      <c r="H279" s="286" t="s">
        <v>1</v>
      </c>
      <c r="I279" s="82"/>
      <c r="L279" s="285"/>
      <c r="M279" s="288"/>
      <c r="N279" s="289"/>
      <c r="O279" s="289"/>
      <c r="P279" s="289"/>
      <c r="Q279" s="289"/>
      <c r="R279" s="289"/>
      <c r="S279" s="289"/>
      <c r="T279" s="290"/>
      <c r="AT279" s="286" t="s">
        <v>165</v>
      </c>
      <c r="AU279" s="286" t="s">
        <v>84</v>
      </c>
      <c r="AV279" s="284" t="s">
        <v>82</v>
      </c>
      <c r="AW279" s="284" t="s">
        <v>30</v>
      </c>
      <c r="AX279" s="284" t="s">
        <v>74</v>
      </c>
      <c r="AY279" s="286" t="s">
        <v>153</v>
      </c>
    </row>
    <row r="280" spans="2:51" s="275" customFormat="1" ht="12">
      <c r="B280" s="276"/>
      <c r="D280" s="277" t="s">
        <v>165</v>
      </c>
      <c r="E280" s="278" t="s">
        <v>1</v>
      </c>
      <c r="F280" s="279" t="s">
        <v>1018</v>
      </c>
      <c r="H280" s="280">
        <v>2.45</v>
      </c>
      <c r="I280" s="81"/>
      <c r="L280" s="276"/>
      <c r="M280" s="281"/>
      <c r="N280" s="282"/>
      <c r="O280" s="282"/>
      <c r="P280" s="282"/>
      <c r="Q280" s="282"/>
      <c r="R280" s="282"/>
      <c r="S280" s="282"/>
      <c r="T280" s="283"/>
      <c r="AT280" s="278" t="s">
        <v>165</v>
      </c>
      <c r="AU280" s="278" t="s">
        <v>84</v>
      </c>
      <c r="AV280" s="275" t="s">
        <v>84</v>
      </c>
      <c r="AW280" s="275" t="s">
        <v>30</v>
      </c>
      <c r="AX280" s="275" t="s">
        <v>74</v>
      </c>
      <c r="AY280" s="278" t="s">
        <v>153</v>
      </c>
    </row>
    <row r="281" spans="2:51" s="275" customFormat="1" ht="12">
      <c r="B281" s="276"/>
      <c r="D281" s="277" t="s">
        <v>165</v>
      </c>
      <c r="E281" s="278" t="s">
        <v>1</v>
      </c>
      <c r="F281" s="279" t="s">
        <v>1019</v>
      </c>
      <c r="H281" s="280">
        <v>1.5</v>
      </c>
      <c r="I281" s="81"/>
      <c r="L281" s="276"/>
      <c r="M281" s="281"/>
      <c r="N281" s="282"/>
      <c r="O281" s="282"/>
      <c r="P281" s="282"/>
      <c r="Q281" s="282"/>
      <c r="R281" s="282"/>
      <c r="S281" s="282"/>
      <c r="T281" s="283"/>
      <c r="AT281" s="278" t="s">
        <v>165</v>
      </c>
      <c r="AU281" s="278" t="s">
        <v>84</v>
      </c>
      <c r="AV281" s="275" t="s">
        <v>84</v>
      </c>
      <c r="AW281" s="275" t="s">
        <v>30</v>
      </c>
      <c r="AX281" s="275" t="s">
        <v>74</v>
      </c>
      <c r="AY281" s="278" t="s">
        <v>153</v>
      </c>
    </row>
    <row r="282" spans="2:51" s="291" customFormat="1" ht="12">
      <c r="B282" s="292"/>
      <c r="D282" s="277" t="s">
        <v>165</v>
      </c>
      <c r="E282" s="293" t="s">
        <v>1</v>
      </c>
      <c r="F282" s="294" t="s">
        <v>176</v>
      </c>
      <c r="H282" s="295">
        <v>3.95</v>
      </c>
      <c r="I282" s="83"/>
      <c r="L282" s="292"/>
      <c r="M282" s="296"/>
      <c r="N282" s="297"/>
      <c r="O282" s="297"/>
      <c r="P282" s="297"/>
      <c r="Q282" s="297"/>
      <c r="R282" s="297"/>
      <c r="S282" s="297"/>
      <c r="T282" s="298"/>
      <c r="AT282" s="293" t="s">
        <v>165</v>
      </c>
      <c r="AU282" s="293" t="s">
        <v>84</v>
      </c>
      <c r="AV282" s="291" t="s">
        <v>159</v>
      </c>
      <c r="AW282" s="291" t="s">
        <v>30</v>
      </c>
      <c r="AX282" s="291" t="s">
        <v>82</v>
      </c>
      <c r="AY282" s="293" t="s">
        <v>153</v>
      </c>
    </row>
    <row r="283" spans="1:65" s="178" customFormat="1" ht="24.25" customHeight="1">
      <c r="A283" s="175"/>
      <c r="B283" s="176"/>
      <c r="C283" s="299" t="s">
        <v>8</v>
      </c>
      <c r="D283" s="299" t="s">
        <v>228</v>
      </c>
      <c r="E283" s="300" t="s">
        <v>1020</v>
      </c>
      <c r="F283" s="301" t="s">
        <v>1021</v>
      </c>
      <c r="G283" s="302" t="s">
        <v>290</v>
      </c>
      <c r="H283" s="303">
        <v>4.069</v>
      </c>
      <c r="I283" s="84"/>
      <c r="J283" s="304">
        <f>ROUND(I283*H283,2)</f>
        <v>0</v>
      </c>
      <c r="K283" s="305"/>
      <c r="L283" s="306"/>
      <c r="M283" s="307" t="s">
        <v>1</v>
      </c>
      <c r="N283" s="308" t="s">
        <v>39</v>
      </c>
      <c r="O283" s="270"/>
      <c r="P283" s="271">
        <f>O283*H283</f>
        <v>0</v>
      </c>
      <c r="Q283" s="271">
        <v>0</v>
      </c>
      <c r="R283" s="271">
        <f>Q283*H283</f>
        <v>0</v>
      </c>
      <c r="S283" s="271">
        <v>0</v>
      </c>
      <c r="T283" s="272">
        <f>S283*H283</f>
        <v>0</v>
      </c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R283" s="273" t="s">
        <v>183</v>
      </c>
      <c r="AT283" s="273" t="s">
        <v>228</v>
      </c>
      <c r="AU283" s="273" t="s">
        <v>84</v>
      </c>
      <c r="AY283" s="166" t="s">
        <v>153</v>
      </c>
      <c r="BE283" s="274">
        <f>IF(N283="základní",J283,0)</f>
        <v>0</v>
      </c>
      <c r="BF283" s="274">
        <f>IF(N283="snížená",J283,0)</f>
        <v>0</v>
      </c>
      <c r="BG283" s="274">
        <f>IF(N283="zákl. přenesená",J283,0)</f>
        <v>0</v>
      </c>
      <c r="BH283" s="274">
        <f>IF(N283="sníž. přenesená",J283,0)</f>
        <v>0</v>
      </c>
      <c r="BI283" s="274">
        <f>IF(N283="nulová",J283,0)</f>
        <v>0</v>
      </c>
      <c r="BJ283" s="166" t="s">
        <v>82</v>
      </c>
      <c r="BK283" s="274">
        <f>ROUND(I283*H283,2)</f>
        <v>0</v>
      </c>
      <c r="BL283" s="166" t="s">
        <v>159</v>
      </c>
      <c r="BM283" s="273" t="s">
        <v>201</v>
      </c>
    </row>
    <row r="284" spans="2:51" s="275" customFormat="1" ht="12">
      <c r="B284" s="276"/>
      <c r="D284" s="277" t="s">
        <v>165</v>
      </c>
      <c r="E284" s="278" t="s">
        <v>1</v>
      </c>
      <c r="F284" s="279" t="s">
        <v>1022</v>
      </c>
      <c r="H284" s="280">
        <v>4.069</v>
      </c>
      <c r="I284" s="81"/>
      <c r="L284" s="276"/>
      <c r="M284" s="281"/>
      <c r="N284" s="282"/>
      <c r="O284" s="282"/>
      <c r="P284" s="282"/>
      <c r="Q284" s="282"/>
      <c r="R284" s="282"/>
      <c r="S284" s="282"/>
      <c r="T284" s="283"/>
      <c r="AT284" s="278" t="s">
        <v>165</v>
      </c>
      <c r="AU284" s="278" t="s">
        <v>84</v>
      </c>
      <c r="AV284" s="275" t="s">
        <v>84</v>
      </c>
      <c r="AW284" s="275" t="s">
        <v>30</v>
      </c>
      <c r="AX284" s="275" t="s">
        <v>74</v>
      </c>
      <c r="AY284" s="278" t="s">
        <v>153</v>
      </c>
    </row>
    <row r="285" spans="2:51" s="291" customFormat="1" ht="12">
      <c r="B285" s="292"/>
      <c r="D285" s="277" t="s">
        <v>165</v>
      </c>
      <c r="E285" s="293" t="s">
        <v>1</v>
      </c>
      <c r="F285" s="294" t="s">
        <v>176</v>
      </c>
      <c r="H285" s="295">
        <v>4.069</v>
      </c>
      <c r="I285" s="83"/>
      <c r="L285" s="292"/>
      <c r="M285" s="296"/>
      <c r="N285" s="297"/>
      <c r="O285" s="297"/>
      <c r="P285" s="297"/>
      <c r="Q285" s="297"/>
      <c r="R285" s="297"/>
      <c r="S285" s="297"/>
      <c r="T285" s="298"/>
      <c r="AT285" s="293" t="s">
        <v>165</v>
      </c>
      <c r="AU285" s="293" t="s">
        <v>84</v>
      </c>
      <c r="AV285" s="291" t="s">
        <v>159</v>
      </c>
      <c r="AW285" s="291" t="s">
        <v>30</v>
      </c>
      <c r="AX285" s="291" t="s">
        <v>82</v>
      </c>
      <c r="AY285" s="293" t="s">
        <v>153</v>
      </c>
    </row>
    <row r="286" spans="1:65" s="178" customFormat="1" ht="37.9" customHeight="1">
      <c r="A286" s="175"/>
      <c r="B286" s="176"/>
      <c r="C286" s="261" t="s">
        <v>186</v>
      </c>
      <c r="D286" s="261" t="s">
        <v>155</v>
      </c>
      <c r="E286" s="262" t="s">
        <v>1023</v>
      </c>
      <c r="F286" s="263" t="s">
        <v>1024</v>
      </c>
      <c r="G286" s="264" t="s">
        <v>290</v>
      </c>
      <c r="H286" s="265">
        <v>3.95</v>
      </c>
      <c r="I286" s="80"/>
      <c r="J286" s="266">
        <f>ROUND(I286*H286,2)</f>
        <v>0</v>
      </c>
      <c r="K286" s="267"/>
      <c r="L286" s="176"/>
      <c r="M286" s="268" t="s">
        <v>1</v>
      </c>
      <c r="N286" s="269" t="s">
        <v>39</v>
      </c>
      <c r="O286" s="270"/>
      <c r="P286" s="271">
        <f>O286*H286</f>
        <v>0</v>
      </c>
      <c r="Q286" s="271">
        <v>0</v>
      </c>
      <c r="R286" s="271">
        <f>Q286*H286</f>
        <v>0</v>
      </c>
      <c r="S286" s="271">
        <v>0</v>
      </c>
      <c r="T286" s="272">
        <f>S286*H286</f>
        <v>0</v>
      </c>
      <c r="U286" s="175"/>
      <c r="V286" s="175"/>
      <c r="W286" s="175"/>
      <c r="X286" s="175"/>
      <c r="Y286" s="175"/>
      <c r="Z286" s="175"/>
      <c r="AA286" s="175"/>
      <c r="AB286" s="175"/>
      <c r="AC286" s="175"/>
      <c r="AD286" s="175"/>
      <c r="AE286" s="175"/>
      <c r="AR286" s="273" t="s">
        <v>159</v>
      </c>
      <c r="AT286" s="273" t="s">
        <v>155</v>
      </c>
      <c r="AU286" s="273" t="s">
        <v>84</v>
      </c>
      <c r="AY286" s="166" t="s">
        <v>153</v>
      </c>
      <c r="BE286" s="274">
        <f>IF(N286="základní",J286,0)</f>
        <v>0</v>
      </c>
      <c r="BF286" s="274">
        <f>IF(N286="snížená",J286,0)</f>
        <v>0</v>
      </c>
      <c r="BG286" s="274">
        <f>IF(N286="zákl. přenesená",J286,0)</f>
        <v>0</v>
      </c>
      <c r="BH286" s="274">
        <f>IF(N286="sníž. přenesená",J286,0)</f>
        <v>0</v>
      </c>
      <c r="BI286" s="274">
        <f>IF(N286="nulová",J286,0)</f>
        <v>0</v>
      </c>
      <c r="BJ286" s="166" t="s">
        <v>82</v>
      </c>
      <c r="BK286" s="274">
        <f>ROUND(I286*H286,2)</f>
        <v>0</v>
      </c>
      <c r="BL286" s="166" t="s">
        <v>159</v>
      </c>
      <c r="BM286" s="273" t="s">
        <v>206</v>
      </c>
    </row>
    <row r="287" spans="2:51" s="284" customFormat="1" ht="12">
      <c r="B287" s="285"/>
      <c r="D287" s="277" t="s">
        <v>165</v>
      </c>
      <c r="E287" s="286" t="s">
        <v>1</v>
      </c>
      <c r="F287" s="287" t="s">
        <v>1025</v>
      </c>
      <c r="H287" s="286" t="s">
        <v>1</v>
      </c>
      <c r="I287" s="82"/>
      <c r="L287" s="285"/>
      <c r="M287" s="288"/>
      <c r="N287" s="289"/>
      <c r="O287" s="289"/>
      <c r="P287" s="289"/>
      <c r="Q287" s="289"/>
      <c r="R287" s="289"/>
      <c r="S287" s="289"/>
      <c r="T287" s="290"/>
      <c r="AT287" s="286" t="s">
        <v>165</v>
      </c>
      <c r="AU287" s="286" t="s">
        <v>84</v>
      </c>
      <c r="AV287" s="284" t="s">
        <v>82</v>
      </c>
      <c r="AW287" s="284" t="s">
        <v>30</v>
      </c>
      <c r="AX287" s="284" t="s">
        <v>74</v>
      </c>
      <c r="AY287" s="286" t="s">
        <v>153</v>
      </c>
    </row>
    <row r="288" spans="2:51" s="275" customFormat="1" ht="12">
      <c r="B288" s="276"/>
      <c r="D288" s="277" t="s">
        <v>165</v>
      </c>
      <c r="E288" s="278" t="s">
        <v>1</v>
      </c>
      <c r="F288" s="279" t="s">
        <v>1018</v>
      </c>
      <c r="H288" s="280">
        <v>2.45</v>
      </c>
      <c r="I288" s="81"/>
      <c r="L288" s="276"/>
      <c r="M288" s="281"/>
      <c r="N288" s="282"/>
      <c r="O288" s="282"/>
      <c r="P288" s="282"/>
      <c r="Q288" s="282"/>
      <c r="R288" s="282"/>
      <c r="S288" s="282"/>
      <c r="T288" s="283"/>
      <c r="AT288" s="278" t="s">
        <v>165</v>
      </c>
      <c r="AU288" s="278" t="s">
        <v>84</v>
      </c>
      <c r="AV288" s="275" t="s">
        <v>84</v>
      </c>
      <c r="AW288" s="275" t="s">
        <v>30</v>
      </c>
      <c r="AX288" s="275" t="s">
        <v>74</v>
      </c>
      <c r="AY288" s="278" t="s">
        <v>153</v>
      </c>
    </row>
    <row r="289" spans="2:51" s="275" customFormat="1" ht="12">
      <c r="B289" s="276"/>
      <c r="D289" s="277" t="s">
        <v>165</v>
      </c>
      <c r="E289" s="278" t="s">
        <v>1</v>
      </c>
      <c r="F289" s="279" t="s">
        <v>1019</v>
      </c>
      <c r="H289" s="280">
        <v>1.5</v>
      </c>
      <c r="I289" s="81"/>
      <c r="L289" s="276"/>
      <c r="M289" s="281"/>
      <c r="N289" s="282"/>
      <c r="O289" s="282"/>
      <c r="P289" s="282"/>
      <c r="Q289" s="282"/>
      <c r="R289" s="282"/>
      <c r="S289" s="282"/>
      <c r="T289" s="283"/>
      <c r="AT289" s="278" t="s">
        <v>165</v>
      </c>
      <c r="AU289" s="278" t="s">
        <v>84</v>
      </c>
      <c r="AV289" s="275" t="s">
        <v>84</v>
      </c>
      <c r="AW289" s="275" t="s">
        <v>30</v>
      </c>
      <c r="AX289" s="275" t="s">
        <v>74</v>
      </c>
      <c r="AY289" s="278" t="s">
        <v>153</v>
      </c>
    </row>
    <row r="290" spans="2:51" s="291" customFormat="1" ht="12">
      <c r="B290" s="292"/>
      <c r="D290" s="277" t="s">
        <v>165</v>
      </c>
      <c r="E290" s="293" t="s">
        <v>1</v>
      </c>
      <c r="F290" s="294" t="s">
        <v>176</v>
      </c>
      <c r="H290" s="295">
        <v>3.95</v>
      </c>
      <c r="I290" s="83"/>
      <c r="L290" s="292"/>
      <c r="M290" s="296"/>
      <c r="N290" s="297"/>
      <c r="O290" s="297"/>
      <c r="P290" s="297"/>
      <c r="Q290" s="297"/>
      <c r="R290" s="297"/>
      <c r="S290" s="297"/>
      <c r="T290" s="298"/>
      <c r="AT290" s="293" t="s">
        <v>165</v>
      </c>
      <c r="AU290" s="293" t="s">
        <v>84</v>
      </c>
      <c r="AV290" s="291" t="s">
        <v>159</v>
      </c>
      <c r="AW290" s="291" t="s">
        <v>30</v>
      </c>
      <c r="AX290" s="291" t="s">
        <v>82</v>
      </c>
      <c r="AY290" s="293" t="s">
        <v>153</v>
      </c>
    </row>
    <row r="291" spans="1:65" s="178" customFormat="1" ht="21.75" customHeight="1">
      <c r="A291" s="175"/>
      <c r="B291" s="176"/>
      <c r="C291" s="299" t="s">
        <v>227</v>
      </c>
      <c r="D291" s="299" t="s">
        <v>228</v>
      </c>
      <c r="E291" s="300" t="s">
        <v>1026</v>
      </c>
      <c r="F291" s="301" t="s">
        <v>1027</v>
      </c>
      <c r="G291" s="302" t="s">
        <v>290</v>
      </c>
      <c r="H291" s="303">
        <v>4.069</v>
      </c>
      <c r="I291" s="84"/>
      <c r="J291" s="304">
        <f>ROUND(I291*H291,2)</f>
        <v>0</v>
      </c>
      <c r="K291" s="305"/>
      <c r="L291" s="306"/>
      <c r="M291" s="307" t="s">
        <v>1</v>
      </c>
      <c r="N291" s="308" t="s">
        <v>39</v>
      </c>
      <c r="O291" s="270"/>
      <c r="P291" s="271">
        <f>O291*H291</f>
        <v>0</v>
      </c>
      <c r="Q291" s="271">
        <v>0</v>
      </c>
      <c r="R291" s="271">
        <f>Q291*H291</f>
        <v>0</v>
      </c>
      <c r="S291" s="271">
        <v>0</v>
      </c>
      <c r="T291" s="272">
        <f>S291*H291</f>
        <v>0</v>
      </c>
      <c r="U291" s="175"/>
      <c r="V291" s="175"/>
      <c r="W291" s="175"/>
      <c r="X291" s="175"/>
      <c r="Y291" s="175"/>
      <c r="Z291" s="175"/>
      <c r="AA291" s="175"/>
      <c r="AB291" s="175"/>
      <c r="AC291" s="175"/>
      <c r="AD291" s="175"/>
      <c r="AE291" s="175"/>
      <c r="AR291" s="273" t="s">
        <v>183</v>
      </c>
      <c r="AT291" s="273" t="s">
        <v>228</v>
      </c>
      <c r="AU291" s="273" t="s">
        <v>84</v>
      </c>
      <c r="AY291" s="166" t="s">
        <v>153</v>
      </c>
      <c r="BE291" s="274">
        <f>IF(N291="základní",J291,0)</f>
        <v>0</v>
      </c>
      <c r="BF291" s="274">
        <f>IF(N291="snížená",J291,0)</f>
        <v>0</v>
      </c>
      <c r="BG291" s="274">
        <f>IF(N291="zákl. přenesená",J291,0)</f>
        <v>0</v>
      </c>
      <c r="BH291" s="274">
        <f>IF(N291="sníž. přenesená",J291,0)</f>
        <v>0</v>
      </c>
      <c r="BI291" s="274">
        <f>IF(N291="nulová",J291,0)</f>
        <v>0</v>
      </c>
      <c r="BJ291" s="166" t="s">
        <v>82</v>
      </c>
      <c r="BK291" s="274">
        <f>ROUND(I291*H291,2)</f>
        <v>0</v>
      </c>
      <c r="BL291" s="166" t="s">
        <v>159</v>
      </c>
      <c r="BM291" s="273" t="s">
        <v>213</v>
      </c>
    </row>
    <row r="292" spans="2:51" s="284" customFormat="1" ht="12">
      <c r="B292" s="285"/>
      <c r="D292" s="277" t="s">
        <v>165</v>
      </c>
      <c r="E292" s="286" t="s">
        <v>1</v>
      </c>
      <c r="F292" s="287" t="s">
        <v>1025</v>
      </c>
      <c r="H292" s="286" t="s">
        <v>1</v>
      </c>
      <c r="I292" s="82"/>
      <c r="L292" s="285"/>
      <c r="M292" s="288"/>
      <c r="N292" s="289"/>
      <c r="O292" s="289"/>
      <c r="P292" s="289"/>
      <c r="Q292" s="289"/>
      <c r="R292" s="289"/>
      <c r="S292" s="289"/>
      <c r="T292" s="290"/>
      <c r="AT292" s="286" t="s">
        <v>165</v>
      </c>
      <c r="AU292" s="286" t="s">
        <v>84</v>
      </c>
      <c r="AV292" s="284" t="s">
        <v>82</v>
      </c>
      <c r="AW292" s="284" t="s">
        <v>30</v>
      </c>
      <c r="AX292" s="284" t="s">
        <v>74</v>
      </c>
      <c r="AY292" s="286" t="s">
        <v>153</v>
      </c>
    </row>
    <row r="293" spans="2:51" s="275" customFormat="1" ht="12">
      <c r="B293" s="276"/>
      <c r="D293" s="277" t="s">
        <v>165</v>
      </c>
      <c r="E293" s="278" t="s">
        <v>1</v>
      </c>
      <c r="F293" s="279" t="s">
        <v>1028</v>
      </c>
      <c r="H293" s="280">
        <v>4.069</v>
      </c>
      <c r="I293" s="81"/>
      <c r="L293" s="276"/>
      <c r="M293" s="281"/>
      <c r="N293" s="282"/>
      <c r="O293" s="282"/>
      <c r="P293" s="282"/>
      <c r="Q293" s="282"/>
      <c r="R293" s="282"/>
      <c r="S293" s="282"/>
      <c r="T293" s="283"/>
      <c r="AT293" s="278" t="s">
        <v>165</v>
      </c>
      <c r="AU293" s="278" t="s">
        <v>84</v>
      </c>
      <c r="AV293" s="275" t="s">
        <v>84</v>
      </c>
      <c r="AW293" s="275" t="s">
        <v>30</v>
      </c>
      <c r="AX293" s="275" t="s">
        <v>74</v>
      </c>
      <c r="AY293" s="278" t="s">
        <v>153</v>
      </c>
    </row>
    <row r="294" spans="2:51" s="291" customFormat="1" ht="12">
      <c r="B294" s="292"/>
      <c r="D294" s="277" t="s">
        <v>165</v>
      </c>
      <c r="E294" s="293" t="s">
        <v>1</v>
      </c>
      <c r="F294" s="294" t="s">
        <v>176</v>
      </c>
      <c r="H294" s="295">
        <v>4.069</v>
      </c>
      <c r="I294" s="83"/>
      <c r="L294" s="292"/>
      <c r="M294" s="296"/>
      <c r="N294" s="297"/>
      <c r="O294" s="297"/>
      <c r="P294" s="297"/>
      <c r="Q294" s="297"/>
      <c r="R294" s="297"/>
      <c r="S294" s="297"/>
      <c r="T294" s="298"/>
      <c r="AT294" s="293" t="s">
        <v>165</v>
      </c>
      <c r="AU294" s="293" t="s">
        <v>84</v>
      </c>
      <c r="AV294" s="291" t="s">
        <v>159</v>
      </c>
      <c r="AW294" s="291" t="s">
        <v>30</v>
      </c>
      <c r="AX294" s="291" t="s">
        <v>82</v>
      </c>
      <c r="AY294" s="293" t="s">
        <v>153</v>
      </c>
    </row>
    <row r="295" spans="1:65" s="178" customFormat="1" ht="37.9" customHeight="1">
      <c r="A295" s="175"/>
      <c r="B295" s="176"/>
      <c r="C295" s="261" t="s">
        <v>187</v>
      </c>
      <c r="D295" s="261" t="s">
        <v>155</v>
      </c>
      <c r="E295" s="262" t="s">
        <v>1029</v>
      </c>
      <c r="F295" s="263" t="s">
        <v>1030</v>
      </c>
      <c r="G295" s="264" t="s">
        <v>290</v>
      </c>
      <c r="H295" s="265">
        <v>90.93</v>
      </c>
      <c r="I295" s="80"/>
      <c r="J295" s="266">
        <f>ROUND(I295*H295,2)</f>
        <v>0</v>
      </c>
      <c r="K295" s="267"/>
      <c r="L295" s="176"/>
      <c r="M295" s="268" t="s">
        <v>1</v>
      </c>
      <c r="N295" s="269" t="s">
        <v>39</v>
      </c>
      <c r="O295" s="270"/>
      <c r="P295" s="271">
        <f>O295*H295</f>
        <v>0</v>
      </c>
      <c r="Q295" s="271">
        <v>0</v>
      </c>
      <c r="R295" s="271">
        <f>Q295*H295</f>
        <v>0</v>
      </c>
      <c r="S295" s="271">
        <v>0</v>
      </c>
      <c r="T295" s="272">
        <f>S295*H295</f>
        <v>0</v>
      </c>
      <c r="U295" s="175"/>
      <c r="V295" s="175"/>
      <c r="W295" s="175"/>
      <c r="X295" s="175"/>
      <c r="Y295" s="175"/>
      <c r="Z295" s="175"/>
      <c r="AA295" s="175"/>
      <c r="AB295" s="175"/>
      <c r="AC295" s="175"/>
      <c r="AD295" s="175"/>
      <c r="AE295" s="175"/>
      <c r="AR295" s="273" t="s">
        <v>159</v>
      </c>
      <c r="AT295" s="273" t="s">
        <v>155</v>
      </c>
      <c r="AU295" s="273" t="s">
        <v>84</v>
      </c>
      <c r="AY295" s="166" t="s">
        <v>153</v>
      </c>
      <c r="BE295" s="274">
        <f>IF(N295="základní",J295,0)</f>
        <v>0</v>
      </c>
      <c r="BF295" s="274">
        <f>IF(N295="snížená",J295,0)</f>
        <v>0</v>
      </c>
      <c r="BG295" s="274">
        <f>IF(N295="zákl. přenesená",J295,0)</f>
        <v>0</v>
      </c>
      <c r="BH295" s="274">
        <f>IF(N295="sníž. přenesená",J295,0)</f>
        <v>0</v>
      </c>
      <c r="BI295" s="274">
        <f>IF(N295="nulová",J295,0)</f>
        <v>0</v>
      </c>
      <c r="BJ295" s="166" t="s">
        <v>82</v>
      </c>
      <c r="BK295" s="274">
        <f>ROUND(I295*H295,2)</f>
        <v>0</v>
      </c>
      <c r="BL295" s="166" t="s">
        <v>159</v>
      </c>
      <c r="BM295" s="273" t="s">
        <v>223</v>
      </c>
    </row>
    <row r="296" spans="2:51" s="284" customFormat="1" ht="12">
      <c r="B296" s="285"/>
      <c r="D296" s="277" t="s">
        <v>165</v>
      </c>
      <c r="E296" s="286" t="s">
        <v>1</v>
      </c>
      <c r="F296" s="287" t="s">
        <v>880</v>
      </c>
      <c r="H296" s="286" t="s">
        <v>1</v>
      </c>
      <c r="I296" s="82"/>
      <c r="L296" s="285"/>
      <c r="M296" s="288"/>
      <c r="N296" s="289"/>
      <c r="O296" s="289"/>
      <c r="P296" s="289"/>
      <c r="Q296" s="289"/>
      <c r="R296" s="289"/>
      <c r="S296" s="289"/>
      <c r="T296" s="290"/>
      <c r="AT296" s="286" t="s">
        <v>165</v>
      </c>
      <c r="AU296" s="286" t="s">
        <v>84</v>
      </c>
      <c r="AV296" s="284" t="s">
        <v>82</v>
      </c>
      <c r="AW296" s="284" t="s">
        <v>30</v>
      </c>
      <c r="AX296" s="284" t="s">
        <v>74</v>
      </c>
      <c r="AY296" s="286" t="s">
        <v>153</v>
      </c>
    </row>
    <row r="297" spans="2:51" s="275" customFormat="1" ht="12">
      <c r="B297" s="276"/>
      <c r="D297" s="277" t="s">
        <v>165</v>
      </c>
      <c r="E297" s="278" t="s">
        <v>1</v>
      </c>
      <c r="F297" s="279" t="s">
        <v>1031</v>
      </c>
      <c r="H297" s="280">
        <v>60.73</v>
      </c>
      <c r="I297" s="81"/>
      <c r="L297" s="276"/>
      <c r="M297" s="281"/>
      <c r="N297" s="282"/>
      <c r="O297" s="282"/>
      <c r="P297" s="282"/>
      <c r="Q297" s="282"/>
      <c r="R297" s="282"/>
      <c r="S297" s="282"/>
      <c r="T297" s="283"/>
      <c r="AT297" s="278" t="s">
        <v>165</v>
      </c>
      <c r="AU297" s="278" t="s">
        <v>84</v>
      </c>
      <c r="AV297" s="275" t="s">
        <v>84</v>
      </c>
      <c r="AW297" s="275" t="s">
        <v>30</v>
      </c>
      <c r="AX297" s="275" t="s">
        <v>74</v>
      </c>
      <c r="AY297" s="278" t="s">
        <v>153</v>
      </c>
    </row>
    <row r="298" spans="2:51" s="275" customFormat="1" ht="12">
      <c r="B298" s="276"/>
      <c r="D298" s="277" t="s">
        <v>165</v>
      </c>
      <c r="E298" s="278" t="s">
        <v>1</v>
      </c>
      <c r="F298" s="279" t="s">
        <v>1032</v>
      </c>
      <c r="H298" s="280">
        <v>30.2</v>
      </c>
      <c r="I298" s="81"/>
      <c r="L298" s="276"/>
      <c r="M298" s="281"/>
      <c r="N298" s="282"/>
      <c r="O298" s="282"/>
      <c r="P298" s="282"/>
      <c r="Q298" s="282"/>
      <c r="R298" s="282"/>
      <c r="S298" s="282"/>
      <c r="T298" s="283"/>
      <c r="AT298" s="278" t="s">
        <v>165</v>
      </c>
      <c r="AU298" s="278" t="s">
        <v>84</v>
      </c>
      <c r="AV298" s="275" t="s">
        <v>84</v>
      </c>
      <c r="AW298" s="275" t="s">
        <v>30</v>
      </c>
      <c r="AX298" s="275" t="s">
        <v>74</v>
      </c>
      <c r="AY298" s="278" t="s">
        <v>153</v>
      </c>
    </row>
    <row r="299" spans="2:51" s="291" customFormat="1" ht="12">
      <c r="B299" s="292"/>
      <c r="D299" s="277" t="s">
        <v>165</v>
      </c>
      <c r="E299" s="293" t="s">
        <v>1</v>
      </c>
      <c r="F299" s="294" t="s">
        <v>176</v>
      </c>
      <c r="H299" s="295">
        <v>90.92999999999999</v>
      </c>
      <c r="I299" s="83"/>
      <c r="L299" s="292"/>
      <c r="M299" s="296"/>
      <c r="N299" s="297"/>
      <c r="O299" s="297"/>
      <c r="P299" s="297"/>
      <c r="Q299" s="297"/>
      <c r="R299" s="297"/>
      <c r="S299" s="297"/>
      <c r="T299" s="298"/>
      <c r="AT299" s="293" t="s">
        <v>165</v>
      </c>
      <c r="AU299" s="293" t="s">
        <v>84</v>
      </c>
      <c r="AV299" s="291" t="s">
        <v>159</v>
      </c>
      <c r="AW299" s="291" t="s">
        <v>30</v>
      </c>
      <c r="AX299" s="291" t="s">
        <v>82</v>
      </c>
      <c r="AY299" s="293" t="s">
        <v>153</v>
      </c>
    </row>
    <row r="300" spans="1:65" s="178" customFormat="1" ht="16.5" customHeight="1">
      <c r="A300" s="175"/>
      <c r="B300" s="176"/>
      <c r="C300" s="299" t="s">
        <v>106</v>
      </c>
      <c r="D300" s="299" t="s">
        <v>228</v>
      </c>
      <c r="E300" s="300" t="s">
        <v>1033</v>
      </c>
      <c r="F300" s="301" t="s">
        <v>1034</v>
      </c>
      <c r="G300" s="302" t="s">
        <v>290</v>
      </c>
      <c r="H300" s="303">
        <v>93.658</v>
      </c>
      <c r="I300" s="84"/>
      <c r="J300" s="304">
        <f>ROUND(I300*H300,2)</f>
        <v>0</v>
      </c>
      <c r="K300" s="305"/>
      <c r="L300" s="306"/>
      <c r="M300" s="307" t="s">
        <v>1</v>
      </c>
      <c r="N300" s="308" t="s">
        <v>39</v>
      </c>
      <c r="O300" s="270"/>
      <c r="P300" s="271">
        <f>O300*H300</f>
        <v>0</v>
      </c>
      <c r="Q300" s="271">
        <v>0</v>
      </c>
      <c r="R300" s="271">
        <f>Q300*H300</f>
        <v>0</v>
      </c>
      <c r="S300" s="271">
        <v>0</v>
      </c>
      <c r="T300" s="272">
        <f>S300*H300</f>
        <v>0</v>
      </c>
      <c r="U300" s="175"/>
      <c r="V300" s="175"/>
      <c r="W300" s="175"/>
      <c r="X300" s="175"/>
      <c r="Y300" s="175"/>
      <c r="Z300" s="175"/>
      <c r="AA300" s="175"/>
      <c r="AB300" s="175"/>
      <c r="AC300" s="175"/>
      <c r="AD300" s="175"/>
      <c r="AE300" s="175"/>
      <c r="AR300" s="273" t="s">
        <v>183</v>
      </c>
      <c r="AT300" s="273" t="s">
        <v>228</v>
      </c>
      <c r="AU300" s="273" t="s">
        <v>84</v>
      </c>
      <c r="AY300" s="166" t="s">
        <v>153</v>
      </c>
      <c r="BE300" s="274">
        <f>IF(N300="základní",J300,0)</f>
        <v>0</v>
      </c>
      <c r="BF300" s="274">
        <f>IF(N300="snížená",J300,0)</f>
        <v>0</v>
      </c>
      <c r="BG300" s="274">
        <f>IF(N300="zákl. přenesená",J300,0)</f>
        <v>0</v>
      </c>
      <c r="BH300" s="274">
        <f>IF(N300="sníž. přenesená",J300,0)</f>
        <v>0</v>
      </c>
      <c r="BI300" s="274">
        <f>IF(N300="nulová",J300,0)</f>
        <v>0</v>
      </c>
      <c r="BJ300" s="166" t="s">
        <v>82</v>
      </c>
      <c r="BK300" s="274">
        <f>ROUND(I300*H300,2)</f>
        <v>0</v>
      </c>
      <c r="BL300" s="166" t="s">
        <v>159</v>
      </c>
      <c r="BM300" s="273" t="s">
        <v>231</v>
      </c>
    </row>
    <row r="301" spans="2:51" s="275" customFormat="1" ht="12">
      <c r="B301" s="276"/>
      <c r="D301" s="277" t="s">
        <v>165</v>
      </c>
      <c r="E301" s="278" t="s">
        <v>1</v>
      </c>
      <c r="F301" s="279" t="s">
        <v>1035</v>
      </c>
      <c r="H301" s="280">
        <v>93.658</v>
      </c>
      <c r="I301" s="81"/>
      <c r="L301" s="276"/>
      <c r="M301" s="281"/>
      <c r="N301" s="282"/>
      <c r="O301" s="282"/>
      <c r="P301" s="282"/>
      <c r="Q301" s="282"/>
      <c r="R301" s="282"/>
      <c r="S301" s="282"/>
      <c r="T301" s="283"/>
      <c r="AT301" s="278" t="s">
        <v>165</v>
      </c>
      <c r="AU301" s="278" t="s">
        <v>84</v>
      </c>
      <c r="AV301" s="275" t="s">
        <v>84</v>
      </c>
      <c r="AW301" s="275" t="s">
        <v>30</v>
      </c>
      <c r="AX301" s="275" t="s">
        <v>74</v>
      </c>
      <c r="AY301" s="278" t="s">
        <v>153</v>
      </c>
    </row>
    <row r="302" spans="2:51" s="291" customFormat="1" ht="12">
      <c r="B302" s="292"/>
      <c r="D302" s="277" t="s">
        <v>165</v>
      </c>
      <c r="E302" s="293" t="s">
        <v>1</v>
      </c>
      <c r="F302" s="294" t="s">
        <v>176</v>
      </c>
      <c r="H302" s="295">
        <v>93.658</v>
      </c>
      <c r="I302" s="83"/>
      <c r="L302" s="292"/>
      <c r="M302" s="296"/>
      <c r="N302" s="297"/>
      <c r="O302" s="297"/>
      <c r="P302" s="297"/>
      <c r="Q302" s="297"/>
      <c r="R302" s="297"/>
      <c r="S302" s="297"/>
      <c r="T302" s="298"/>
      <c r="AT302" s="293" t="s">
        <v>165</v>
      </c>
      <c r="AU302" s="293" t="s">
        <v>84</v>
      </c>
      <c r="AV302" s="291" t="s">
        <v>159</v>
      </c>
      <c r="AW302" s="291" t="s">
        <v>30</v>
      </c>
      <c r="AX302" s="291" t="s">
        <v>82</v>
      </c>
      <c r="AY302" s="293" t="s">
        <v>153</v>
      </c>
    </row>
    <row r="303" spans="1:65" s="178" customFormat="1" ht="37.9" customHeight="1">
      <c r="A303" s="175"/>
      <c r="B303" s="176"/>
      <c r="C303" s="261" t="s">
        <v>109</v>
      </c>
      <c r="D303" s="261" t="s">
        <v>155</v>
      </c>
      <c r="E303" s="262" t="s">
        <v>1036</v>
      </c>
      <c r="F303" s="263" t="s">
        <v>1037</v>
      </c>
      <c r="G303" s="264" t="s">
        <v>290</v>
      </c>
      <c r="H303" s="265">
        <v>37.75</v>
      </c>
      <c r="I303" s="80"/>
      <c r="J303" s="266">
        <f>ROUND(I303*H303,2)</f>
        <v>0</v>
      </c>
      <c r="K303" s="267"/>
      <c r="L303" s="176"/>
      <c r="M303" s="268" t="s">
        <v>1</v>
      </c>
      <c r="N303" s="269" t="s">
        <v>39</v>
      </c>
      <c r="O303" s="270"/>
      <c r="P303" s="271">
        <f>O303*H303</f>
        <v>0</v>
      </c>
      <c r="Q303" s="271">
        <v>0</v>
      </c>
      <c r="R303" s="271">
        <f>Q303*H303</f>
        <v>0</v>
      </c>
      <c r="S303" s="271">
        <v>0</v>
      </c>
      <c r="T303" s="272">
        <f>S303*H303</f>
        <v>0</v>
      </c>
      <c r="U303" s="175"/>
      <c r="V303" s="175"/>
      <c r="W303" s="175"/>
      <c r="X303" s="175"/>
      <c r="Y303" s="175"/>
      <c r="Z303" s="175"/>
      <c r="AA303" s="175"/>
      <c r="AB303" s="175"/>
      <c r="AC303" s="175"/>
      <c r="AD303" s="175"/>
      <c r="AE303" s="175"/>
      <c r="AR303" s="273" t="s">
        <v>159</v>
      </c>
      <c r="AT303" s="273" t="s">
        <v>155</v>
      </c>
      <c r="AU303" s="273" t="s">
        <v>84</v>
      </c>
      <c r="AY303" s="166" t="s">
        <v>153</v>
      </c>
      <c r="BE303" s="274">
        <f>IF(N303="základní",J303,0)</f>
        <v>0</v>
      </c>
      <c r="BF303" s="274">
        <f>IF(N303="snížená",J303,0)</f>
        <v>0</v>
      </c>
      <c r="BG303" s="274">
        <f>IF(N303="zákl. přenesená",J303,0)</f>
        <v>0</v>
      </c>
      <c r="BH303" s="274">
        <f>IF(N303="sníž. přenesená",J303,0)</f>
        <v>0</v>
      </c>
      <c r="BI303" s="274">
        <f>IF(N303="nulová",J303,0)</f>
        <v>0</v>
      </c>
      <c r="BJ303" s="166" t="s">
        <v>82</v>
      </c>
      <c r="BK303" s="274">
        <f>ROUND(I303*H303,2)</f>
        <v>0</v>
      </c>
      <c r="BL303" s="166" t="s">
        <v>159</v>
      </c>
      <c r="BM303" s="273" t="s">
        <v>235</v>
      </c>
    </row>
    <row r="304" spans="2:51" s="284" customFormat="1" ht="12">
      <c r="B304" s="285"/>
      <c r="D304" s="277" t="s">
        <v>165</v>
      </c>
      <c r="E304" s="286" t="s">
        <v>1</v>
      </c>
      <c r="F304" s="287" t="s">
        <v>880</v>
      </c>
      <c r="H304" s="286" t="s">
        <v>1</v>
      </c>
      <c r="I304" s="82"/>
      <c r="L304" s="285"/>
      <c r="M304" s="288"/>
      <c r="N304" s="289"/>
      <c r="O304" s="289"/>
      <c r="P304" s="289"/>
      <c r="Q304" s="289"/>
      <c r="R304" s="289"/>
      <c r="S304" s="289"/>
      <c r="T304" s="290"/>
      <c r="AT304" s="286" t="s">
        <v>165</v>
      </c>
      <c r="AU304" s="286" t="s">
        <v>84</v>
      </c>
      <c r="AV304" s="284" t="s">
        <v>82</v>
      </c>
      <c r="AW304" s="284" t="s">
        <v>30</v>
      </c>
      <c r="AX304" s="284" t="s">
        <v>74</v>
      </c>
      <c r="AY304" s="286" t="s">
        <v>153</v>
      </c>
    </row>
    <row r="305" spans="2:51" s="275" customFormat="1" ht="12">
      <c r="B305" s="276"/>
      <c r="D305" s="277" t="s">
        <v>165</v>
      </c>
      <c r="E305" s="278" t="s">
        <v>1</v>
      </c>
      <c r="F305" s="279" t="s">
        <v>1038</v>
      </c>
      <c r="H305" s="280">
        <v>37.75</v>
      </c>
      <c r="I305" s="81"/>
      <c r="L305" s="276"/>
      <c r="M305" s="281"/>
      <c r="N305" s="282"/>
      <c r="O305" s="282"/>
      <c r="P305" s="282"/>
      <c r="Q305" s="282"/>
      <c r="R305" s="282"/>
      <c r="S305" s="282"/>
      <c r="T305" s="283"/>
      <c r="AT305" s="278" t="s">
        <v>165</v>
      </c>
      <c r="AU305" s="278" t="s">
        <v>84</v>
      </c>
      <c r="AV305" s="275" t="s">
        <v>84</v>
      </c>
      <c r="AW305" s="275" t="s">
        <v>30</v>
      </c>
      <c r="AX305" s="275" t="s">
        <v>74</v>
      </c>
      <c r="AY305" s="278" t="s">
        <v>153</v>
      </c>
    </row>
    <row r="306" spans="2:51" s="291" customFormat="1" ht="12">
      <c r="B306" s="292"/>
      <c r="D306" s="277" t="s">
        <v>165</v>
      </c>
      <c r="E306" s="293" t="s">
        <v>1</v>
      </c>
      <c r="F306" s="294" t="s">
        <v>176</v>
      </c>
      <c r="H306" s="295">
        <v>37.75</v>
      </c>
      <c r="I306" s="83"/>
      <c r="L306" s="292"/>
      <c r="M306" s="296"/>
      <c r="N306" s="297"/>
      <c r="O306" s="297"/>
      <c r="P306" s="297"/>
      <c r="Q306" s="297"/>
      <c r="R306" s="297"/>
      <c r="S306" s="297"/>
      <c r="T306" s="298"/>
      <c r="AT306" s="293" t="s">
        <v>165</v>
      </c>
      <c r="AU306" s="293" t="s">
        <v>84</v>
      </c>
      <c r="AV306" s="291" t="s">
        <v>159</v>
      </c>
      <c r="AW306" s="291" t="s">
        <v>30</v>
      </c>
      <c r="AX306" s="291" t="s">
        <v>82</v>
      </c>
      <c r="AY306" s="293" t="s">
        <v>153</v>
      </c>
    </row>
    <row r="307" spans="1:65" s="178" customFormat="1" ht="16.5" customHeight="1">
      <c r="A307" s="175"/>
      <c r="B307" s="176"/>
      <c r="C307" s="299" t="s">
        <v>112</v>
      </c>
      <c r="D307" s="299" t="s">
        <v>228</v>
      </c>
      <c r="E307" s="300" t="s">
        <v>1039</v>
      </c>
      <c r="F307" s="301" t="s">
        <v>1040</v>
      </c>
      <c r="G307" s="302" t="s">
        <v>290</v>
      </c>
      <c r="H307" s="303">
        <v>38.883</v>
      </c>
      <c r="I307" s="84"/>
      <c r="J307" s="304">
        <f>ROUND(I307*H307,2)</f>
        <v>0</v>
      </c>
      <c r="K307" s="305"/>
      <c r="L307" s="306"/>
      <c r="M307" s="307" t="s">
        <v>1</v>
      </c>
      <c r="N307" s="308" t="s">
        <v>39</v>
      </c>
      <c r="O307" s="270"/>
      <c r="P307" s="271">
        <f>O307*H307</f>
        <v>0</v>
      </c>
      <c r="Q307" s="271">
        <v>0</v>
      </c>
      <c r="R307" s="271">
        <f>Q307*H307</f>
        <v>0</v>
      </c>
      <c r="S307" s="271">
        <v>0</v>
      </c>
      <c r="T307" s="272">
        <f>S307*H307</f>
        <v>0</v>
      </c>
      <c r="U307" s="175"/>
      <c r="V307" s="175"/>
      <c r="W307" s="175"/>
      <c r="X307" s="175"/>
      <c r="Y307" s="175"/>
      <c r="Z307" s="175"/>
      <c r="AA307" s="175"/>
      <c r="AB307" s="175"/>
      <c r="AC307" s="175"/>
      <c r="AD307" s="175"/>
      <c r="AE307" s="175"/>
      <c r="AR307" s="273" t="s">
        <v>183</v>
      </c>
      <c r="AT307" s="273" t="s">
        <v>228</v>
      </c>
      <c r="AU307" s="273" t="s">
        <v>84</v>
      </c>
      <c r="AY307" s="166" t="s">
        <v>153</v>
      </c>
      <c r="BE307" s="274">
        <f>IF(N307="základní",J307,0)</f>
        <v>0</v>
      </c>
      <c r="BF307" s="274">
        <f>IF(N307="snížená",J307,0)</f>
        <v>0</v>
      </c>
      <c r="BG307" s="274">
        <f>IF(N307="zákl. přenesená",J307,0)</f>
        <v>0</v>
      </c>
      <c r="BH307" s="274">
        <f>IF(N307="sníž. přenesená",J307,0)</f>
        <v>0</v>
      </c>
      <c r="BI307" s="274">
        <f>IF(N307="nulová",J307,0)</f>
        <v>0</v>
      </c>
      <c r="BJ307" s="166" t="s">
        <v>82</v>
      </c>
      <c r="BK307" s="274">
        <f>ROUND(I307*H307,2)</f>
        <v>0</v>
      </c>
      <c r="BL307" s="166" t="s">
        <v>159</v>
      </c>
      <c r="BM307" s="273" t="s">
        <v>239</v>
      </c>
    </row>
    <row r="308" spans="2:51" s="275" customFormat="1" ht="12">
      <c r="B308" s="276"/>
      <c r="D308" s="277" t="s">
        <v>165</v>
      </c>
      <c r="E308" s="278" t="s">
        <v>1</v>
      </c>
      <c r="F308" s="279" t="s">
        <v>1041</v>
      </c>
      <c r="H308" s="280">
        <v>38.883</v>
      </c>
      <c r="I308" s="81"/>
      <c r="L308" s="276"/>
      <c r="M308" s="281"/>
      <c r="N308" s="282"/>
      <c r="O308" s="282"/>
      <c r="P308" s="282"/>
      <c r="Q308" s="282"/>
      <c r="R308" s="282"/>
      <c r="S308" s="282"/>
      <c r="T308" s="283"/>
      <c r="AT308" s="278" t="s">
        <v>165</v>
      </c>
      <c r="AU308" s="278" t="s">
        <v>84</v>
      </c>
      <c r="AV308" s="275" t="s">
        <v>84</v>
      </c>
      <c r="AW308" s="275" t="s">
        <v>30</v>
      </c>
      <c r="AX308" s="275" t="s">
        <v>74</v>
      </c>
      <c r="AY308" s="278" t="s">
        <v>153</v>
      </c>
    </row>
    <row r="309" spans="2:51" s="291" customFormat="1" ht="12">
      <c r="B309" s="292"/>
      <c r="D309" s="277" t="s">
        <v>165</v>
      </c>
      <c r="E309" s="293" t="s">
        <v>1</v>
      </c>
      <c r="F309" s="294" t="s">
        <v>176</v>
      </c>
      <c r="H309" s="295">
        <v>38.883</v>
      </c>
      <c r="I309" s="83"/>
      <c r="L309" s="292"/>
      <c r="M309" s="296"/>
      <c r="N309" s="297"/>
      <c r="O309" s="297"/>
      <c r="P309" s="297"/>
      <c r="Q309" s="297"/>
      <c r="R309" s="297"/>
      <c r="S309" s="297"/>
      <c r="T309" s="298"/>
      <c r="AT309" s="293" t="s">
        <v>165</v>
      </c>
      <c r="AU309" s="293" t="s">
        <v>84</v>
      </c>
      <c r="AV309" s="291" t="s">
        <v>159</v>
      </c>
      <c r="AW309" s="291" t="s">
        <v>30</v>
      </c>
      <c r="AX309" s="291" t="s">
        <v>82</v>
      </c>
      <c r="AY309" s="293" t="s">
        <v>153</v>
      </c>
    </row>
    <row r="310" spans="1:65" s="178" customFormat="1" ht="21.75" customHeight="1">
      <c r="A310" s="175"/>
      <c r="B310" s="176"/>
      <c r="C310" s="261" t="s">
        <v>1042</v>
      </c>
      <c r="D310" s="261" t="s">
        <v>155</v>
      </c>
      <c r="E310" s="262" t="s">
        <v>842</v>
      </c>
      <c r="F310" s="263" t="s">
        <v>1043</v>
      </c>
      <c r="G310" s="264" t="s">
        <v>290</v>
      </c>
      <c r="H310" s="265">
        <v>2.5</v>
      </c>
      <c r="I310" s="80"/>
      <c r="J310" s="266">
        <f>ROUND(I310*H310,2)</f>
        <v>0</v>
      </c>
      <c r="K310" s="267"/>
      <c r="L310" s="176"/>
      <c r="M310" s="268" t="s">
        <v>1</v>
      </c>
      <c r="N310" s="269" t="s">
        <v>39</v>
      </c>
      <c r="O310" s="270"/>
      <c r="P310" s="271">
        <f>O310*H310</f>
        <v>0</v>
      </c>
      <c r="Q310" s="271">
        <v>0</v>
      </c>
      <c r="R310" s="271">
        <f>Q310*H310</f>
        <v>0</v>
      </c>
      <c r="S310" s="271">
        <v>0</v>
      </c>
      <c r="T310" s="272">
        <f>S310*H310</f>
        <v>0</v>
      </c>
      <c r="U310" s="175"/>
      <c r="V310" s="175"/>
      <c r="W310" s="175"/>
      <c r="X310" s="175"/>
      <c r="Y310" s="175"/>
      <c r="Z310" s="175"/>
      <c r="AA310" s="175"/>
      <c r="AB310" s="175"/>
      <c r="AC310" s="175"/>
      <c r="AD310" s="175"/>
      <c r="AE310" s="175"/>
      <c r="AR310" s="273" t="s">
        <v>159</v>
      </c>
      <c r="AT310" s="273" t="s">
        <v>155</v>
      </c>
      <c r="AU310" s="273" t="s">
        <v>84</v>
      </c>
      <c r="AY310" s="166" t="s">
        <v>153</v>
      </c>
      <c r="BE310" s="274">
        <f>IF(N310="základní",J310,0)</f>
        <v>0</v>
      </c>
      <c r="BF310" s="274">
        <f>IF(N310="snížená",J310,0)</f>
        <v>0</v>
      </c>
      <c r="BG310" s="274">
        <f>IF(N310="zákl. přenesená",J310,0)</f>
        <v>0</v>
      </c>
      <c r="BH310" s="274">
        <f>IF(N310="sníž. přenesená",J310,0)</f>
        <v>0</v>
      </c>
      <c r="BI310" s="274">
        <f>IF(N310="nulová",J310,0)</f>
        <v>0</v>
      </c>
      <c r="BJ310" s="166" t="s">
        <v>82</v>
      </c>
      <c r="BK310" s="274">
        <f>ROUND(I310*H310,2)</f>
        <v>0</v>
      </c>
      <c r="BL310" s="166" t="s">
        <v>159</v>
      </c>
      <c r="BM310" s="273" t="s">
        <v>240</v>
      </c>
    </row>
    <row r="311" spans="1:65" s="178" customFormat="1" ht="16.5" customHeight="1">
      <c r="A311" s="175"/>
      <c r="B311" s="176"/>
      <c r="C311" s="261" t="s">
        <v>196</v>
      </c>
      <c r="D311" s="261" t="s">
        <v>155</v>
      </c>
      <c r="E311" s="262" t="s">
        <v>1044</v>
      </c>
      <c r="F311" s="263" t="s">
        <v>1045</v>
      </c>
      <c r="G311" s="264" t="s">
        <v>222</v>
      </c>
      <c r="H311" s="265">
        <v>7</v>
      </c>
      <c r="I311" s="80"/>
      <c r="J311" s="266">
        <f>ROUND(I311*H311,2)</f>
        <v>0</v>
      </c>
      <c r="K311" s="267"/>
      <c r="L311" s="176"/>
      <c r="M311" s="268" t="s">
        <v>1</v>
      </c>
      <c r="N311" s="269" t="s">
        <v>39</v>
      </c>
      <c r="O311" s="270"/>
      <c r="P311" s="271">
        <f>O311*H311</f>
        <v>0</v>
      </c>
      <c r="Q311" s="271">
        <v>0</v>
      </c>
      <c r="R311" s="271">
        <f>Q311*H311</f>
        <v>0</v>
      </c>
      <c r="S311" s="271">
        <v>0</v>
      </c>
      <c r="T311" s="272">
        <f>S311*H311</f>
        <v>0</v>
      </c>
      <c r="U311" s="175"/>
      <c r="V311" s="175"/>
      <c r="W311" s="175"/>
      <c r="X311" s="175"/>
      <c r="Y311" s="175"/>
      <c r="Z311" s="175"/>
      <c r="AA311" s="175"/>
      <c r="AB311" s="175"/>
      <c r="AC311" s="175"/>
      <c r="AD311" s="175"/>
      <c r="AE311" s="175"/>
      <c r="AR311" s="273" t="s">
        <v>159</v>
      </c>
      <c r="AT311" s="273" t="s">
        <v>155</v>
      </c>
      <c r="AU311" s="273" t="s">
        <v>84</v>
      </c>
      <c r="AY311" s="166" t="s">
        <v>153</v>
      </c>
      <c r="BE311" s="274">
        <f>IF(N311="základní",J311,0)</f>
        <v>0</v>
      </c>
      <c r="BF311" s="274">
        <f>IF(N311="snížená",J311,0)</f>
        <v>0</v>
      </c>
      <c r="BG311" s="274">
        <f>IF(N311="zákl. přenesená",J311,0)</f>
        <v>0</v>
      </c>
      <c r="BH311" s="274">
        <f>IF(N311="sníž. přenesená",J311,0)</f>
        <v>0</v>
      </c>
      <c r="BI311" s="274">
        <f>IF(N311="nulová",J311,0)</f>
        <v>0</v>
      </c>
      <c r="BJ311" s="166" t="s">
        <v>82</v>
      </c>
      <c r="BK311" s="274">
        <f>ROUND(I311*H311,2)</f>
        <v>0</v>
      </c>
      <c r="BL311" s="166" t="s">
        <v>159</v>
      </c>
      <c r="BM311" s="273" t="s">
        <v>245</v>
      </c>
    </row>
    <row r="312" spans="2:51" s="284" customFormat="1" ht="12">
      <c r="B312" s="285"/>
      <c r="D312" s="277" t="s">
        <v>165</v>
      </c>
      <c r="E312" s="286" t="s">
        <v>1</v>
      </c>
      <c r="F312" s="287" t="s">
        <v>1025</v>
      </c>
      <c r="H312" s="286" t="s">
        <v>1</v>
      </c>
      <c r="I312" s="82"/>
      <c r="L312" s="285"/>
      <c r="M312" s="288"/>
      <c r="N312" s="289"/>
      <c r="O312" s="289"/>
      <c r="P312" s="289"/>
      <c r="Q312" s="289"/>
      <c r="R312" s="289"/>
      <c r="S312" s="289"/>
      <c r="T312" s="290"/>
      <c r="AT312" s="286" t="s">
        <v>165</v>
      </c>
      <c r="AU312" s="286" t="s">
        <v>84</v>
      </c>
      <c r="AV312" s="284" t="s">
        <v>82</v>
      </c>
      <c r="AW312" s="284" t="s">
        <v>30</v>
      </c>
      <c r="AX312" s="284" t="s">
        <v>74</v>
      </c>
      <c r="AY312" s="286" t="s">
        <v>153</v>
      </c>
    </row>
    <row r="313" spans="2:51" s="275" customFormat="1" ht="12">
      <c r="B313" s="276"/>
      <c r="D313" s="277" t="s">
        <v>165</v>
      </c>
      <c r="E313" s="278" t="s">
        <v>1</v>
      </c>
      <c r="F313" s="279" t="s">
        <v>1046</v>
      </c>
      <c r="H313" s="280">
        <v>7</v>
      </c>
      <c r="I313" s="81"/>
      <c r="L313" s="276"/>
      <c r="M313" s="281"/>
      <c r="N313" s="282"/>
      <c r="O313" s="282"/>
      <c r="P313" s="282"/>
      <c r="Q313" s="282"/>
      <c r="R313" s="282"/>
      <c r="S313" s="282"/>
      <c r="T313" s="283"/>
      <c r="AT313" s="278" t="s">
        <v>165</v>
      </c>
      <c r="AU313" s="278" t="s">
        <v>84</v>
      </c>
      <c r="AV313" s="275" t="s">
        <v>84</v>
      </c>
      <c r="AW313" s="275" t="s">
        <v>30</v>
      </c>
      <c r="AX313" s="275" t="s">
        <v>74</v>
      </c>
      <c r="AY313" s="278" t="s">
        <v>153</v>
      </c>
    </row>
    <row r="314" spans="2:51" s="291" customFormat="1" ht="12">
      <c r="B314" s="292"/>
      <c r="D314" s="277" t="s">
        <v>165</v>
      </c>
      <c r="E314" s="293" t="s">
        <v>1</v>
      </c>
      <c r="F314" s="294" t="s">
        <v>176</v>
      </c>
      <c r="H314" s="295">
        <v>7</v>
      </c>
      <c r="I314" s="83"/>
      <c r="L314" s="292"/>
      <c r="M314" s="296"/>
      <c r="N314" s="297"/>
      <c r="O314" s="297"/>
      <c r="P314" s="297"/>
      <c r="Q314" s="297"/>
      <c r="R314" s="297"/>
      <c r="S314" s="297"/>
      <c r="T314" s="298"/>
      <c r="AT314" s="293" t="s">
        <v>165</v>
      </c>
      <c r="AU314" s="293" t="s">
        <v>84</v>
      </c>
      <c r="AV314" s="291" t="s">
        <v>159</v>
      </c>
      <c r="AW314" s="291" t="s">
        <v>30</v>
      </c>
      <c r="AX314" s="291" t="s">
        <v>82</v>
      </c>
      <c r="AY314" s="293" t="s">
        <v>153</v>
      </c>
    </row>
    <row r="315" spans="1:65" s="178" customFormat="1" ht="16.5" customHeight="1">
      <c r="A315" s="175"/>
      <c r="B315" s="176"/>
      <c r="C315" s="261" t="s">
        <v>251</v>
      </c>
      <c r="D315" s="261" t="s">
        <v>155</v>
      </c>
      <c r="E315" s="262" t="s">
        <v>1047</v>
      </c>
      <c r="F315" s="263" t="s">
        <v>1048</v>
      </c>
      <c r="G315" s="264" t="s">
        <v>222</v>
      </c>
      <c r="H315" s="265">
        <v>1</v>
      </c>
      <c r="I315" s="80"/>
      <c r="J315" s="266">
        <f>ROUND(I315*H315,2)</f>
        <v>0</v>
      </c>
      <c r="K315" s="267"/>
      <c r="L315" s="176"/>
      <c r="M315" s="268" t="s">
        <v>1</v>
      </c>
      <c r="N315" s="269" t="s">
        <v>39</v>
      </c>
      <c r="O315" s="270"/>
      <c r="P315" s="271">
        <f>O315*H315</f>
        <v>0</v>
      </c>
      <c r="Q315" s="271">
        <v>0</v>
      </c>
      <c r="R315" s="271">
        <f>Q315*H315</f>
        <v>0</v>
      </c>
      <c r="S315" s="271">
        <v>0</v>
      </c>
      <c r="T315" s="272">
        <f>S315*H315</f>
        <v>0</v>
      </c>
      <c r="U315" s="175"/>
      <c r="V315" s="175"/>
      <c r="W315" s="175"/>
      <c r="X315" s="175"/>
      <c r="Y315" s="175"/>
      <c r="Z315" s="175"/>
      <c r="AA315" s="175"/>
      <c r="AB315" s="175"/>
      <c r="AC315" s="175"/>
      <c r="AD315" s="175"/>
      <c r="AE315" s="175"/>
      <c r="AR315" s="273" t="s">
        <v>159</v>
      </c>
      <c r="AT315" s="273" t="s">
        <v>155</v>
      </c>
      <c r="AU315" s="273" t="s">
        <v>84</v>
      </c>
      <c r="AY315" s="166" t="s">
        <v>153</v>
      </c>
      <c r="BE315" s="274">
        <f>IF(N315="základní",J315,0)</f>
        <v>0</v>
      </c>
      <c r="BF315" s="274">
        <f>IF(N315="snížená",J315,0)</f>
        <v>0</v>
      </c>
      <c r="BG315" s="274">
        <f>IF(N315="zákl. přenesená",J315,0)</f>
        <v>0</v>
      </c>
      <c r="BH315" s="274">
        <f>IF(N315="sníž. přenesená",J315,0)</f>
        <v>0</v>
      </c>
      <c r="BI315" s="274">
        <f>IF(N315="nulová",J315,0)</f>
        <v>0</v>
      </c>
      <c r="BJ315" s="166" t="s">
        <v>82</v>
      </c>
      <c r="BK315" s="274">
        <f>ROUND(I315*H315,2)</f>
        <v>0</v>
      </c>
      <c r="BL315" s="166" t="s">
        <v>159</v>
      </c>
      <c r="BM315" s="273" t="s">
        <v>250</v>
      </c>
    </row>
    <row r="316" spans="2:51" s="275" customFormat="1" ht="12">
      <c r="B316" s="276"/>
      <c r="D316" s="277" t="s">
        <v>165</v>
      </c>
      <c r="E316" s="278" t="s">
        <v>1</v>
      </c>
      <c r="F316" s="279" t="s">
        <v>1049</v>
      </c>
      <c r="H316" s="280">
        <v>1</v>
      </c>
      <c r="I316" s="81"/>
      <c r="L316" s="276"/>
      <c r="M316" s="281"/>
      <c r="N316" s="282"/>
      <c r="O316" s="282"/>
      <c r="P316" s="282"/>
      <c r="Q316" s="282"/>
      <c r="R316" s="282"/>
      <c r="S316" s="282"/>
      <c r="T316" s="283"/>
      <c r="AT316" s="278" t="s">
        <v>165</v>
      </c>
      <c r="AU316" s="278" t="s">
        <v>84</v>
      </c>
      <c r="AV316" s="275" t="s">
        <v>84</v>
      </c>
      <c r="AW316" s="275" t="s">
        <v>30</v>
      </c>
      <c r="AX316" s="275" t="s">
        <v>74</v>
      </c>
      <c r="AY316" s="278" t="s">
        <v>153</v>
      </c>
    </row>
    <row r="317" spans="2:51" s="291" customFormat="1" ht="12">
      <c r="B317" s="292"/>
      <c r="D317" s="277" t="s">
        <v>165</v>
      </c>
      <c r="E317" s="293" t="s">
        <v>1</v>
      </c>
      <c r="F317" s="294" t="s">
        <v>176</v>
      </c>
      <c r="H317" s="295">
        <v>1</v>
      </c>
      <c r="I317" s="83"/>
      <c r="L317" s="292"/>
      <c r="M317" s="296"/>
      <c r="N317" s="297"/>
      <c r="O317" s="297"/>
      <c r="P317" s="297"/>
      <c r="Q317" s="297"/>
      <c r="R317" s="297"/>
      <c r="S317" s="297"/>
      <c r="T317" s="298"/>
      <c r="AT317" s="293" t="s">
        <v>165</v>
      </c>
      <c r="AU317" s="293" t="s">
        <v>84</v>
      </c>
      <c r="AV317" s="291" t="s">
        <v>159</v>
      </c>
      <c r="AW317" s="291" t="s">
        <v>30</v>
      </c>
      <c r="AX317" s="291" t="s">
        <v>82</v>
      </c>
      <c r="AY317" s="293" t="s">
        <v>153</v>
      </c>
    </row>
    <row r="318" spans="1:65" s="178" customFormat="1" ht="24.25" customHeight="1">
      <c r="A318" s="175"/>
      <c r="B318" s="176"/>
      <c r="C318" s="261" t="s">
        <v>167</v>
      </c>
      <c r="D318" s="261" t="s">
        <v>155</v>
      </c>
      <c r="E318" s="262" t="s">
        <v>808</v>
      </c>
      <c r="F318" s="263" t="s">
        <v>809</v>
      </c>
      <c r="G318" s="264" t="s">
        <v>290</v>
      </c>
      <c r="H318" s="265">
        <v>3.95</v>
      </c>
      <c r="I318" s="80"/>
      <c r="J318" s="266">
        <f>ROUND(I318*H318,2)</f>
        <v>0</v>
      </c>
      <c r="K318" s="267"/>
      <c r="L318" s="176"/>
      <c r="M318" s="268" t="s">
        <v>1</v>
      </c>
      <c r="N318" s="269" t="s">
        <v>39</v>
      </c>
      <c r="O318" s="270"/>
      <c r="P318" s="271">
        <f>O318*H318</f>
        <v>0</v>
      </c>
      <c r="Q318" s="271">
        <v>0</v>
      </c>
      <c r="R318" s="271">
        <f>Q318*H318</f>
        <v>0</v>
      </c>
      <c r="S318" s="271">
        <v>0</v>
      </c>
      <c r="T318" s="272">
        <f>S318*H318</f>
        <v>0</v>
      </c>
      <c r="U318" s="175"/>
      <c r="V318" s="175"/>
      <c r="W318" s="175"/>
      <c r="X318" s="175"/>
      <c r="Y318" s="175"/>
      <c r="Z318" s="175"/>
      <c r="AA318" s="175"/>
      <c r="AB318" s="175"/>
      <c r="AC318" s="175"/>
      <c r="AD318" s="175"/>
      <c r="AE318" s="175"/>
      <c r="AR318" s="273" t="s">
        <v>159</v>
      </c>
      <c r="AT318" s="273" t="s">
        <v>155</v>
      </c>
      <c r="AU318" s="273" t="s">
        <v>84</v>
      </c>
      <c r="AY318" s="166" t="s">
        <v>153</v>
      </c>
      <c r="BE318" s="274">
        <f>IF(N318="základní",J318,0)</f>
        <v>0</v>
      </c>
      <c r="BF318" s="274">
        <f>IF(N318="snížená",J318,0)</f>
        <v>0</v>
      </c>
      <c r="BG318" s="274">
        <f>IF(N318="zákl. přenesená",J318,0)</f>
        <v>0</v>
      </c>
      <c r="BH318" s="274">
        <f>IF(N318="sníž. přenesená",J318,0)</f>
        <v>0</v>
      </c>
      <c r="BI318" s="274">
        <f>IF(N318="nulová",J318,0)</f>
        <v>0</v>
      </c>
      <c r="BJ318" s="166" t="s">
        <v>82</v>
      </c>
      <c r="BK318" s="274">
        <f>ROUND(I318*H318,2)</f>
        <v>0</v>
      </c>
      <c r="BL318" s="166" t="s">
        <v>159</v>
      </c>
      <c r="BM318" s="273" t="s">
        <v>254</v>
      </c>
    </row>
    <row r="319" spans="1:65" s="178" customFormat="1" ht="16.5" customHeight="1">
      <c r="A319" s="175"/>
      <c r="B319" s="176"/>
      <c r="C319" s="261" t="s">
        <v>236</v>
      </c>
      <c r="D319" s="261" t="s">
        <v>155</v>
      </c>
      <c r="E319" s="262" t="s">
        <v>811</v>
      </c>
      <c r="F319" s="263" t="s">
        <v>1050</v>
      </c>
      <c r="G319" s="264" t="s">
        <v>290</v>
      </c>
      <c r="H319" s="265">
        <v>3.95</v>
      </c>
      <c r="I319" s="80"/>
      <c r="J319" s="266">
        <f>ROUND(I319*H319,2)</f>
        <v>0</v>
      </c>
      <c r="K319" s="267"/>
      <c r="L319" s="176"/>
      <c r="M319" s="268" t="s">
        <v>1</v>
      </c>
      <c r="N319" s="269" t="s">
        <v>39</v>
      </c>
      <c r="O319" s="270"/>
      <c r="P319" s="271">
        <f>O319*H319</f>
        <v>0</v>
      </c>
      <c r="Q319" s="271">
        <v>0</v>
      </c>
      <c r="R319" s="271">
        <f>Q319*H319</f>
        <v>0</v>
      </c>
      <c r="S319" s="271">
        <v>0</v>
      </c>
      <c r="T319" s="272">
        <f>S319*H319</f>
        <v>0</v>
      </c>
      <c r="U319" s="175"/>
      <c r="V319" s="175"/>
      <c r="W319" s="175"/>
      <c r="X319" s="175"/>
      <c r="Y319" s="175"/>
      <c r="Z319" s="175"/>
      <c r="AA319" s="175"/>
      <c r="AB319" s="175"/>
      <c r="AC319" s="175"/>
      <c r="AD319" s="175"/>
      <c r="AE319" s="175"/>
      <c r="AR319" s="273" t="s">
        <v>159</v>
      </c>
      <c r="AT319" s="273" t="s">
        <v>155</v>
      </c>
      <c r="AU319" s="273" t="s">
        <v>84</v>
      </c>
      <c r="AY319" s="166" t="s">
        <v>153</v>
      </c>
      <c r="BE319" s="274">
        <f>IF(N319="základní",J319,0)</f>
        <v>0</v>
      </c>
      <c r="BF319" s="274">
        <f>IF(N319="snížená",J319,0)</f>
        <v>0</v>
      </c>
      <c r="BG319" s="274">
        <f>IF(N319="zákl. přenesená",J319,0)</f>
        <v>0</v>
      </c>
      <c r="BH319" s="274">
        <f>IF(N319="sníž. přenesená",J319,0)</f>
        <v>0</v>
      </c>
      <c r="BI319" s="274">
        <f>IF(N319="nulová",J319,0)</f>
        <v>0</v>
      </c>
      <c r="BJ319" s="166" t="s">
        <v>82</v>
      </c>
      <c r="BK319" s="274">
        <f>ROUND(I319*H319,2)</f>
        <v>0</v>
      </c>
      <c r="BL319" s="166" t="s">
        <v>159</v>
      </c>
      <c r="BM319" s="273" t="s">
        <v>260</v>
      </c>
    </row>
    <row r="320" spans="2:51" s="275" customFormat="1" ht="12">
      <c r="B320" s="276"/>
      <c r="D320" s="277" t="s">
        <v>165</v>
      </c>
      <c r="E320" s="278" t="s">
        <v>1</v>
      </c>
      <c r="F320" s="279" t="s">
        <v>1051</v>
      </c>
      <c r="H320" s="280">
        <v>3.95</v>
      </c>
      <c r="I320" s="81"/>
      <c r="L320" s="276"/>
      <c r="M320" s="281"/>
      <c r="N320" s="282"/>
      <c r="O320" s="282"/>
      <c r="P320" s="282"/>
      <c r="Q320" s="282"/>
      <c r="R320" s="282"/>
      <c r="S320" s="282"/>
      <c r="T320" s="283"/>
      <c r="AT320" s="278" t="s">
        <v>165</v>
      </c>
      <c r="AU320" s="278" t="s">
        <v>84</v>
      </c>
      <c r="AV320" s="275" t="s">
        <v>84</v>
      </c>
      <c r="AW320" s="275" t="s">
        <v>30</v>
      </c>
      <c r="AX320" s="275" t="s">
        <v>74</v>
      </c>
      <c r="AY320" s="278" t="s">
        <v>153</v>
      </c>
    </row>
    <row r="321" spans="2:51" s="291" customFormat="1" ht="12">
      <c r="B321" s="292"/>
      <c r="D321" s="277" t="s">
        <v>165</v>
      </c>
      <c r="E321" s="293" t="s">
        <v>1</v>
      </c>
      <c r="F321" s="294" t="s">
        <v>176</v>
      </c>
      <c r="H321" s="295">
        <v>3.95</v>
      </c>
      <c r="I321" s="83"/>
      <c r="L321" s="292"/>
      <c r="M321" s="296"/>
      <c r="N321" s="297"/>
      <c r="O321" s="297"/>
      <c r="P321" s="297"/>
      <c r="Q321" s="297"/>
      <c r="R321" s="297"/>
      <c r="S321" s="297"/>
      <c r="T321" s="298"/>
      <c r="AT321" s="293" t="s">
        <v>165</v>
      </c>
      <c r="AU321" s="293" t="s">
        <v>84</v>
      </c>
      <c r="AV321" s="291" t="s">
        <v>159</v>
      </c>
      <c r="AW321" s="291" t="s">
        <v>30</v>
      </c>
      <c r="AX321" s="291" t="s">
        <v>82</v>
      </c>
      <c r="AY321" s="293" t="s">
        <v>153</v>
      </c>
    </row>
    <row r="322" spans="1:65" s="178" customFormat="1" ht="21.75" customHeight="1">
      <c r="A322" s="175"/>
      <c r="B322" s="176"/>
      <c r="C322" s="261" t="s">
        <v>193</v>
      </c>
      <c r="D322" s="261" t="s">
        <v>155</v>
      </c>
      <c r="E322" s="262" t="s">
        <v>1052</v>
      </c>
      <c r="F322" s="263" t="s">
        <v>1053</v>
      </c>
      <c r="G322" s="264" t="s">
        <v>290</v>
      </c>
      <c r="H322" s="265">
        <v>128.68</v>
      </c>
      <c r="I322" s="80"/>
      <c r="J322" s="266">
        <f>ROUND(I322*H322,2)</f>
        <v>0</v>
      </c>
      <c r="K322" s="267"/>
      <c r="L322" s="176"/>
      <c r="M322" s="268" t="s">
        <v>1</v>
      </c>
      <c r="N322" s="269" t="s">
        <v>39</v>
      </c>
      <c r="O322" s="270"/>
      <c r="P322" s="271">
        <f>O322*H322</f>
        <v>0</v>
      </c>
      <c r="Q322" s="271">
        <v>0</v>
      </c>
      <c r="R322" s="271">
        <f>Q322*H322</f>
        <v>0</v>
      </c>
      <c r="S322" s="271">
        <v>0</v>
      </c>
      <c r="T322" s="272">
        <f>S322*H322</f>
        <v>0</v>
      </c>
      <c r="U322" s="175"/>
      <c r="V322" s="175"/>
      <c r="W322" s="175"/>
      <c r="X322" s="175"/>
      <c r="Y322" s="175"/>
      <c r="Z322" s="175"/>
      <c r="AA322" s="175"/>
      <c r="AB322" s="175"/>
      <c r="AC322" s="175"/>
      <c r="AD322" s="175"/>
      <c r="AE322" s="175"/>
      <c r="AR322" s="273" t="s">
        <v>159</v>
      </c>
      <c r="AT322" s="273" t="s">
        <v>155</v>
      </c>
      <c r="AU322" s="273" t="s">
        <v>84</v>
      </c>
      <c r="AY322" s="166" t="s">
        <v>153</v>
      </c>
      <c r="BE322" s="274">
        <f>IF(N322="základní",J322,0)</f>
        <v>0</v>
      </c>
      <c r="BF322" s="274">
        <f>IF(N322="snížená",J322,0)</f>
        <v>0</v>
      </c>
      <c r="BG322" s="274">
        <f>IF(N322="zákl. přenesená",J322,0)</f>
        <v>0</v>
      </c>
      <c r="BH322" s="274">
        <f>IF(N322="sníž. přenesená",J322,0)</f>
        <v>0</v>
      </c>
      <c r="BI322" s="274">
        <f>IF(N322="nulová",J322,0)</f>
        <v>0</v>
      </c>
      <c r="BJ322" s="166" t="s">
        <v>82</v>
      </c>
      <c r="BK322" s="274">
        <f>ROUND(I322*H322,2)</f>
        <v>0</v>
      </c>
      <c r="BL322" s="166" t="s">
        <v>159</v>
      </c>
      <c r="BM322" s="273" t="s">
        <v>264</v>
      </c>
    </row>
    <row r="323" spans="2:51" s="275" customFormat="1" ht="12">
      <c r="B323" s="276"/>
      <c r="D323" s="277" t="s">
        <v>165</v>
      </c>
      <c r="E323" s="278" t="s">
        <v>1</v>
      </c>
      <c r="F323" s="279" t="s">
        <v>1054</v>
      </c>
      <c r="H323" s="280">
        <v>128.68</v>
      </c>
      <c r="I323" s="81"/>
      <c r="L323" s="276"/>
      <c r="M323" s="281"/>
      <c r="N323" s="282"/>
      <c r="O323" s="282"/>
      <c r="P323" s="282"/>
      <c r="Q323" s="282"/>
      <c r="R323" s="282"/>
      <c r="S323" s="282"/>
      <c r="T323" s="283"/>
      <c r="AT323" s="278" t="s">
        <v>165</v>
      </c>
      <c r="AU323" s="278" t="s">
        <v>84</v>
      </c>
      <c r="AV323" s="275" t="s">
        <v>84</v>
      </c>
      <c r="AW323" s="275" t="s">
        <v>30</v>
      </c>
      <c r="AX323" s="275" t="s">
        <v>74</v>
      </c>
      <c r="AY323" s="278" t="s">
        <v>153</v>
      </c>
    </row>
    <row r="324" spans="2:51" s="291" customFormat="1" ht="12">
      <c r="B324" s="292"/>
      <c r="D324" s="277" t="s">
        <v>165</v>
      </c>
      <c r="E324" s="293" t="s">
        <v>1</v>
      </c>
      <c r="F324" s="294" t="s">
        <v>176</v>
      </c>
      <c r="H324" s="295">
        <v>128.68</v>
      </c>
      <c r="I324" s="83"/>
      <c r="L324" s="292"/>
      <c r="M324" s="296"/>
      <c r="N324" s="297"/>
      <c r="O324" s="297"/>
      <c r="P324" s="297"/>
      <c r="Q324" s="297"/>
      <c r="R324" s="297"/>
      <c r="S324" s="297"/>
      <c r="T324" s="298"/>
      <c r="AT324" s="293" t="s">
        <v>165</v>
      </c>
      <c r="AU324" s="293" t="s">
        <v>84</v>
      </c>
      <c r="AV324" s="291" t="s">
        <v>159</v>
      </c>
      <c r="AW324" s="291" t="s">
        <v>30</v>
      </c>
      <c r="AX324" s="291" t="s">
        <v>82</v>
      </c>
      <c r="AY324" s="293" t="s">
        <v>153</v>
      </c>
    </row>
    <row r="325" spans="1:65" s="178" customFormat="1" ht="49.15" customHeight="1">
      <c r="A325" s="175"/>
      <c r="B325" s="176"/>
      <c r="C325" s="261" t="s">
        <v>1055</v>
      </c>
      <c r="D325" s="261" t="s">
        <v>155</v>
      </c>
      <c r="E325" s="262" t="s">
        <v>857</v>
      </c>
      <c r="F325" s="263" t="s">
        <v>1056</v>
      </c>
      <c r="G325" s="264" t="s">
        <v>200</v>
      </c>
      <c r="H325" s="265">
        <v>156.725</v>
      </c>
      <c r="I325" s="80"/>
      <c r="J325" s="266">
        <f>ROUND(I325*H325,2)</f>
        <v>0</v>
      </c>
      <c r="K325" s="267"/>
      <c r="L325" s="176"/>
      <c r="M325" s="268" t="s">
        <v>1</v>
      </c>
      <c r="N325" s="269" t="s">
        <v>39</v>
      </c>
      <c r="O325" s="270"/>
      <c r="P325" s="271">
        <f>O325*H325</f>
        <v>0</v>
      </c>
      <c r="Q325" s="271">
        <v>0</v>
      </c>
      <c r="R325" s="271">
        <f>Q325*H325</f>
        <v>0</v>
      </c>
      <c r="S325" s="271">
        <v>0</v>
      </c>
      <c r="T325" s="272">
        <f>S325*H325</f>
        <v>0</v>
      </c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R325" s="273" t="s">
        <v>159</v>
      </c>
      <c r="AT325" s="273" t="s">
        <v>155</v>
      </c>
      <c r="AU325" s="273" t="s">
        <v>84</v>
      </c>
      <c r="AY325" s="166" t="s">
        <v>153</v>
      </c>
      <c r="BE325" s="274">
        <f>IF(N325="základní",J325,0)</f>
        <v>0</v>
      </c>
      <c r="BF325" s="274">
        <f>IF(N325="snížená",J325,0)</f>
        <v>0</v>
      </c>
      <c r="BG325" s="274">
        <f>IF(N325="zákl. přenesená",J325,0)</f>
        <v>0</v>
      </c>
      <c r="BH325" s="274">
        <f>IF(N325="sníž. přenesená",J325,0)</f>
        <v>0</v>
      </c>
      <c r="BI325" s="274">
        <f>IF(N325="nulová",J325,0)</f>
        <v>0</v>
      </c>
      <c r="BJ325" s="166" t="s">
        <v>82</v>
      </c>
      <c r="BK325" s="274">
        <f>ROUND(I325*H325,2)</f>
        <v>0</v>
      </c>
      <c r="BL325" s="166" t="s">
        <v>159</v>
      </c>
      <c r="BM325" s="273" t="s">
        <v>268</v>
      </c>
    </row>
    <row r="326" spans="2:63" s="248" customFormat="1" ht="25.9" customHeight="1">
      <c r="B326" s="249"/>
      <c r="D326" s="250" t="s">
        <v>73</v>
      </c>
      <c r="E326" s="251" t="s">
        <v>440</v>
      </c>
      <c r="F326" s="251" t="s">
        <v>441</v>
      </c>
      <c r="I326" s="79"/>
      <c r="J326" s="252">
        <f>BK326</f>
        <v>0</v>
      </c>
      <c r="L326" s="249"/>
      <c r="M326" s="253"/>
      <c r="N326" s="254"/>
      <c r="O326" s="254"/>
      <c r="P326" s="255">
        <f>P327+P376+P492+P605+P610</f>
        <v>0</v>
      </c>
      <c r="Q326" s="254"/>
      <c r="R326" s="255">
        <f>R327+R376+R492+R605+R610</f>
        <v>0</v>
      </c>
      <c r="S326" s="254"/>
      <c r="T326" s="256">
        <f>T327+T376+T492+T605+T610</f>
        <v>0</v>
      </c>
      <c r="AR326" s="250" t="s">
        <v>84</v>
      </c>
      <c r="AT326" s="257" t="s">
        <v>73</v>
      </c>
      <c r="AU326" s="257" t="s">
        <v>74</v>
      </c>
      <c r="AY326" s="250" t="s">
        <v>153</v>
      </c>
      <c r="BK326" s="258">
        <f>BK327+BK376+BK492+BK605+BK610</f>
        <v>0</v>
      </c>
    </row>
    <row r="327" spans="2:63" s="248" customFormat="1" ht="22.9" customHeight="1">
      <c r="B327" s="249"/>
      <c r="D327" s="250" t="s">
        <v>73</v>
      </c>
      <c r="E327" s="259" t="s">
        <v>861</v>
      </c>
      <c r="F327" s="259" t="s">
        <v>862</v>
      </c>
      <c r="I327" s="79"/>
      <c r="J327" s="260">
        <f>BK327</f>
        <v>0</v>
      </c>
      <c r="L327" s="249"/>
      <c r="M327" s="253"/>
      <c r="N327" s="254"/>
      <c r="O327" s="254"/>
      <c r="P327" s="255">
        <f>SUM(P328:P375)</f>
        <v>0</v>
      </c>
      <c r="Q327" s="254"/>
      <c r="R327" s="255">
        <f>SUM(R328:R375)</f>
        <v>0</v>
      </c>
      <c r="S327" s="254"/>
      <c r="T327" s="256">
        <f>SUM(T328:T375)</f>
        <v>0</v>
      </c>
      <c r="AR327" s="250" t="s">
        <v>84</v>
      </c>
      <c r="AT327" s="257" t="s">
        <v>73</v>
      </c>
      <c r="AU327" s="257" t="s">
        <v>82</v>
      </c>
      <c r="AY327" s="250" t="s">
        <v>153</v>
      </c>
      <c r="BK327" s="258">
        <f>SUM(BK328:BK375)</f>
        <v>0</v>
      </c>
    </row>
    <row r="328" spans="1:65" s="178" customFormat="1" ht="24.25" customHeight="1">
      <c r="A328" s="175"/>
      <c r="B328" s="176"/>
      <c r="C328" s="261" t="s">
        <v>201</v>
      </c>
      <c r="D328" s="261" t="s">
        <v>155</v>
      </c>
      <c r="E328" s="262" t="s">
        <v>1057</v>
      </c>
      <c r="F328" s="263" t="s">
        <v>1058</v>
      </c>
      <c r="G328" s="264" t="s">
        <v>290</v>
      </c>
      <c r="H328" s="265">
        <v>13.349</v>
      </c>
      <c r="I328" s="80"/>
      <c r="J328" s="266">
        <f>ROUND(I328*H328,2)</f>
        <v>0</v>
      </c>
      <c r="K328" s="267"/>
      <c r="L328" s="176"/>
      <c r="M328" s="268" t="s">
        <v>1</v>
      </c>
      <c r="N328" s="269" t="s">
        <v>39</v>
      </c>
      <c r="O328" s="270"/>
      <c r="P328" s="271">
        <f>O328*H328</f>
        <v>0</v>
      </c>
      <c r="Q328" s="271">
        <v>0</v>
      </c>
      <c r="R328" s="271">
        <f>Q328*H328</f>
        <v>0</v>
      </c>
      <c r="S328" s="271">
        <v>0</v>
      </c>
      <c r="T328" s="272">
        <f>S328*H328</f>
        <v>0</v>
      </c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R328" s="273" t="s">
        <v>186</v>
      </c>
      <c r="AT328" s="273" t="s">
        <v>155</v>
      </c>
      <c r="AU328" s="273" t="s">
        <v>84</v>
      </c>
      <c r="AY328" s="166" t="s">
        <v>153</v>
      </c>
      <c r="BE328" s="274">
        <f>IF(N328="základní",J328,0)</f>
        <v>0</v>
      </c>
      <c r="BF328" s="274">
        <f>IF(N328="snížená",J328,0)</f>
        <v>0</v>
      </c>
      <c r="BG328" s="274">
        <f>IF(N328="zákl. přenesená",J328,0)</f>
        <v>0</v>
      </c>
      <c r="BH328" s="274">
        <f>IF(N328="sníž. přenesená",J328,0)</f>
        <v>0</v>
      </c>
      <c r="BI328" s="274">
        <f>IF(N328="nulová",J328,0)</f>
        <v>0</v>
      </c>
      <c r="BJ328" s="166" t="s">
        <v>82</v>
      </c>
      <c r="BK328" s="274">
        <f>ROUND(I328*H328,2)</f>
        <v>0</v>
      </c>
      <c r="BL328" s="166" t="s">
        <v>186</v>
      </c>
      <c r="BM328" s="273" t="s">
        <v>273</v>
      </c>
    </row>
    <row r="329" spans="2:51" s="284" customFormat="1" ht="12">
      <c r="B329" s="285"/>
      <c r="D329" s="277" t="s">
        <v>165</v>
      </c>
      <c r="E329" s="286" t="s">
        <v>1</v>
      </c>
      <c r="F329" s="287" t="s">
        <v>880</v>
      </c>
      <c r="H329" s="286" t="s">
        <v>1</v>
      </c>
      <c r="I329" s="82"/>
      <c r="L329" s="285"/>
      <c r="M329" s="288"/>
      <c r="N329" s="289"/>
      <c r="O329" s="289"/>
      <c r="P329" s="289"/>
      <c r="Q329" s="289"/>
      <c r="R329" s="289"/>
      <c r="S329" s="289"/>
      <c r="T329" s="290"/>
      <c r="AT329" s="286" t="s">
        <v>165</v>
      </c>
      <c r="AU329" s="286" t="s">
        <v>84</v>
      </c>
      <c r="AV329" s="284" t="s">
        <v>82</v>
      </c>
      <c r="AW329" s="284" t="s">
        <v>30</v>
      </c>
      <c r="AX329" s="284" t="s">
        <v>74</v>
      </c>
      <c r="AY329" s="286" t="s">
        <v>153</v>
      </c>
    </row>
    <row r="330" spans="2:51" s="275" customFormat="1" ht="12">
      <c r="B330" s="276"/>
      <c r="D330" s="277" t="s">
        <v>165</v>
      </c>
      <c r="E330" s="278" t="s">
        <v>1</v>
      </c>
      <c r="F330" s="279" t="s">
        <v>1059</v>
      </c>
      <c r="H330" s="280">
        <v>13.349</v>
      </c>
      <c r="I330" s="81"/>
      <c r="L330" s="276"/>
      <c r="M330" s="281"/>
      <c r="N330" s="282"/>
      <c r="O330" s="282"/>
      <c r="P330" s="282"/>
      <c r="Q330" s="282"/>
      <c r="R330" s="282"/>
      <c r="S330" s="282"/>
      <c r="T330" s="283"/>
      <c r="AT330" s="278" t="s">
        <v>165</v>
      </c>
      <c r="AU330" s="278" t="s">
        <v>84</v>
      </c>
      <c r="AV330" s="275" t="s">
        <v>84</v>
      </c>
      <c r="AW330" s="275" t="s">
        <v>30</v>
      </c>
      <c r="AX330" s="275" t="s">
        <v>74</v>
      </c>
      <c r="AY330" s="278" t="s">
        <v>153</v>
      </c>
    </row>
    <row r="331" spans="2:51" s="291" customFormat="1" ht="12">
      <c r="B331" s="292"/>
      <c r="D331" s="277" t="s">
        <v>165</v>
      </c>
      <c r="E331" s="293" t="s">
        <v>1</v>
      </c>
      <c r="F331" s="294" t="s">
        <v>176</v>
      </c>
      <c r="H331" s="295">
        <v>13.349</v>
      </c>
      <c r="I331" s="83"/>
      <c r="L331" s="292"/>
      <c r="M331" s="296"/>
      <c r="N331" s="297"/>
      <c r="O331" s="297"/>
      <c r="P331" s="297"/>
      <c r="Q331" s="297"/>
      <c r="R331" s="297"/>
      <c r="S331" s="297"/>
      <c r="T331" s="298"/>
      <c r="AT331" s="293" t="s">
        <v>165</v>
      </c>
      <c r="AU331" s="293" t="s">
        <v>84</v>
      </c>
      <c r="AV331" s="291" t="s">
        <v>159</v>
      </c>
      <c r="AW331" s="291" t="s">
        <v>30</v>
      </c>
      <c r="AX331" s="291" t="s">
        <v>82</v>
      </c>
      <c r="AY331" s="293" t="s">
        <v>153</v>
      </c>
    </row>
    <row r="332" spans="1:65" s="178" customFormat="1" ht="21.75" customHeight="1">
      <c r="A332" s="175"/>
      <c r="B332" s="176"/>
      <c r="C332" s="261" t="s">
        <v>257</v>
      </c>
      <c r="D332" s="261" t="s">
        <v>155</v>
      </c>
      <c r="E332" s="262" t="s">
        <v>1060</v>
      </c>
      <c r="F332" s="263" t="s">
        <v>1061</v>
      </c>
      <c r="G332" s="264" t="s">
        <v>290</v>
      </c>
      <c r="H332" s="265">
        <v>4.12</v>
      </c>
      <c r="I332" s="80"/>
      <c r="J332" s="266">
        <f>ROUND(I332*H332,2)</f>
        <v>0</v>
      </c>
      <c r="K332" s="267"/>
      <c r="L332" s="176"/>
      <c r="M332" s="268" t="s">
        <v>1</v>
      </c>
      <c r="N332" s="269" t="s">
        <v>39</v>
      </c>
      <c r="O332" s="270"/>
      <c r="P332" s="271">
        <f>O332*H332</f>
        <v>0</v>
      </c>
      <c r="Q332" s="271">
        <v>0</v>
      </c>
      <c r="R332" s="271">
        <f>Q332*H332</f>
        <v>0</v>
      </c>
      <c r="S332" s="271">
        <v>0</v>
      </c>
      <c r="T332" s="272">
        <f>S332*H332</f>
        <v>0</v>
      </c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R332" s="273" t="s">
        <v>186</v>
      </c>
      <c r="AT332" s="273" t="s">
        <v>155</v>
      </c>
      <c r="AU332" s="273" t="s">
        <v>84</v>
      </c>
      <c r="AY332" s="166" t="s">
        <v>153</v>
      </c>
      <c r="BE332" s="274">
        <f>IF(N332="základní",J332,0)</f>
        <v>0</v>
      </c>
      <c r="BF332" s="274">
        <f>IF(N332="snížená",J332,0)</f>
        <v>0</v>
      </c>
      <c r="BG332" s="274">
        <f>IF(N332="zákl. přenesená",J332,0)</f>
        <v>0</v>
      </c>
      <c r="BH332" s="274">
        <f>IF(N332="sníž. přenesená",J332,0)</f>
        <v>0</v>
      </c>
      <c r="BI332" s="274">
        <f>IF(N332="nulová",J332,0)</f>
        <v>0</v>
      </c>
      <c r="BJ332" s="166" t="s">
        <v>82</v>
      </c>
      <c r="BK332" s="274">
        <f>ROUND(I332*H332,2)</f>
        <v>0</v>
      </c>
      <c r="BL332" s="166" t="s">
        <v>186</v>
      </c>
      <c r="BM332" s="273" t="s">
        <v>291</v>
      </c>
    </row>
    <row r="333" spans="2:51" s="284" customFormat="1" ht="12">
      <c r="B333" s="285"/>
      <c r="D333" s="277" t="s">
        <v>165</v>
      </c>
      <c r="E333" s="286" t="s">
        <v>1</v>
      </c>
      <c r="F333" s="287" t="s">
        <v>880</v>
      </c>
      <c r="H333" s="286" t="s">
        <v>1</v>
      </c>
      <c r="I333" s="82"/>
      <c r="L333" s="285"/>
      <c r="M333" s="288"/>
      <c r="N333" s="289"/>
      <c r="O333" s="289"/>
      <c r="P333" s="289"/>
      <c r="Q333" s="289"/>
      <c r="R333" s="289"/>
      <c r="S333" s="289"/>
      <c r="T333" s="290"/>
      <c r="AT333" s="286" t="s">
        <v>165</v>
      </c>
      <c r="AU333" s="286" t="s">
        <v>84</v>
      </c>
      <c r="AV333" s="284" t="s">
        <v>82</v>
      </c>
      <c r="AW333" s="284" t="s">
        <v>30</v>
      </c>
      <c r="AX333" s="284" t="s">
        <v>74</v>
      </c>
      <c r="AY333" s="286" t="s">
        <v>153</v>
      </c>
    </row>
    <row r="334" spans="2:51" s="275" customFormat="1" ht="12">
      <c r="B334" s="276"/>
      <c r="D334" s="277" t="s">
        <v>165</v>
      </c>
      <c r="E334" s="278" t="s">
        <v>1</v>
      </c>
      <c r="F334" s="279" t="s">
        <v>1062</v>
      </c>
      <c r="H334" s="280">
        <v>4.12</v>
      </c>
      <c r="I334" s="81"/>
      <c r="L334" s="276"/>
      <c r="M334" s="281"/>
      <c r="N334" s="282"/>
      <c r="O334" s="282"/>
      <c r="P334" s="282"/>
      <c r="Q334" s="282"/>
      <c r="R334" s="282"/>
      <c r="S334" s="282"/>
      <c r="T334" s="283"/>
      <c r="AT334" s="278" t="s">
        <v>165</v>
      </c>
      <c r="AU334" s="278" t="s">
        <v>84</v>
      </c>
      <c r="AV334" s="275" t="s">
        <v>84</v>
      </c>
      <c r="AW334" s="275" t="s">
        <v>30</v>
      </c>
      <c r="AX334" s="275" t="s">
        <v>74</v>
      </c>
      <c r="AY334" s="278" t="s">
        <v>153</v>
      </c>
    </row>
    <row r="335" spans="2:51" s="291" customFormat="1" ht="12">
      <c r="B335" s="292"/>
      <c r="D335" s="277" t="s">
        <v>165</v>
      </c>
      <c r="E335" s="293" t="s">
        <v>1</v>
      </c>
      <c r="F335" s="294" t="s">
        <v>176</v>
      </c>
      <c r="H335" s="295">
        <v>4.12</v>
      </c>
      <c r="I335" s="83"/>
      <c r="L335" s="292"/>
      <c r="M335" s="296"/>
      <c r="N335" s="297"/>
      <c r="O335" s="297"/>
      <c r="P335" s="297"/>
      <c r="Q335" s="297"/>
      <c r="R335" s="297"/>
      <c r="S335" s="297"/>
      <c r="T335" s="298"/>
      <c r="AT335" s="293" t="s">
        <v>165</v>
      </c>
      <c r="AU335" s="293" t="s">
        <v>84</v>
      </c>
      <c r="AV335" s="291" t="s">
        <v>159</v>
      </c>
      <c r="AW335" s="291" t="s">
        <v>30</v>
      </c>
      <c r="AX335" s="291" t="s">
        <v>82</v>
      </c>
      <c r="AY335" s="293" t="s">
        <v>153</v>
      </c>
    </row>
    <row r="336" spans="1:65" s="178" customFormat="1" ht="21.75" customHeight="1">
      <c r="A336" s="175"/>
      <c r="B336" s="176"/>
      <c r="C336" s="261" t="s">
        <v>206</v>
      </c>
      <c r="D336" s="261" t="s">
        <v>155</v>
      </c>
      <c r="E336" s="262" t="s">
        <v>1063</v>
      </c>
      <c r="F336" s="263" t="s">
        <v>1064</v>
      </c>
      <c r="G336" s="264" t="s">
        <v>290</v>
      </c>
      <c r="H336" s="265">
        <v>23.443</v>
      </c>
      <c r="I336" s="80"/>
      <c r="J336" s="266">
        <f>ROUND(I336*H336,2)</f>
        <v>0</v>
      </c>
      <c r="K336" s="267"/>
      <c r="L336" s="176"/>
      <c r="M336" s="268" t="s">
        <v>1</v>
      </c>
      <c r="N336" s="269" t="s">
        <v>39</v>
      </c>
      <c r="O336" s="270"/>
      <c r="P336" s="271">
        <f>O336*H336</f>
        <v>0</v>
      </c>
      <c r="Q336" s="271">
        <v>0</v>
      </c>
      <c r="R336" s="271">
        <f>Q336*H336</f>
        <v>0</v>
      </c>
      <c r="S336" s="271">
        <v>0</v>
      </c>
      <c r="T336" s="272">
        <f>S336*H336</f>
        <v>0</v>
      </c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R336" s="273" t="s">
        <v>186</v>
      </c>
      <c r="AT336" s="273" t="s">
        <v>155</v>
      </c>
      <c r="AU336" s="273" t="s">
        <v>84</v>
      </c>
      <c r="AY336" s="166" t="s">
        <v>153</v>
      </c>
      <c r="BE336" s="274">
        <f>IF(N336="základní",J336,0)</f>
        <v>0</v>
      </c>
      <c r="BF336" s="274">
        <f>IF(N336="snížená",J336,0)</f>
        <v>0</v>
      </c>
      <c r="BG336" s="274">
        <f>IF(N336="zákl. přenesená",J336,0)</f>
        <v>0</v>
      </c>
      <c r="BH336" s="274">
        <f>IF(N336="sníž. přenesená",J336,0)</f>
        <v>0</v>
      </c>
      <c r="BI336" s="274">
        <f>IF(N336="nulová",J336,0)</f>
        <v>0</v>
      </c>
      <c r="BJ336" s="166" t="s">
        <v>82</v>
      </c>
      <c r="BK336" s="274">
        <f>ROUND(I336*H336,2)</f>
        <v>0</v>
      </c>
      <c r="BL336" s="166" t="s">
        <v>186</v>
      </c>
      <c r="BM336" s="273" t="s">
        <v>295</v>
      </c>
    </row>
    <row r="337" spans="2:51" s="284" customFormat="1" ht="12">
      <c r="B337" s="285"/>
      <c r="D337" s="277" t="s">
        <v>165</v>
      </c>
      <c r="E337" s="286" t="s">
        <v>1</v>
      </c>
      <c r="F337" s="287" t="s">
        <v>880</v>
      </c>
      <c r="H337" s="286" t="s">
        <v>1</v>
      </c>
      <c r="I337" s="82"/>
      <c r="L337" s="285"/>
      <c r="M337" s="288"/>
      <c r="N337" s="289"/>
      <c r="O337" s="289"/>
      <c r="P337" s="289"/>
      <c r="Q337" s="289"/>
      <c r="R337" s="289"/>
      <c r="S337" s="289"/>
      <c r="T337" s="290"/>
      <c r="AT337" s="286" t="s">
        <v>165</v>
      </c>
      <c r="AU337" s="286" t="s">
        <v>84</v>
      </c>
      <c r="AV337" s="284" t="s">
        <v>82</v>
      </c>
      <c r="AW337" s="284" t="s">
        <v>30</v>
      </c>
      <c r="AX337" s="284" t="s">
        <v>74</v>
      </c>
      <c r="AY337" s="286" t="s">
        <v>153</v>
      </c>
    </row>
    <row r="338" spans="2:51" s="275" customFormat="1" ht="12">
      <c r="B338" s="276"/>
      <c r="D338" s="277" t="s">
        <v>165</v>
      </c>
      <c r="E338" s="278" t="s">
        <v>1</v>
      </c>
      <c r="F338" s="279" t="s">
        <v>1065</v>
      </c>
      <c r="H338" s="280">
        <v>23.443</v>
      </c>
      <c r="I338" s="81"/>
      <c r="L338" s="276"/>
      <c r="M338" s="281"/>
      <c r="N338" s="282"/>
      <c r="O338" s="282"/>
      <c r="P338" s="282"/>
      <c r="Q338" s="282"/>
      <c r="R338" s="282"/>
      <c r="S338" s="282"/>
      <c r="T338" s="283"/>
      <c r="AT338" s="278" t="s">
        <v>165</v>
      </c>
      <c r="AU338" s="278" t="s">
        <v>84</v>
      </c>
      <c r="AV338" s="275" t="s">
        <v>84</v>
      </c>
      <c r="AW338" s="275" t="s">
        <v>30</v>
      </c>
      <c r="AX338" s="275" t="s">
        <v>74</v>
      </c>
      <c r="AY338" s="278" t="s">
        <v>153</v>
      </c>
    </row>
    <row r="339" spans="2:51" s="291" customFormat="1" ht="12">
      <c r="B339" s="292"/>
      <c r="D339" s="277" t="s">
        <v>165</v>
      </c>
      <c r="E339" s="293" t="s">
        <v>1</v>
      </c>
      <c r="F339" s="294" t="s">
        <v>176</v>
      </c>
      <c r="H339" s="295">
        <v>23.443</v>
      </c>
      <c r="I339" s="83"/>
      <c r="L339" s="292"/>
      <c r="M339" s="296"/>
      <c r="N339" s="297"/>
      <c r="O339" s="297"/>
      <c r="P339" s="297"/>
      <c r="Q339" s="297"/>
      <c r="R339" s="297"/>
      <c r="S339" s="297"/>
      <c r="T339" s="298"/>
      <c r="AT339" s="293" t="s">
        <v>165</v>
      </c>
      <c r="AU339" s="293" t="s">
        <v>84</v>
      </c>
      <c r="AV339" s="291" t="s">
        <v>159</v>
      </c>
      <c r="AW339" s="291" t="s">
        <v>30</v>
      </c>
      <c r="AX339" s="291" t="s">
        <v>82</v>
      </c>
      <c r="AY339" s="293" t="s">
        <v>153</v>
      </c>
    </row>
    <row r="340" spans="1:65" s="178" customFormat="1" ht="21.75" customHeight="1">
      <c r="A340" s="175"/>
      <c r="B340" s="176"/>
      <c r="C340" s="261" t="s">
        <v>265</v>
      </c>
      <c r="D340" s="261" t="s">
        <v>155</v>
      </c>
      <c r="E340" s="262" t="s">
        <v>1066</v>
      </c>
      <c r="F340" s="263" t="s">
        <v>1067</v>
      </c>
      <c r="G340" s="264" t="s">
        <v>290</v>
      </c>
      <c r="H340" s="265">
        <v>2.369</v>
      </c>
      <c r="I340" s="80"/>
      <c r="J340" s="266">
        <f>ROUND(I340*H340,2)</f>
        <v>0</v>
      </c>
      <c r="K340" s="267"/>
      <c r="L340" s="176"/>
      <c r="M340" s="268" t="s">
        <v>1</v>
      </c>
      <c r="N340" s="269" t="s">
        <v>39</v>
      </c>
      <c r="O340" s="270"/>
      <c r="P340" s="271">
        <f>O340*H340</f>
        <v>0</v>
      </c>
      <c r="Q340" s="271">
        <v>0</v>
      </c>
      <c r="R340" s="271">
        <f>Q340*H340</f>
        <v>0</v>
      </c>
      <c r="S340" s="271">
        <v>0</v>
      </c>
      <c r="T340" s="272">
        <f>S340*H340</f>
        <v>0</v>
      </c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R340" s="273" t="s">
        <v>186</v>
      </c>
      <c r="AT340" s="273" t="s">
        <v>155</v>
      </c>
      <c r="AU340" s="273" t="s">
        <v>84</v>
      </c>
      <c r="AY340" s="166" t="s">
        <v>153</v>
      </c>
      <c r="BE340" s="274">
        <f>IF(N340="základní",J340,0)</f>
        <v>0</v>
      </c>
      <c r="BF340" s="274">
        <f>IF(N340="snížená",J340,0)</f>
        <v>0</v>
      </c>
      <c r="BG340" s="274">
        <f>IF(N340="zákl. přenesená",J340,0)</f>
        <v>0</v>
      </c>
      <c r="BH340" s="274">
        <f>IF(N340="sníž. přenesená",J340,0)</f>
        <v>0</v>
      </c>
      <c r="BI340" s="274">
        <f>IF(N340="nulová",J340,0)</f>
        <v>0</v>
      </c>
      <c r="BJ340" s="166" t="s">
        <v>82</v>
      </c>
      <c r="BK340" s="274">
        <f>ROUND(I340*H340,2)</f>
        <v>0</v>
      </c>
      <c r="BL340" s="166" t="s">
        <v>186</v>
      </c>
      <c r="BM340" s="273" t="s">
        <v>300</v>
      </c>
    </row>
    <row r="341" spans="2:51" s="284" customFormat="1" ht="12">
      <c r="B341" s="285"/>
      <c r="D341" s="277" t="s">
        <v>165</v>
      </c>
      <c r="E341" s="286" t="s">
        <v>1</v>
      </c>
      <c r="F341" s="287" t="s">
        <v>880</v>
      </c>
      <c r="H341" s="286" t="s">
        <v>1</v>
      </c>
      <c r="I341" s="82"/>
      <c r="L341" s="285"/>
      <c r="M341" s="288"/>
      <c r="N341" s="289"/>
      <c r="O341" s="289"/>
      <c r="P341" s="289"/>
      <c r="Q341" s="289"/>
      <c r="R341" s="289"/>
      <c r="S341" s="289"/>
      <c r="T341" s="290"/>
      <c r="AT341" s="286" t="s">
        <v>165</v>
      </c>
      <c r="AU341" s="286" t="s">
        <v>84</v>
      </c>
      <c r="AV341" s="284" t="s">
        <v>82</v>
      </c>
      <c r="AW341" s="284" t="s">
        <v>30</v>
      </c>
      <c r="AX341" s="284" t="s">
        <v>74</v>
      </c>
      <c r="AY341" s="286" t="s">
        <v>153</v>
      </c>
    </row>
    <row r="342" spans="2:51" s="275" customFormat="1" ht="12">
      <c r="B342" s="276"/>
      <c r="D342" s="277" t="s">
        <v>165</v>
      </c>
      <c r="E342" s="278" t="s">
        <v>1</v>
      </c>
      <c r="F342" s="279" t="s">
        <v>1068</v>
      </c>
      <c r="H342" s="280">
        <v>2.369</v>
      </c>
      <c r="I342" s="81"/>
      <c r="L342" s="276"/>
      <c r="M342" s="281"/>
      <c r="N342" s="282"/>
      <c r="O342" s="282"/>
      <c r="P342" s="282"/>
      <c r="Q342" s="282"/>
      <c r="R342" s="282"/>
      <c r="S342" s="282"/>
      <c r="T342" s="283"/>
      <c r="AT342" s="278" t="s">
        <v>165</v>
      </c>
      <c r="AU342" s="278" t="s">
        <v>84</v>
      </c>
      <c r="AV342" s="275" t="s">
        <v>84</v>
      </c>
      <c r="AW342" s="275" t="s">
        <v>30</v>
      </c>
      <c r="AX342" s="275" t="s">
        <v>74</v>
      </c>
      <c r="AY342" s="278" t="s">
        <v>153</v>
      </c>
    </row>
    <row r="343" spans="2:51" s="291" customFormat="1" ht="12">
      <c r="B343" s="292"/>
      <c r="D343" s="277" t="s">
        <v>165</v>
      </c>
      <c r="E343" s="293" t="s">
        <v>1</v>
      </c>
      <c r="F343" s="294" t="s">
        <v>176</v>
      </c>
      <c r="H343" s="295">
        <v>2.369</v>
      </c>
      <c r="I343" s="83"/>
      <c r="L343" s="292"/>
      <c r="M343" s="296"/>
      <c r="N343" s="297"/>
      <c r="O343" s="297"/>
      <c r="P343" s="297"/>
      <c r="Q343" s="297"/>
      <c r="R343" s="297"/>
      <c r="S343" s="297"/>
      <c r="T343" s="298"/>
      <c r="AT343" s="293" t="s">
        <v>165</v>
      </c>
      <c r="AU343" s="293" t="s">
        <v>84</v>
      </c>
      <c r="AV343" s="291" t="s">
        <v>159</v>
      </c>
      <c r="AW343" s="291" t="s">
        <v>30</v>
      </c>
      <c r="AX343" s="291" t="s">
        <v>82</v>
      </c>
      <c r="AY343" s="293" t="s">
        <v>153</v>
      </c>
    </row>
    <row r="344" spans="1:65" s="178" customFormat="1" ht="21.75" customHeight="1">
      <c r="A344" s="175"/>
      <c r="B344" s="176"/>
      <c r="C344" s="261" t="s">
        <v>213</v>
      </c>
      <c r="D344" s="261" t="s">
        <v>155</v>
      </c>
      <c r="E344" s="262" t="s">
        <v>1069</v>
      </c>
      <c r="F344" s="263" t="s">
        <v>1070</v>
      </c>
      <c r="G344" s="264" t="s">
        <v>290</v>
      </c>
      <c r="H344" s="265">
        <v>5.14</v>
      </c>
      <c r="I344" s="80"/>
      <c r="J344" s="266">
        <f>ROUND(I344*H344,2)</f>
        <v>0</v>
      </c>
      <c r="K344" s="267"/>
      <c r="L344" s="176"/>
      <c r="M344" s="268" t="s">
        <v>1</v>
      </c>
      <c r="N344" s="269" t="s">
        <v>39</v>
      </c>
      <c r="O344" s="270"/>
      <c r="P344" s="271">
        <f>O344*H344</f>
        <v>0</v>
      </c>
      <c r="Q344" s="271">
        <v>0</v>
      </c>
      <c r="R344" s="271">
        <f>Q344*H344</f>
        <v>0</v>
      </c>
      <c r="S344" s="271">
        <v>0</v>
      </c>
      <c r="T344" s="272">
        <f>S344*H344</f>
        <v>0</v>
      </c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R344" s="273" t="s">
        <v>186</v>
      </c>
      <c r="AT344" s="273" t="s">
        <v>155</v>
      </c>
      <c r="AU344" s="273" t="s">
        <v>84</v>
      </c>
      <c r="AY344" s="166" t="s">
        <v>153</v>
      </c>
      <c r="BE344" s="274">
        <f>IF(N344="základní",J344,0)</f>
        <v>0</v>
      </c>
      <c r="BF344" s="274">
        <f>IF(N344="snížená",J344,0)</f>
        <v>0</v>
      </c>
      <c r="BG344" s="274">
        <f>IF(N344="zákl. přenesená",J344,0)</f>
        <v>0</v>
      </c>
      <c r="BH344" s="274">
        <f>IF(N344="sníž. přenesená",J344,0)</f>
        <v>0</v>
      </c>
      <c r="BI344" s="274">
        <f>IF(N344="nulová",J344,0)</f>
        <v>0</v>
      </c>
      <c r="BJ344" s="166" t="s">
        <v>82</v>
      </c>
      <c r="BK344" s="274">
        <f>ROUND(I344*H344,2)</f>
        <v>0</v>
      </c>
      <c r="BL344" s="166" t="s">
        <v>186</v>
      </c>
      <c r="BM344" s="273" t="s">
        <v>305</v>
      </c>
    </row>
    <row r="345" spans="2:51" s="284" customFormat="1" ht="12">
      <c r="B345" s="285"/>
      <c r="D345" s="277" t="s">
        <v>165</v>
      </c>
      <c r="E345" s="286" t="s">
        <v>1</v>
      </c>
      <c r="F345" s="287" t="s">
        <v>880</v>
      </c>
      <c r="H345" s="286" t="s">
        <v>1</v>
      </c>
      <c r="I345" s="82"/>
      <c r="L345" s="285"/>
      <c r="M345" s="288"/>
      <c r="N345" s="289"/>
      <c r="O345" s="289"/>
      <c r="P345" s="289"/>
      <c r="Q345" s="289"/>
      <c r="R345" s="289"/>
      <c r="S345" s="289"/>
      <c r="T345" s="290"/>
      <c r="AT345" s="286" t="s">
        <v>165</v>
      </c>
      <c r="AU345" s="286" t="s">
        <v>84</v>
      </c>
      <c r="AV345" s="284" t="s">
        <v>82</v>
      </c>
      <c r="AW345" s="284" t="s">
        <v>30</v>
      </c>
      <c r="AX345" s="284" t="s">
        <v>74</v>
      </c>
      <c r="AY345" s="286" t="s">
        <v>153</v>
      </c>
    </row>
    <row r="346" spans="2:51" s="275" customFormat="1" ht="12">
      <c r="B346" s="276"/>
      <c r="D346" s="277" t="s">
        <v>165</v>
      </c>
      <c r="E346" s="278" t="s">
        <v>1</v>
      </c>
      <c r="F346" s="279" t="s">
        <v>1071</v>
      </c>
      <c r="H346" s="280">
        <v>5.14</v>
      </c>
      <c r="I346" s="81"/>
      <c r="L346" s="276"/>
      <c r="M346" s="281"/>
      <c r="N346" s="282"/>
      <c r="O346" s="282"/>
      <c r="P346" s="282"/>
      <c r="Q346" s="282"/>
      <c r="R346" s="282"/>
      <c r="S346" s="282"/>
      <c r="T346" s="283"/>
      <c r="AT346" s="278" t="s">
        <v>165</v>
      </c>
      <c r="AU346" s="278" t="s">
        <v>84</v>
      </c>
      <c r="AV346" s="275" t="s">
        <v>84</v>
      </c>
      <c r="AW346" s="275" t="s">
        <v>30</v>
      </c>
      <c r="AX346" s="275" t="s">
        <v>74</v>
      </c>
      <c r="AY346" s="278" t="s">
        <v>153</v>
      </c>
    </row>
    <row r="347" spans="2:51" s="291" customFormat="1" ht="12">
      <c r="B347" s="292"/>
      <c r="D347" s="277" t="s">
        <v>165</v>
      </c>
      <c r="E347" s="293" t="s">
        <v>1</v>
      </c>
      <c r="F347" s="294" t="s">
        <v>176</v>
      </c>
      <c r="H347" s="295">
        <v>5.14</v>
      </c>
      <c r="I347" s="83"/>
      <c r="L347" s="292"/>
      <c r="M347" s="296"/>
      <c r="N347" s="297"/>
      <c r="O347" s="297"/>
      <c r="P347" s="297"/>
      <c r="Q347" s="297"/>
      <c r="R347" s="297"/>
      <c r="S347" s="297"/>
      <c r="T347" s="298"/>
      <c r="AT347" s="293" t="s">
        <v>165</v>
      </c>
      <c r="AU347" s="293" t="s">
        <v>84</v>
      </c>
      <c r="AV347" s="291" t="s">
        <v>159</v>
      </c>
      <c r="AW347" s="291" t="s">
        <v>30</v>
      </c>
      <c r="AX347" s="291" t="s">
        <v>82</v>
      </c>
      <c r="AY347" s="293" t="s">
        <v>153</v>
      </c>
    </row>
    <row r="348" spans="1:65" s="178" customFormat="1" ht="21.75" customHeight="1">
      <c r="A348" s="175"/>
      <c r="B348" s="176"/>
      <c r="C348" s="261" t="s">
        <v>278</v>
      </c>
      <c r="D348" s="261" t="s">
        <v>155</v>
      </c>
      <c r="E348" s="262" t="s">
        <v>1072</v>
      </c>
      <c r="F348" s="263" t="s">
        <v>1073</v>
      </c>
      <c r="G348" s="264" t="s">
        <v>290</v>
      </c>
      <c r="H348" s="265">
        <v>9.455</v>
      </c>
      <c r="I348" s="80"/>
      <c r="J348" s="266">
        <f>ROUND(I348*H348,2)</f>
        <v>0</v>
      </c>
      <c r="K348" s="267"/>
      <c r="L348" s="176"/>
      <c r="M348" s="268" t="s">
        <v>1</v>
      </c>
      <c r="N348" s="269" t="s">
        <v>39</v>
      </c>
      <c r="O348" s="270"/>
      <c r="P348" s="271">
        <f>O348*H348</f>
        <v>0</v>
      </c>
      <c r="Q348" s="271">
        <v>0</v>
      </c>
      <c r="R348" s="271">
        <f>Q348*H348</f>
        <v>0</v>
      </c>
      <c r="S348" s="271">
        <v>0</v>
      </c>
      <c r="T348" s="272">
        <f>S348*H348</f>
        <v>0</v>
      </c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R348" s="273" t="s">
        <v>186</v>
      </c>
      <c r="AT348" s="273" t="s">
        <v>155</v>
      </c>
      <c r="AU348" s="273" t="s">
        <v>84</v>
      </c>
      <c r="AY348" s="166" t="s">
        <v>153</v>
      </c>
      <c r="BE348" s="274">
        <f>IF(N348="základní",J348,0)</f>
        <v>0</v>
      </c>
      <c r="BF348" s="274">
        <f>IF(N348="snížená",J348,0)</f>
        <v>0</v>
      </c>
      <c r="BG348" s="274">
        <f>IF(N348="zákl. přenesená",J348,0)</f>
        <v>0</v>
      </c>
      <c r="BH348" s="274">
        <f>IF(N348="sníž. přenesená",J348,0)</f>
        <v>0</v>
      </c>
      <c r="BI348" s="274">
        <f>IF(N348="nulová",J348,0)</f>
        <v>0</v>
      </c>
      <c r="BJ348" s="166" t="s">
        <v>82</v>
      </c>
      <c r="BK348" s="274">
        <f>ROUND(I348*H348,2)</f>
        <v>0</v>
      </c>
      <c r="BL348" s="166" t="s">
        <v>186</v>
      </c>
      <c r="BM348" s="273" t="s">
        <v>309</v>
      </c>
    </row>
    <row r="349" spans="2:51" s="284" customFormat="1" ht="12">
      <c r="B349" s="285"/>
      <c r="D349" s="277" t="s">
        <v>165</v>
      </c>
      <c r="E349" s="286" t="s">
        <v>1</v>
      </c>
      <c r="F349" s="287" t="s">
        <v>880</v>
      </c>
      <c r="H349" s="286" t="s">
        <v>1</v>
      </c>
      <c r="I349" s="82"/>
      <c r="L349" s="285"/>
      <c r="M349" s="288"/>
      <c r="N349" s="289"/>
      <c r="O349" s="289"/>
      <c r="P349" s="289"/>
      <c r="Q349" s="289"/>
      <c r="R349" s="289"/>
      <c r="S349" s="289"/>
      <c r="T349" s="290"/>
      <c r="AT349" s="286" t="s">
        <v>165</v>
      </c>
      <c r="AU349" s="286" t="s">
        <v>84</v>
      </c>
      <c r="AV349" s="284" t="s">
        <v>82</v>
      </c>
      <c r="AW349" s="284" t="s">
        <v>30</v>
      </c>
      <c r="AX349" s="284" t="s">
        <v>74</v>
      </c>
      <c r="AY349" s="286" t="s">
        <v>153</v>
      </c>
    </row>
    <row r="350" spans="2:51" s="275" customFormat="1" ht="12">
      <c r="B350" s="276"/>
      <c r="D350" s="277" t="s">
        <v>165</v>
      </c>
      <c r="E350" s="278" t="s">
        <v>1</v>
      </c>
      <c r="F350" s="279" t="s">
        <v>1074</v>
      </c>
      <c r="H350" s="280">
        <v>9.455</v>
      </c>
      <c r="I350" s="81"/>
      <c r="L350" s="276"/>
      <c r="M350" s="281"/>
      <c r="N350" s="282"/>
      <c r="O350" s="282"/>
      <c r="P350" s="282"/>
      <c r="Q350" s="282"/>
      <c r="R350" s="282"/>
      <c r="S350" s="282"/>
      <c r="T350" s="283"/>
      <c r="AT350" s="278" t="s">
        <v>165</v>
      </c>
      <c r="AU350" s="278" t="s">
        <v>84</v>
      </c>
      <c r="AV350" s="275" t="s">
        <v>84</v>
      </c>
      <c r="AW350" s="275" t="s">
        <v>30</v>
      </c>
      <c r="AX350" s="275" t="s">
        <v>74</v>
      </c>
      <c r="AY350" s="278" t="s">
        <v>153</v>
      </c>
    </row>
    <row r="351" spans="2:51" s="291" customFormat="1" ht="12">
      <c r="B351" s="292"/>
      <c r="D351" s="277" t="s">
        <v>165</v>
      </c>
      <c r="E351" s="293" t="s">
        <v>1</v>
      </c>
      <c r="F351" s="294" t="s">
        <v>176</v>
      </c>
      <c r="H351" s="295">
        <v>9.455</v>
      </c>
      <c r="I351" s="83"/>
      <c r="L351" s="292"/>
      <c r="M351" s="296"/>
      <c r="N351" s="297"/>
      <c r="O351" s="297"/>
      <c r="P351" s="297"/>
      <c r="Q351" s="297"/>
      <c r="R351" s="297"/>
      <c r="S351" s="297"/>
      <c r="T351" s="298"/>
      <c r="AT351" s="293" t="s">
        <v>165</v>
      </c>
      <c r="AU351" s="293" t="s">
        <v>84</v>
      </c>
      <c r="AV351" s="291" t="s">
        <v>159</v>
      </c>
      <c r="AW351" s="291" t="s">
        <v>30</v>
      </c>
      <c r="AX351" s="291" t="s">
        <v>82</v>
      </c>
      <c r="AY351" s="293" t="s">
        <v>153</v>
      </c>
    </row>
    <row r="352" spans="1:65" s="178" customFormat="1" ht="24.25" customHeight="1">
      <c r="A352" s="175"/>
      <c r="B352" s="176"/>
      <c r="C352" s="261" t="s">
        <v>223</v>
      </c>
      <c r="D352" s="261" t="s">
        <v>155</v>
      </c>
      <c r="E352" s="262" t="s">
        <v>1075</v>
      </c>
      <c r="F352" s="263" t="s">
        <v>1076</v>
      </c>
      <c r="G352" s="264" t="s">
        <v>290</v>
      </c>
      <c r="H352" s="265">
        <v>2.472</v>
      </c>
      <c r="I352" s="80"/>
      <c r="J352" s="266">
        <f>ROUND(I352*H352,2)</f>
        <v>0</v>
      </c>
      <c r="K352" s="267"/>
      <c r="L352" s="176"/>
      <c r="M352" s="268" t="s">
        <v>1</v>
      </c>
      <c r="N352" s="269" t="s">
        <v>39</v>
      </c>
      <c r="O352" s="270"/>
      <c r="P352" s="271">
        <f>O352*H352</f>
        <v>0</v>
      </c>
      <c r="Q352" s="271">
        <v>0</v>
      </c>
      <c r="R352" s="271">
        <f>Q352*H352</f>
        <v>0</v>
      </c>
      <c r="S352" s="271">
        <v>0</v>
      </c>
      <c r="T352" s="272">
        <f>S352*H352</f>
        <v>0</v>
      </c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R352" s="273" t="s">
        <v>186</v>
      </c>
      <c r="AT352" s="273" t="s">
        <v>155</v>
      </c>
      <c r="AU352" s="273" t="s">
        <v>84</v>
      </c>
      <c r="AY352" s="166" t="s">
        <v>153</v>
      </c>
      <c r="BE352" s="274">
        <f>IF(N352="základní",J352,0)</f>
        <v>0</v>
      </c>
      <c r="BF352" s="274">
        <f>IF(N352="snížená",J352,0)</f>
        <v>0</v>
      </c>
      <c r="BG352" s="274">
        <f>IF(N352="zákl. přenesená",J352,0)</f>
        <v>0</v>
      </c>
      <c r="BH352" s="274">
        <f>IF(N352="sníž. přenesená",J352,0)</f>
        <v>0</v>
      </c>
      <c r="BI352" s="274">
        <f>IF(N352="nulová",J352,0)</f>
        <v>0</v>
      </c>
      <c r="BJ352" s="166" t="s">
        <v>82</v>
      </c>
      <c r="BK352" s="274">
        <f>ROUND(I352*H352,2)</f>
        <v>0</v>
      </c>
      <c r="BL352" s="166" t="s">
        <v>186</v>
      </c>
      <c r="BM352" s="273" t="s">
        <v>415</v>
      </c>
    </row>
    <row r="353" spans="2:51" s="284" customFormat="1" ht="12">
      <c r="B353" s="285"/>
      <c r="D353" s="277" t="s">
        <v>165</v>
      </c>
      <c r="E353" s="286" t="s">
        <v>1</v>
      </c>
      <c r="F353" s="287" t="s">
        <v>880</v>
      </c>
      <c r="H353" s="286" t="s">
        <v>1</v>
      </c>
      <c r="I353" s="82"/>
      <c r="L353" s="285"/>
      <c r="M353" s="288"/>
      <c r="N353" s="289"/>
      <c r="O353" s="289"/>
      <c r="P353" s="289"/>
      <c r="Q353" s="289"/>
      <c r="R353" s="289"/>
      <c r="S353" s="289"/>
      <c r="T353" s="290"/>
      <c r="AT353" s="286" t="s">
        <v>165</v>
      </c>
      <c r="AU353" s="286" t="s">
        <v>84</v>
      </c>
      <c r="AV353" s="284" t="s">
        <v>82</v>
      </c>
      <c r="AW353" s="284" t="s">
        <v>30</v>
      </c>
      <c r="AX353" s="284" t="s">
        <v>74</v>
      </c>
      <c r="AY353" s="286" t="s">
        <v>153</v>
      </c>
    </row>
    <row r="354" spans="2:51" s="275" customFormat="1" ht="12">
      <c r="B354" s="276"/>
      <c r="D354" s="277" t="s">
        <v>165</v>
      </c>
      <c r="E354" s="278" t="s">
        <v>1</v>
      </c>
      <c r="F354" s="279" t="s">
        <v>1077</v>
      </c>
      <c r="H354" s="280">
        <v>2.472</v>
      </c>
      <c r="I354" s="81"/>
      <c r="L354" s="276"/>
      <c r="M354" s="281"/>
      <c r="N354" s="282"/>
      <c r="O354" s="282"/>
      <c r="P354" s="282"/>
      <c r="Q354" s="282"/>
      <c r="R354" s="282"/>
      <c r="S354" s="282"/>
      <c r="T354" s="283"/>
      <c r="AT354" s="278" t="s">
        <v>165</v>
      </c>
      <c r="AU354" s="278" t="s">
        <v>84</v>
      </c>
      <c r="AV354" s="275" t="s">
        <v>84</v>
      </c>
      <c r="AW354" s="275" t="s">
        <v>30</v>
      </c>
      <c r="AX354" s="275" t="s">
        <v>74</v>
      </c>
      <c r="AY354" s="278" t="s">
        <v>153</v>
      </c>
    </row>
    <row r="355" spans="2:51" s="291" customFormat="1" ht="12">
      <c r="B355" s="292"/>
      <c r="D355" s="277" t="s">
        <v>165</v>
      </c>
      <c r="E355" s="293" t="s">
        <v>1</v>
      </c>
      <c r="F355" s="294" t="s">
        <v>176</v>
      </c>
      <c r="H355" s="295">
        <v>2.472</v>
      </c>
      <c r="I355" s="83"/>
      <c r="L355" s="292"/>
      <c r="M355" s="296"/>
      <c r="N355" s="297"/>
      <c r="O355" s="297"/>
      <c r="P355" s="297"/>
      <c r="Q355" s="297"/>
      <c r="R355" s="297"/>
      <c r="S355" s="297"/>
      <c r="T355" s="298"/>
      <c r="AT355" s="293" t="s">
        <v>165</v>
      </c>
      <c r="AU355" s="293" t="s">
        <v>84</v>
      </c>
      <c r="AV355" s="291" t="s">
        <v>159</v>
      </c>
      <c r="AW355" s="291" t="s">
        <v>30</v>
      </c>
      <c r="AX355" s="291" t="s">
        <v>82</v>
      </c>
      <c r="AY355" s="293" t="s">
        <v>153</v>
      </c>
    </row>
    <row r="356" spans="1:65" s="178" customFormat="1" ht="24.25" customHeight="1">
      <c r="A356" s="175"/>
      <c r="B356" s="176"/>
      <c r="C356" s="261" t="s">
        <v>287</v>
      </c>
      <c r="D356" s="261" t="s">
        <v>155</v>
      </c>
      <c r="E356" s="262" t="s">
        <v>1078</v>
      </c>
      <c r="F356" s="263" t="s">
        <v>1079</v>
      </c>
      <c r="G356" s="264" t="s">
        <v>222</v>
      </c>
      <c r="H356" s="265">
        <v>18</v>
      </c>
      <c r="I356" s="80"/>
      <c r="J356" s="266">
        <f aca="true" t="shared" si="0" ref="J356:J362">ROUND(I356*H356,2)</f>
        <v>0</v>
      </c>
      <c r="K356" s="267"/>
      <c r="L356" s="176"/>
      <c r="M356" s="268" t="s">
        <v>1</v>
      </c>
      <c r="N356" s="269" t="s">
        <v>39</v>
      </c>
      <c r="O356" s="270"/>
      <c r="P356" s="271">
        <f aca="true" t="shared" si="1" ref="P356:P362">O356*H356</f>
        <v>0</v>
      </c>
      <c r="Q356" s="271">
        <v>0</v>
      </c>
      <c r="R356" s="271">
        <f aca="true" t="shared" si="2" ref="R356:R362">Q356*H356</f>
        <v>0</v>
      </c>
      <c r="S356" s="271">
        <v>0</v>
      </c>
      <c r="T356" s="272">
        <f aca="true" t="shared" si="3" ref="T356:T362">S356*H356</f>
        <v>0</v>
      </c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R356" s="273" t="s">
        <v>186</v>
      </c>
      <c r="AT356" s="273" t="s">
        <v>155</v>
      </c>
      <c r="AU356" s="273" t="s">
        <v>84</v>
      </c>
      <c r="AY356" s="166" t="s">
        <v>153</v>
      </c>
      <c r="BE356" s="274">
        <f aca="true" t="shared" si="4" ref="BE356:BE362">IF(N356="základní",J356,0)</f>
        <v>0</v>
      </c>
      <c r="BF356" s="274">
        <f aca="true" t="shared" si="5" ref="BF356:BF362">IF(N356="snížená",J356,0)</f>
        <v>0</v>
      </c>
      <c r="BG356" s="274">
        <f aca="true" t="shared" si="6" ref="BG356:BG362">IF(N356="zákl. přenesená",J356,0)</f>
        <v>0</v>
      </c>
      <c r="BH356" s="274">
        <f aca="true" t="shared" si="7" ref="BH356:BH362">IF(N356="sníž. přenesená",J356,0)</f>
        <v>0</v>
      </c>
      <c r="BI356" s="274">
        <f aca="true" t="shared" si="8" ref="BI356:BI362">IF(N356="nulová",J356,0)</f>
        <v>0</v>
      </c>
      <c r="BJ356" s="166" t="s">
        <v>82</v>
      </c>
      <c r="BK356" s="274">
        <f aca="true" t="shared" si="9" ref="BK356:BK362">ROUND(I356*H356,2)</f>
        <v>0</v>
      </c>
      <c r="BL356" s="166" t="s">
        <v>186</v>
      </c>
      <c r="BM356" s="273" t="s">
        <v>423</v>
      </c>
    </row>
    <row r="357" spans="1:65" s="178" customFormat="1" ht="24.25" customHeight="1">
      <c r="A357" s="175"/>
      <c r="B357" s="176"/>
      <c r="C357" s="261" t="s">
        <v>231</v>
      </c>
      <c r="D357" s="261" t="s">
        <v>155</v>
      </c>
      <c r="E357" s="262" t="s">
        <v>1080</v>
      </c>
      <c r="F357" s="263" t="s">
        <v>1081</v>
      </c>
      <c r="G357" s="264" t="s">
        <v>222</v>
      </c>
      <c r="H357" s="265">
        <v>15</v>
      </c>
      <c r="I357" s="80"/>
      <c r="J357" s="266">
        <f t="shared" si="0"/>
        <v>0</v>
      </c>
      <c r="K357" s="267"/>
      <c r="L357" s="176"/>
      <c r="M357" s="268" t="s">
        <v>1</v>
      </c>
      <c r="N357" s="269" t="s">
        <v>39</v>
      </c>
      <c r="O357" s="270"/>
      <c r="P357" s="271">
        <f t="shared" si="1"/>
        <v>0</v>
      </c>
      <c r="Q357" s="271">
        <v>0</v>
      </c>
      <c r="R357" s="271">
        <f t="shared" si="2"/>
        <v>0</v>
      </c>
      <c r="S357" s="271">
        <v>0</v>
      </c>
      <c r="T357" s="272">
        <f t="shared" si="3"/>
        <v>0</v>
      </c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R357" s="273" t="s">
        <v>186</v>
      </c>
      <c r="AT357" s="273" t="s">
        <v>155</v>
      </c>
      <c r="AU357" s="273" t="s">
        <v>84</v>
      </c>
      <c r="AY357" s="166" t="s">
        <v>153</v>
      </c>
      <c r="BE357" s="274">
        <f t="shared" si="4"/>
        <v>0</v>
      </c>
      <c r="BF357" s="274">
        <f t="shared" si="5"/>
        <v>0</v>
      </c>
      <c r="BG357" s="274">
        <f t="shared" si="6"/>
        <v>0</v>
      </c>
      <c r="BH357" s="274">
        <f t="shared" si="7"/>
        <v>0</v>
      </c>
      <c r="BI357" s="274">
        <f t="shared" si="8"/>
        <v>0</v>
      </c>
      <c r="BJ357" s="166" t="s">
        <v>82</v>
      </c>
      <c r="BK357" s="274">
        <f t="shared" si="9"/>
        <v>0</v>
      </c>
      <c r="BL357" s="166" t="s">
        <v>186</v>
      </c>
      <c r="BM357" s="273" t="s">
        <v>313</v>
      </c>
    </row>
    <row r="358" spans="1:65" s="178" customFormat="1" ht="24.25" customHeight="1">
      <c r="A358" s="175"/>
      <c r="B358" s="176"/>
      <c r="C358" s="261" t="s">
        <v>297</v>
      </c>
      <c r="D358" s="261" t="s">
        <v>155</v>
      </c>
      <c r="E358" s="262" t="s">
        <v>1082</v>
      </c>
      <c r="F358" s="263" t="s">
        <v>1083</v>
      </c>
      <c r="G358" s="264" t="s">
        <v>222</v>
      </c>
      <c r="H358" s="265">
        <v>6</v>
      </c>
      <c r="I358" s="80"/>
      <c r="J358" s="266">
        <f t="shared" si="0"/>
        <v>0</v>
      </c>
      <c r="K358" s="267"/>
      <c r="L358" s="176"/>
      <c r="M358" s="268" t="s">
        <v>1</v>
      </c>
      <c r="N358" s="269" t="s">
        <v>39</v>
      </c>
      <c r="O358" s="270"/>
      <c r="P358" s="271">
        <f t="shared" si="1"/>
        <v>0</v>
      </c>
      <c r="Q358" s="271">
        <v>0</v>
      </c>
      <c r="R358" s="271">
        <f t="shared" si="2"/>
        <v>0</v>
      </c>
      <c r="S358" s="271">
        <v>0</v>
      </c>
      <c r="T358" s="272">
        <f t="shared" si="3"/>
        <v>0</v>
      </c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R358" s="273" t="s">
        <v>186</v>
      </c>
      <c r="AT358" s="273" t="s">
        <v>155</v>
      </c>
      <c r="AU358" s="273" t="s">
        <v>84</v>
      </c>
      <c r="AY358" s="166" t="s">
        <v>153</v>
      </c>
      <c r="BE358" s="274">
        <f t="shared" si="4"/>
        <v>0</v>
      </c>
      <c r="BF358" s="274">
        <f t="shared" si="5"/>
        <v>0</v>
      </c>
      <c r="BG358" s="274">
        <f t="shared" si="6"/>
        <v>0</v>
      </c>
      <c r="BH358" s="274">
        <f t="shared" si="7"/>
        <v>0</v>
      </c>
      <c r="BI358" s="274">
        <f t="shared" si="8"/>
        <v>0</v>
      </c>
      <c r="BJ358" s="166" t="s">
        <v>82</v>
      </c>
      <c r="BK358" s="274">
        <f t="shared" si="9"/>
        <v>0</v>
      </c>
      <c r="BL358" s="166" t="s">
        <v>186</v>
      </c>
      <c r="BM358" s="273" t="s">
        <v>317</v>
      </c>
    </row>
    <row r="359" spans="1:65" s="178" customFormat="1" ht="24.25" customHeight="1">
      <c r="A359" s="175"/>
      <c r="B359" s="176"/>
      <c r="C359" s="261" t="s">
        <v>235</v>
      </c>
      <c r="D359" s="261" t="s">
        <v>155</v>
      </c>
      <c r="E359" s="262" t="s">
        <v>1084</v>
      </c>
      <c r="F359" s="263" t="s">
        <v>1085</v>
      </c>
      <c r="G359" s="264" t="s">
        <v>222</v>
      </c>
      <c r="H359" s="265">
        <v>10</v>
      </c>
      <c r="I359" s="80"/>
      <c r="J359" s="266">
        <f t="shared" si="0"/>
        <v>0</v>
      </c>
      <c r="K359" s="267"/>
      <c r="L359" s="176"/>
      <c r="M359" s="268" t="s">
        <v>1</v>
      </c>
      <c r="N359" s="269" t="s">
        <v>39</v>
      </c>
      <c r="O359" s="270"/>
      <c r="P359" s="271">
        <f t="shared" si="1"/>
        <v>0</v>
      </c>
      <c r="Q359" s="271">
        <v>0</v>
      </c>
      <c r="R359" s="271">
        <f t="shared" si="2"/>
        <v>0</v>
      </c>
      <c r="S359" s="271">
        <v>0</v>
      </c>
      <c r="T359" s="272">
        <f t="shared" si="3"/>
        <v>0</v>
      </c>
      <c r="U359" s="175"/>
      <c r="V359" s="175"/>
      <c r="W359" s="175"/>
      <c r="X359" s="175"/>
      <c r="Y359" s="175"/>
      <c r="Z359" s="175"/>
      <c r="AA359" s="175"/>
      <c r="AB359" s="175"/>
      <c r="AC359" s="175"/>
      <c r="AD359" s="175"/>
      <c r="AE359" s="175"/>
      <c r="AR359" s="273" t="s">
        <v>186</v>
      </c>
      <c r="AT359" s="273" t="s">
        <v>155</v>
      </c>
      <c r="AU359" s="273" t="s">
        <v>84</v>
      </c>
      <c r="AY359" s="166" t="s">
        <v>153</v>
      </c>
      <c r="BE359" s="274">
        <f t="shared" si="4"/>
        <v>0</v>
      </c>
      <c r="BF359" s="274">
        <f t="shared" si="5"/>
        <v>0</v>
      </c>
      <c r="BG359" s="274">
        <f t="shared" si="6"/>
        <v>0</v>
      </c>
      <c r="BH359" s="274">
        <f t="shared" si="7"/>
        <v>0</v>
      </c>
      <c r="BI359" s="274">
        <f t="shared" si="8"/>
        <v>0</v>
      </c>
      <c r="BJ359" s="166" t="s">
        <v>82</v>
      </c>
      <c r="BK359" s="274">
        <f t="shared" si="9"/>
        <v>0</v>
      </c>
      <c r="BL359" s="166" t="s">
        <v>186</v>
      </c>
      <c r="BM359" s="273" t="s">
        <v>465</v>
      </c>
    </row>
    <row r="360" spans="1:65" s="178" customFormat="1" ht="16.5" customHeight="1">
      <c r="A360" s="175"/>
      <c r="B360" s="176"/>
      <c r="C360" s="261" t="s">
        <v>239</v>
      </c>
      <c r="D360" s="261" t="s">
        <v>155</v>
      </c>
      <c r="E360" s="262" t="s">
        <v>1086</v>
      </c>
      <c r="F360" s="263" t="s">
        <v>1087</v>
      </c>
      <c r="G360" s="264" t="s">
        <v>222</v>
      </c>
      <c r="H360" s="265">
        <v>3</v>
      </c>
      <c r="I360" s="80"/>
      <c r="J360" s="266">
        <f t="shared" si="0"/>
        <v>0</v>
      </c>
      <c r="K360" s="267"/>
      <c r="L360" s="176"/>
      <c r="M360" s="268" t="s">
        <v>1</v>
      </c>
      <c r="N360" s="269" t="s">
        <v>39</v>
      </c>
      <c r="O360" s="270"/>
      <c r="P360" s="271">
        <f t="shared" si="1"/>
        <v>0</v>
      </c>
      <c r="Q360" s="271">
        <v>0</v>
      </c>
      <c r="R360" s="271">
        <f t="shared" si="2"/>
        <v>0</v>
      </c>
      <c r="S360" s="271">
        <v>0</v>
      </c>
      <c r="T360" s="272">
        <f t="shared" si="3"/>
        <v>0</v>
      </c>
      <c r="U360" s="175"/>
      <c r="V360" s="175"/>
      <c r="W360" s="175"/>
      <c r="X360" s="175"/>
      <c r="Y360" s="175"/>
      <c r="Z360" s="175"/>
      <c r="AA360" s="175"/>
      <c r="AB360" s="175"/>
      <c r="AC360" s="175"/>
      <c r="AD360" s="175"/>
      <c r="AE360" s="175"/>
      <c r="AR360" s="273" t="s">
        <v>186</v>
      </c>
      <c r="AT360" s="273" t="s">
        <v>155</v>
      </c>
      <c r="AU360" s="273" t="s">
        <v>84</v>
      </c>
      <c r="AY360" s="166" t="s">
        <v>153</v>
      </c>
      <c r="BE360" s="274">
        <f t="shared" si="4"/>
        <v>0</v>
      </c>
      <c r="BF360" s="274">
        <f t="shared" si="5"/>
        <v>0</v>
      </c>
      <c r="BG360" s="274">
        <f t="shared" si="6"/>
        <v>0</v>
      </c>
      <c r="BH360" s="274">
        <f t="shared" si="7"/>
        <v>0</v>
      </c>
      <c r="BI360" s="274">
        <f t="shared" si="8"/>
        <v>0</v>
      </c>
      <c r="BJ360" s="166" t="s">
        <v>82</v>
      </c>
      <c r="BK360" s="274">
        <f t="shared" si="9"/>
        <v>0</v>
      </c>
      <c r="BL360" s="166" t="s">
        <v>186</v>
      </c>
      <c r="BM360" s="273" t="s">
        <v>476</v>
      </c>
    </row>
    <row r="361" spans="1:65" s="178" customFormat="1" ht="16.5" customHeight="1">
      <c r="A361" s="175"/>
      <c r="B361" s="176"/>
      <c r="C361" s="261" t="s">
        <v>314</v>
      </c>
      <c r="D361" s="261" t="s">
        <v>155</v>
      </c>
      <c r="E361" s="262" t="s">
        <v>1088</v>
      </c>
      <c r="F361" s="263" t="s">
        <v>1089</v>
      </c>
      <c r="G361" s="264" t="s">
        <v>222</v>
      </c>
      <c r="H361" s="265">
        <v>2</v>
      </c>
      <c r="I361" s="80"/>
      <c r="J361" s="266">
        <f t="shared" si="0"/>
        <v>0</v>
      </c>
      <c r="K361" s="267"/>
      <c r="L361" s="176"/>
      <c r="M361" s="268" t="s">
        <v>1</v>
      </c>
      <c r="N361" s="269" t="s">
        <v>39</v>
      </c>
      <c r="O361" s="270"/>
      <c r="P361" s="271">
        <f t="shared" si="1"/>
        <v>0</v>
      </c>
      <c r="Q361" s="271">
        <v>0</v>
      </c>
      <c r="R361" s="271">
        <f t="shared" si="2"/>
        <v>0</v>
      </c>
      <c r="S361" s="271">
        <v>0</v>
      </c>
      <c r="T361" s="272">
        <f t="shared" si="3"/>
        <v>0</v>
      </c>
      <c r="U361" s="175"/>
      <c r="V361" s="175"/>
      <c r="W361" s="175"/>
      <c r="X361" s="175"/>
      <c r="Y361" s="175"/>
      <c r="Z361" s="175"/>
      <c r="AA361" s="175"/>
      <c r="AB361" s="175"/>
      <c r="AC361" s="175"/>
      <c r="AD361" s="175"/>
      <c r="AE361" s="175"/>
      <c r="AR361" s="273" t="s">
        <v>186</v>
      </c>
      <c r="AT361" s="273" t="s">
        <v>155</v>
      </c>
      <c r="AU361" s="273" t="s">
        <v>84</v>
      </c>
      <c r="AY361" s="166" t="s">
        <v>153</v>
      </c>
      <c r="BE361" s="274">
        <f t="shared" si="4"/>
        <v>0</v>
      </c>
      <c r="BF361" s="274">
        <f t="shared" si="5"/>
        <v>0</v>
      </c>
      <c r="BG361" s="274">
        <f t="shared" si="6"/>
        <v>0</v>
      </c>
      <c r="BH361" s="274">
        <f t="shared" si="7"/>
        <v>0</v>
      </c>
      <c r="BI361" s="274">
        <f t="shared" si="8"/>
        <v>0</v>
      </c>
      <c r="BJ361" s="166" t="s">
        <v>82</v>
      </c>
      <c r="BK361" s="274">
        <f t="shared" si="9"/>
        <v>0</v>
      </c>
      <c r="BL361" s="166" t="s">
        <v>186</v>
      </c>
      <c r="BM361" s="273" t="s">
        <v>486</v>
      </c>
    </row>
    <row r="362" spans="1:65" s="178" customFormat="1" ht="24.25" customHeight="1">
      <c r="A362" s="175"/>
      <c r="B362" s="176"/>
      <c r="C362" s="261" t="s">
        <v>694</v>
      </c>
      <c r="D362" s="261" t="s">
        <v>155</v>
      </c>
      <c r="E362" s="262" t="s">
        <v>1090</v>
      </c>
      <c r="F362" s="263" t="s">
        <v>1091</v>
      </c>
      <c r="G362" s="264" t="s">
        <v>222</v>
      </c>
      <c r="H362" s="265">
        <v>1</v>
      </c>
      <c r="I362" s="80"/>
      <c r="J362" s="266">
        <f t="shared" si="0"/>
        <v>0</v>
      </c>
      <c r="K362" s="267"/>
      <c r="L362" s="176"/>
      <c r="M362" s="268" t="s">
        <v>1</v>
      </c>
      <c r="N362" s="269" t="s">
        <v>39</v>
      </c>
      <c r="O362" s="270"/>
      <c r="P362" s="271">
        <f t="shared" si="1"/>
        <v>0</v>
      </c>
      <c r="Q362" s="271">
        <v>0</v>
      </c>
      <c r="R362" s="271">
        <f t="shared" si="2"/>
        <v>0</v>
      </c>
      <c r="S362" s="271">
        <v>0</v>
      </c>
      <c r="T362" s="272">
        <f t="shared" si="3"/>
        <v>0</v>
      </c>
      <c r="U362" s="175"/>
      <c r="V362" s="175"/>
      <c r="W362" s="175"/>
      <c r="X362" s="175"/>
      <c r="Y362" s="175"/>
      <c r="Z362" s="175"/>
      <c r="AA362" s="175"/>
      <c r="AB362" s="175"/>
      <c r="AC362" s="175"/>
      <c r="AD362" s="175"/>
      <c r="AE362" s="175"/>
      <c r="AR362" s="273" t="s">
        <v>186</v>
      </c>
      <c r="AT362" s="273" t="s">
        <v>155</v>
      </c>
      <c r="AU362" s="273" t="s">
        <v>84</v>
      </c>
      <c r="AY362" s="166" t="s">
        <v>153</v>
      </c>
      <c r="BE362" s="274">
        <f t="shared" si="4"/>
        <v>0</v>
      </c>
      <c r="BF362" s="274">
        <f t="shared" si="5"/>
        <v>0</v>
      </c>
      <c r="BG362" s="274">
        <f t="shared" si="6"/>
        <v>0</v>
      </c>
      <c r="BH362" s="274">
        <f t="shared" si="7"/>
        <v>0</v>
      </c>
      <c r="BI362" s="274">
        <f t="shared" si="8"/>
        <v>0</v>
      </c>
      <c r="BJ362" s="166" t="s">
        <v>82</v>
      </c>
      <c r="BK362" s="274">
        <f t="shared" si="9"/>
        <v>0</v>
      </c>
      <c r="BL362" s="166" t="s">
        <v>186</v>
      </c>
      <c r="BM362" s="273" t="s">
        <v>322</v>
      </c>
    </row>
    <row r="363" spans="2:51" s="275" customFormat="1" ht="12">
      <c r="B363" s="276"/>
      <c r="D363" s="277" t="s">
        <v>165</v>
      </c>
      <c r="E363" s="278" t="s">
        <v>1</v>
      </c>
      <c r="F363" s="279" t="s">
        <v>1092</v>
      </c>
      <c r="H363" s="280">
        <v>1</v>
      </c>
      <c r="I363" s="81"/>
      <c r="L363" s="276"/>
      <c r="M363" s="281"/>
      <c r="N363" s="282"/>
      <c r="O363" s="282"/>
      <c r="P363" s="282"/>
      <c r="Q363" s="282"/>
      <c r="R363" s="282"/>
      <c r="S363" s="282"/>
      <c r="T363" s="283"/>
      <c r="AT363" s="278" t="s">
        <v>165</v>
      </c>
      <c r="AU363" s="278" t="s">
        <v>84</v>
      </c>
      <c r="AV363" s="275" t="s">
        <v>84</v>
      </c>
      <c r="AW363" s="275" t="s">
        <v>30</v>
      </c>
      <c r="AX363" s="275" t="s">
        <v>74</v>
      </c>
      <c r="AY363" s="278" t="s">
        <v>153</v>
      </c>
    </row>
    <row r="364" spans="2:51" s="291" customFormat="1" ht="12">
      <c r="B364" s="292"/>
      <c r="D364" s="277" t="s">
        <v>165</v>
      </c>
      <c r="E364" s="293" t="s">
        <v>1</v>
      </c>
      <c r="F364" s="294" t="s">
        <v>176</v>
      </c>
      <c r="H364" s="295">
        <v>1</v>
      </c>
      <c r="I364" s="83"/>
      <c r="L364" s="292"/>
      <c r="M364" s="296"/>
      <c r="N364" s="297"/>
      <c r="O364" s="297"/>
      <c r="P364" s="297"/>
      <c r="Q364" s="297"/>
      <c r="R364" s="297"/>
      <c r="S364" s="297"/>
      <c r="T364" s="298"/>
      <c r="AT364" s="293" t="s">
        <v>165</v>
      </c>
      <c r="AU364" s="293" t="s">
        <v>84</v>
      </c>
      <c r="AV364" s="291" t="s">
        <v>159</v>
      </c>
      <c r="AW364" s="291" t="s">
        <v>30</v>
      </c>
      <c r="AX364" s="291" t="s">
        <v>82</v>
      </c>
      <c r="AY364" s="293" t="s">
        <v>153</v>
      </c>
    </row>
    <row r="365" spans="1:65" s="178" customFormat="1" ht="24.25" customHeight="1">
      <c r="A365" s="175"/>
      <c r="B365" s="176"/>
      <c r="C365" s="261" t="s">
        <v>240</v>
      </c>
      <c r="D365" s="261" t="s">
        <v>155</v>
      </c>
      <c r="E365" s="262" t="s">
        <v>1093</v>
      </c>
      <c r="F365" s="263" t="s">
        <v>1094</v>
      </c>
      <c r="G365" s="264" t="s">
        <v>222</v>
      </c>
      <c r="H365" s="265">
        <v>3</v>
      </c>
      <c r="I365" s="80"/>
      <c r="J365" s="266">
        <f>ROUND(I365*H365,2)</f>
        <v>0</v>
      </c>
      <c r="K365" s="267"/>
      <c r="L365" s="176"/>
      <c r="M365" s="268" t="s">
        <v>1</v>
      </c>
      <c r="N365" s="269" t="s">
        <v>39</v>
      </c>
      <c r="O365" s="270"/>
      <c r="P365" s="271">
        <f>O365*H365</f>
        <v>0</v>
      </c>
      <c r="Q365" s="271">
        <v>0</v>
      </c>
      <c r="R365" s="271">
        <f>Q365*H365</f>
        <v>0</v>
      </c>
      <c r="S365" s="271">
        <v>0</v>
      </c>
      <c r="T365" s="272">
        <f>S365*H365</f>
        <v>0</v>
      </c>
      <c r="U365" s="175"/>
      <c r="V365" s="175"/>
      <c r="W365" s="175"/>
      <c r="X365" s="175"/>
      <c r="Y365" s="175"/>
      <c r="Z365" s="175"/>
      <c r="AA365" s="175"/>
      <c r="AB365" s="175"/>
      <c r="AC365" s="175"/>
      <c r="AD365" s="175"/>
      <c r="AE365" s="175"/>
      <c r="AR365" s="273" t="s">
        <v>186</v>
      </c>
      <c r="AT365" s="273" t="s">
        <v>155</v>
      </c>
      <c r="AU365" s="273" t="s">
        <v>84</v>
      </c>
      <c r="AY365" s="166" t="s">
        <v>153</v>
      </c>
      <c r="BE365" s="274">
        <f>IF(N365="základní",J365,0)</f>
        <v>0</v>
      </c>
      <c r="BF365" s="274">
        <f>IF(N365="snížená",J365,0)</f>
        <v>0</v>
      </c>
      <c r="BG365" s="274">
        <f>IF(N365="zákl. přenesená",J365,0)</f>
        <v>0</v>
      </c>
      <c r="BH365" s="274">
        <f>IF(N365="sníž. přenesená",J365,0)</f>
        <v>0</v>
      </c>
      <c r="BI365" s="274">
        <f>IF(N365="nulová",J365,0)</f>
        <v>0</v>
      </c>
      <c r="BJ365" s="166" t="s">
        <v>82</v>
      </c>
      <c r="BK365" s="274">
        <f>ROUND(I365*H365,2)</f>
        <v>0</v>
      </c>
      <c r="BL365" s="166" t="s">
        <v>186</v>
      </c>
      <c r="BM365" s="273" t="s">
        <v>327</v>
      </c>
    </row>
    <row r="366" spans="2:51" s="275" customFormat="1" ht="12">
      <c r="B366" s="276"/>
      <c r="D366" s="277" t="s">
        <v>165</v>
      </c>
      <c r="E366" s="278" t="s">
        <v>1</v>
      </c>
      <c r="F366" s="279" t="s">
        <v>1095</v>
      </c>
      <c r="H366" s="280">
        <v>3</v>
      </c>
      <c r="I366" s="81"/>
      <c r="L366" s="276"/>
      <c r="M366" s="281"/>
      <c r="N366" s="282"/>
      <c r="O366" s="282"/>
      <c r="P366" s="282"/>
      <c r="Q366" s="282"/>
      <c r="R366" s="282"/>
      <c r="S366" s="282"/>
      <c r="T366" s="283"/>
      <c r="AT366" s="278" t="s">
        <v>165</v>
      </c>
      <c r="AU366" s="278" t="s">
        <v>84</v>
      </c>
      <c r="AV366" s="275" t="s">
        <v>84</v>
      </c>
      <c r="AW366" s="275" t="s">
        <v>30</v>
      </c>
      <c r="AX366" s="275" t="s">
        <v>74</v>
      </c>
      <c r="AY366" s="278" t="s">
        <v>153</v>
      </c>
    </row>
    <row r="367" spans="2:51" s="291" customFormat="1" ht="12">
      <c r="B367" s="292"/>
      <c r="D367" s="277" t="s">
        <v>165</v>
      </c>
      <c r="E367" s="293" t="s">
        <v>1</v>
      </c>
      <c r="F367" s="294" t="s">
        <v>176</v>
      </c>
      <c r="H367" s="295">
        <v>3</v>
      </c>
      <c r="I367" s="83"/>
      <c r="L367" s="292"/>
      <c r="M367" s="296"/>
      <c r="N367" s="297"/>
      <c r="O367" s="297"/>
      <c r="P367" s="297"/>
      <c r="Q367" s="297"/>
      <c r="R367" s="297"/>
      <c r="S367" s="297"/>
      <c r="T367" s="298"/>
      <c r="AT367" s="293" t="s">
        <v>165</v>
      </c>
      <c r="AU367" s="293" t="s">
        <v>84</v>
      </c>
      <c r="AV367" s="291" t="s">
        <v>159</v>
      </c>
      <c r="AW367" s="291" t="s">
        <v>30</v>
      </c>
      <c r="AX367" s="291" t="s">
        <v>82</v>
      </c>
      <c r="AY367" s="293" t="s">
        <v>153</v>
      </c>
    </row>
    <row r="368" spans="1:65" s="178" customFormat="1" ht="24.25" customHeight="1">
      <c r="A368" s="175"/>
      <c r="B368" s="176"/>
      <c r="C368" s="261" t="s">
        <v>306</v>
      </c>
      <c r="D368" s="261" t="s">
        <v>155</v>
      </c>
      <c r="E368" s="262" t="s">
        <v>1096</v>
      </c>
      <c r="F368" s="263" t="s">
        <v>1097</v>
      </c>
      <c r="G368" s="264" t="s">
        <v>222</v>
      </c>
      <c r="H368" s="265">
        <v>5</v>
      </c>
      <c r="I368" s="80"/>
      <c r="J368" s="266">
        <f>ROUND(I368*H368,2)</f>
        <v>0</v>
      </c>
      <c r="K368" s="267"/>
      <c r="L368" s="176"/>
      <c r="M368" s="268" t="s">
        <v>1</v>
      </c>
      <c r="N368" s="269" t="s">
        <v>39</v>
      </c>
      <c r="O368" s="270"/>
      <c r="P368" s="271">
        <f>O368*H368</f>
        <v>0</v>
      </c>
      <c r="Q368" s="271">
        <v>0</v>
      </c>
      <c r="R368" s="271">
        <f>Q368*H368</f>
        <v>0</v>
      </c>
      <c r="S368" s="271">
        <v>0</v>
      </c>
      <c r="T368" s="272">
        <f>S368*H368</f>
        <v>0</v>
      </c>
      <c r="U368" s="175"/>
      <c r="V368" s="175"/>
      <c r="W368" s="175"/>
      <c r="X368" s="175"/>
      <c r="Y368" s="175"/>
      <c r="Z368" s="175"/>
      <c r="AA368" s="175"/>
      <c r="AB368" s="175"/>
      <c r="AC368" s="175"/>
      <c r="AD368" s="175"/>
      <c r="AE368" s="175"/>
      <c r="AR368" s="273" t="s">
        <v>186</v>
      </c>
      <c r="AT368" s="273" t="s">
        <v>155</v>
      </c>
      <c r="AU368" s="273" t="s">
        <v>84</v>
      </c>
      <c r="AY368" s="166" t="s">
        <v>153</v>
      </c>
      <c r="BE368" s="274">
        <f>IF(N368="základní",J368,0)</f>
        <v>0</v>
      </c>
      <c r="BF368" s="274">
        <f>IF(N368="snížená",J368,0)</f>
        <v>0</v>
      </c>
      <c r="BG368" s="274">
        <f>IF(N368="zákl. přenesená",J368,0)</f>
        <v>0</v>
      </c>
      <c r="BH368" s="274">
        <f>IF(N368="sníž. přenesená",J368,0)</f>
        <v>0</v>
      </c>
      <c r="BI368" s="274">
        <f>IF(N368="nulová",J368,0)</f>
        <v>0</v>
      </c>
      <c r="BJ368" s="166" t="s">
        <v>82</v>
      </c>
      <c r="BK368" s="274">
        <f>ROUND(I368*H368,2)</f>
        <v>0</v>
      </c>
      <c r="BL368" s="166" t="s">
        <v>186</v>
      </c>
      <c r="BM368" s="273" t="s">
        <v>333</v>
      </c>
    </row>
    <row r="369" spans="2:51" s="275" customFormat="1" ht="12">
      <c r="B369" s="276"/>
      <c r="D369" s="277" t="s">
        <v>165</v>
      </c>
      <c r="E369" s="278" t="s">
        <v>1</v>
      </c>
      <c r="F369" s="279" t="s">
        <v>1098</v>
      </c>
      <c r="H369" s="280">
        <v>5</v>
      </c>
      <c r="I369" s="81"/>
      <c r="L369" s="276"/>
      <c r="M369" s="281"/>
      <c r="N369" s="282"/>
      <c r="O369" s="282"/>
      <c r="P369" s="282"/>
      <c r="Q369" s="282"/>
      <c r="R369" s="282"/>
      <c r="S369" s="282"/>
      <c r="T369" s="283"/>
      <c r="AT369" s="278" t="s">
        <v>165</v>
      </c>
      <c r="AU369" s="278" t="s">
        <v>84</v>
      </c>
      <c r="AV369" s="275" t="s">
        <v>84</v>
      </c>
      <c r="AW369" s="275" t="s">
        <v>30</v>
      </c>
      <c r="AX369" s="275" t="s">
        <v>74</v>
      </c>
      <c r="AY369" s="278" t="s">
        <v>153</v>
      </c>
    </row>
    <row r="370" spans="2:51" s="291" customFormat="1" ht="12">
      <c r="B370" s="292"/>
      <c r="D370" s="277" t="s">
        <v>165</v>
      </c>
      <c r="E370" s="293" t="s">
        <v>1</v>
      </c>
      <c r="F370" s="294" t="s">
        <v>176</v>
      </c>
      <c r="H370" s="295">
        <v>5</v>
      </c>
      <c r="I370" s="83"/>
      <c r="L370" s="292"/>
      <c r="M370" s="296"/>
      <c r="N370" s="297"/>
      <c r="O370" s="297"/>
      <c r="P370" s="297"/>
      <c r="Q370" s="297"/>
      <c r="R370" s="297"/>
      <c r="S370" s="297"/>
      <c r="T370" s="298"/>
      <c r="AT370" s="293" t="s">
        <v>165</v>
      </c>
      <c r="AU370" s="293" t="s">
        <v>84</v>
      </c>
      <c r="AV370" s="291" t="s">
        <v>159</v>
      </c>
      <c r="AW370" s="291" t="s">
        <v>30</v>
      </c>
      <c r="AX370" s="291" t="s">
        <v>82</v>
      </c>
      <c r="AY370" s="293" t="s">
        <v>153</v>
      </c>
    </row>
    <row r="371" spans="1:65" s="178" customFormat="1" ht="24.25" customHeight="1">
      <c r="A371" s="175"/>
      <c r="B371" s="176"/>
      <c r="C371" s="261" t="s">
        <v>245</v>
      </c>
      <c r="D371" s="261" t="s">
        <v>155</v>
      </c>
      <c r="E371" s="262" t="s">
        <v>1099</v>
      </c>
      <c r="F371" s="263" t="s">
        <v>1100</v>
      </c>
      <c r="G371" s="264" t="s">
        <v>290</v>
      </c>
      <c r="H371" s="265">
        <v>58.59</v>
      </c>
      <c r="I371" s="80"/>
      <c r="J371" s="266">
        <f>ROUND(I371*H371,2)</f>
        <v>0</v>
      </c>
      <c r="K371" s="267"/>
      <c r="L371" s="176"/>
      <c r="M371" s="268" t="s">
        <v>1</v>
      </c>
      <c r="N371" s="269" t="s">
        <v>39</v>
      </c>
      <c r="O371" s="270"/>
      <c r="P371" s="271">
        <f>O371*H371</f>
        <v>0</v>
      </c>
      <c r="Q371" s="271">
        <v>0</v>
      </c>
      <c r="R371" s="271">
        <f>Q371*H371</f>
        <v>0</v>
      </c>
      <c r="S371" s="271">
        <v>0</v>
      </c>
      <c r="T371" s="272">
        <f>S371*H371</f>
        <v>0</v>
      </c>
      <c r="U371" s="175"/>
      <c r="V371" s="175"/>
      <c r="W371" s="175"/>
      <c r="X371" s="175"/>
      <c r="Y371" s="175"/>
      <c r="Z371" s="175"/>
      <c r="AA371" s="175"/>
      <c r="AB371" s="175"/>
      <c r="AC371" s="175"/>
      <c r="AD371" s="175"/>
      <c r="AE371" s="175"/>
      <c r="AR371" s="273" t="s">
        <v>186</v>
      </c>
      <c r="AT371" s="273" t="s">
        <v>155</v>
      </c>
      <c r="AU371" s="273" t="s">
        <v>84</v>
      </c>
      <c r="AY371" s="166" t="s">
        <v>153</v>
      </c>
      <c r="BE371" s="274">
        <f>IF(N371="základní",J371,0)</f>
        <v>0</v>
      </c>
      <c r="BF371" s="274">
        <f>IF(N371="snížená",J371,0)</f>
        <v>0</v>
      </c>
      <c r="BG371" s="274">
        <f>IF(N371="zákl. přenesená",J371,0)</f>
        <v>0</v>
      </c>
      <c r="BH371" s="274">
        <f>IF(N371="sníž. přenesená",J371,0)</f>
        <v>0</v>
      </c>
      <c r="BI371" s="274">
        <f>IF(N371="nulová",J371,0)</f>
        <v>0</v>
      </c>
      <c r="BJ371" s="166" t="s">
        <v>82</v>
      </c>
      <c r="BK371" s="274">
        <f>ROUND(I371*H371,2)</f>
        <v>0</v>
      </c>
      <c r="BL371" s="166" t="s">
        <v>186</v>
      </c>
      <c r="BM371" s="273" t="s">
        <v>160</v>
      </c>
    </row>
    <row r="372" spans="2:51" s="275" customFormat="1" ht="12">
      <c r="B372" s="276"/>
      <c r="D372" s="277" t="s">
        <v>165</v>
      </c>
      <c r="E372" s="278" t="s">
        <v>1</v>
      </c>
      <c r="F372" s="279" t="s">
        <v>1101</v>
      </c>
      <c r="H372" s="280">
        <v>58.59</v>
      </c>
      <c r="I372" s="81"/>
      <c r="L372" s="276"/>
      <c r="M372" s="281"/>
      <c r="N372" s="282"/>
      <c r="O372" s="282"/>
      <c r="P372" s="282"/>
      <c r="Q372" s="282"/>
      <c r="R372" s="282"/>
      <c r="S372" s="282"/>
      <c r="T372" s="283"/>
      <c r="AT372" s="278" t="s">
        <v>165</v>
      </c>
      <c r="AU372" s="278" t="s">
        <v>84</v>
      </c>
      <c r="AV372" s="275" t="s">
        <v>84</v>
      </c>
      <c r="AW372" s="275" t="s">
        <v>30</v>
      </c>
      <c r="AX372" s="275" t="s">
        <v>74</v>
      </c>
      <c r="AY372" s="278" t="s">
        <v>153</v>
      </c>
    </row>
    <row r="373" spans="2:51" s="291" customFormat="1" ht="12">
      <c r="B373" s="292"/>
      <c r="D373" s="277" t="s">
        <v>165</v>
      </c>
      <c r="E373" s="293" t="s">
        <v>1</v>
      </c>
      <c r="F373" s="294" t="s">
        <v>176</v>
      </c>
      <c r="H373" s="295">
        <v>58.59</v>
      </c>
      <c r="I373" s="83"/>
      <c r="L373" s="292"/>
      <c r="M373" s="296"/>
      <c r="N373" s="297"/>
      <c r="O373" s="297"/>
      <c r="P373" s="297"/>
      <c r="Q373" s="297"/>
      <c r="R373" s="297"/>
      <c r="S373" s="297"/>
      <c r="T373" s="298"/>
      <c r="AT373" s="293" t="s">
        <v>165</v>
      </c>
      <c r="AU373" s="293" t="s">
        <v>84</v>
      </c>
      <c r="AV373" s="291" t="s">
        <v>159</v>
      </c>
      <c r="AW373" s="291" t="s">
        <v>30</v>
      </c>
      <c r="AX373" s="291" t="s">
        <v>82</v>
      </c>
      <c r="AY373" s="293" t="s">
        <v>153</v>
      </c>
    </row>
    <row r="374" spans="1:65" s="178" customFormat="1" ht="44.25" customHeight="1">
      <c r="A374" s="175"/>
      <c r="B374" s="176"/>
      <c r="C374" s="261" t="s">
        <v>319</v>
      </c>
      <c r="D374" s="261" t="s">
        <v>155</v>
      </c>
      <c r="E374" s="262" t="s">
        <v>1102</v>
      </c>
      <c r="F374" s="263" t="s">
        <v>1103</v>
      </c>
      <c r="G374" s="264" t="s">
        <v>510</v>
      </c>
      <c r="H374" s="85"/>
      <c r="I374" s="80"/>
      <c r="J374" s="266">
        <f>ROUND(I374*H374,2)</f>
        <v>0</v>
      </c>
      <c r="K374" s="267"/>
      <c r="L374" s="176"/>
      <c r="M374" s="268" t="s">
        <v>1</v>
      </c>
      <c r="N374" s="269" t="s">
        <v>39</v>
      </c>
      <c r="O374" s="270"/>
      <c r="P374" s="271">
        <f>O374*H374</f>
        <v>0</v>
      </c>
      <c r="Q374" s="271">
        <v>0</v>
      </c>
      <c r="R374" s="271">
        <f>Q374*H374</f>
        <v>0</v>
      </c>
      <c r="S374" s="271">
        <v>0</v>
      </c>
      <c r="T374" s="272">
        <f>S374*H374</f>
        <v>0</v>
      </c>
      <c r="U374" s="175"/>
      <c r="V374" s="175"/>
      <c r="W374" s="175"/>
      <c r="X374" s="175"/>
      <c r="Y374" s="175"/>
      <c r="Z374" s="175"/>
      <c r="AA374" s="175"/>
      <c r="AB374" s="175"/>
      <c r="AC374" s="175"/>
      <c r="AD374" s="175"/>
      <c r="AE374" s="175"/>
      <c r="AR374" s="273" t="s">
        <v>186</v>
      </c>
      <c r="AT374" s="273" t="s">
        <v>155</v>
      </c>
      <c r="AU374" s="273" t="s">
        <v>84</v>
      </c>
      <c r="AY374" s="166" t="s">
        <v>153</v>
      </c>
      <c r="BE374" s="274">
        <f>IF(N374="základní",J374,0)</f>
        <v>0</v>
      </c>
      <c r="BF374" s="274">
        <f>IF(N374="snížená",J374,0)</f>
        <v>0</v>
      </c>
      <c r="BG374" s="274">
        <f>IF(N374="zákl. přenesená",J374,0)</f>
        <v>0</v>
      </c>
      <c r="BH374" s="274">
        <f>IF(N374="sníž. přenesená",J374,0)</f>
        <v>0</v>
      </c>
      <c r="BI374" s="274">
        <f>IF(N374="nulová",J374,0)</f>
        <v>0</v>
      </c>
      <c r="BJ374" s="166" t="s">
        <v>82</v>
      </c>
      <c r="BK374" s="274">
        <f>ROUND(I374*H374,2)</f>
        <v>0</v>
      </c>
      <c r="BL374" s="166" t="s">
        <v>186</v>
      </c>
      <c r="BM374" s="273" t="s">
        <v>177</v>
      </c>
    </row>
    <row r="375" spans="1:65" s="178" customFormat="1" ht="49.15" customHeight="1">
      <c r="A375" s="175"/>
      <c r="B375" s="176"/>
      <c r="C375" s="261" t="s">
        <v>250</v>
      </c>
      <c r="D375" s="261" t="s">
        <v>155</v>
      </c>
      <c r="E375" s="262" t="s">
        <v>1104</v>
      </c>
      <c r="F375" s="263" t="s">
        <v>1105</v>
      </c>
      <c r="G375" s="264" t="s">
        <v>510</v>
      </c>
      <c r="H375" s="85"/>
      <c r="I375" s="80"/>
      <c r="J375" s="266">
        <f>ROUND(I375*H375,2)</f>
        <v>0</v>
      </c>
      <c r="K375" s="267"/>
      <c r="L375" s="176"/>
      <c r="M375" s="268" t="s">
        <v>1</v>
      </c>
      <c r="N375" s="269" t="s">
        <v>39</v>
      </c>
      <c r="O375" s="270"/>
      <c r="P375" s="271">
        <f>O375*H375</f>
        <v>0</v>
      </c>
      <c r="Q375" s="271">
        <v>0</v>
      </c>
      <c r="R375" s="271">
        <f>Q375*H375</f>
        <v>0</v>
      </c>
      <c r="S375" s="271">
        <v>0</v>
      </c>
      <c r="T375" s="272">
        <f>S375*H375</f>
        <v>0</v>
      </c>
      <c r="U375" s="175"/>
      <c r="V375" s="175"/>
      <c r="W375" s="175"/>
      <c r="X375" s="175"/>
      <c r="Y375" s="175"/>
      <c r="Z375" s="175"/>
      <c r="AA375" s="175"/>
      <c r="AB375" s="175"/>
      <c r="AC375" s="175"/>
      <c r="AD375" s="175"/>
      <c r="AE375" s="175"/>
      <c r="AR375" s="273" t="s">
        <v>186</v>
      </c>
      <c r="AT375" s="273" t="s">
        <v>155</v>
      </c>
      <c r="AU375" s="273" t="s">
        <v>84</v>
      </c>
      <c r="AY375" s="166" t="s">
        <v>153</v>
      </c>
      <c r="BE375" s="274">
        <f>IF(N375="základní",J375,0)</f>
        <v>0</v>
      </c>
      <c r="BF375" s="274">
        <f>IF(N375="snížená",J375,0)</f>
        <v>0</v>
      </c>
      <c r="BG375" s="274">
        <f>IF(N375="zákl. přenesená",J375,0)</f>
        <v>0</v>
      </c>
      <c r="BH375" s="274">
        <f>IF(N375="sníž. přenesená",J375,0)</f>
        <v>0</v>
      </c>
      <c r="BI375" s="274">
        <f>IF(N375="nulová",J375,0)</f>
        <v>0</v>
      </c>
      <c r="BJ375" s="166" t="s">
        <v>82</v>
      </c>
      <c r="BK375" s="274">
        <f>ROUND(I375*H375,2)</f>
        <v>0</v>
      </c>
      <c r="BL375" s="166" t="s">
        <v>186</v>
      </c>
      <c r="BM375" s="273" t="s">
        <v>351</v>
      </c>
    </row>
    <row r="376" spans="2:63" s="248" customFormat="1" ht="22.9" customHeight="1">
      <c r="B376" s="249"/>
      <c r="D376" s="250" t="s">
        <v>73</v>
      </c>
      <c r="E376" s="259" t="s">
        <v>1106</v>
      </c>
      <c r="F376" s="259" t="s">
        <v>1107</v>
      </c>
      <c r="I376" s="79"/>
      <c r="J376" s="260">
        <f>BK376</f>
        <v>0</v>
      </c>
      <c r="L376" s="249"/>
      <c r="M376" s="253"/>
      <c r="N376" s="254"/>
      <c r="O376" s="254"/>
      <c r="P376" s="255">
        <f>SUM(P377:P491)</f>
        <v>0</v>
      </c>
      <c r="Q376" s="254"/>
      <c r="R376" s="255">
        <f>SUM(R377:R491)</f>
        <v>0</v>
      </c>
      <c r="S376" s="254"/>
      <c r="T376" s="256">
        <f>SUM(T377:T491)</f>
        <v>0</v>
      </c>
      <c r="AR376" s="250" t="s">
        <v>84</v>
      </c>
      <c r="AT376" s="257" t="s">
        <v>73</v>
      </c>
      <c r="AU376" s="257" t="s">
        <v>82</v>
      </c>
      <c r="AY376" s="250" t="s">
        <v>153</v>
      </c>
      <c r="BK376" s="258">
        <f>SUM(BK377:BK491)</f>
        <v>0</v>
      </c>
    </row>
    <row r="377" spans="1:65" s="178" customFormat="1" ht="24.25" customHeight="1">
      <c r="A377" s="175"/>
      <c r="B377" s="176"/>
      <c r="C377" s="261" t="s">
        <v>330</v>
      </c>
      <c r="D377" s="261" t="s">
        <v>155</v>
      </c>
      <c r="E377" s="262" t="s">
        <v>1108</v>
      </c>
      <c r="F377" s="263" t="s">
        <v>1109</v>
      </c>
      <c r="G377" s="264" t="s">
        <v>290</v>
      </c>
      <c r="H377" s="265">
        <v>22.422</v>
      </c>
      <c r="I377" s="80"/>
      <c r="J377" s="266">
        <f>ROUND(I377*H377,2)</f>
        <v>0</v>
      </c>
      <c r="K377" s="267"/>
      <c r="L377" s="176"/>
      <c r="M377" s="268" t="s">
        <v>1</v>
      </c>
      <c r="N377" s="269" t="s">
        <v>39</v>
      </c>
      <c r="O377" s="270"/>
      <c r="P377" s="271">
        <f>O377*H377</f>
        <v>0</v>
      </c>
      <c r="Q377" s="271">
        <v>0</v>
      </c>
      <c r="R377" s="271">
        <f>Q377*H377</f>
        <v>0</v>
      </c>
      <c r="S377" s="271">
        <v>0</v>
      </c>
      <c r="T377" s="272">
        <f>S377*H377</f>
        <v>0</v>
      </c>
      <c r="U377" s="175"/>
      <c r="V377" s="175"/>
      <c r="W377" s="175"/>
      <c r="X377" s="175"/>
      <c r="Y377" s="175"/>
      <c r="Z377" s="175"/>
      <c r="AA377" s="175"/>
      <c r="AB377" s="175"/>
      <c r="AC377" s="175"/>
      <c r="AD377" s="175"/>
      <c r="AE377" s="175"/>
      <c r="AR377" s="273" t="s">
        <v>186</v>
      </c>
      <c r="AT377" s="273" t="s">
        <v>155</v>
      </c>
      <c r="AU377" s="273" t="s">
        <v>84</v>
      </c>
      <c r="AY377" s="166" t="s">
        <v>153</v>
      </c>
      <c r="BE377" s="274">
        <f>IF(N377="základní",J377,0)</f>
        <v>0</v>
      </c>
      <c r="BF377" s="274">
        <f>IF(N377="snížená",J377,0)</f>
        <v>0</v>
      </c>
      <c r="BG377" s="274">
        <f>IF(N377="zákl. přenesená",J377,0)</f>
        <v>0</v>
      </c>
      <c r="BH377" s="274">
        <f>IF(N377="sníž. přenesená",J377,0)</f>
        <v>0</v>
      </c>
      <c r="BI377" s="274">
        <f>IF(N377="nulová",J377,0)</f>
        <v>0</v>
      </c>
      <c r="BJ377" s="166" t="s">
        <v>82</v>
      </c>
      <c r="BK377" s="274">
        <f>ROUND(I377*H377,2)</f>
        <v>0</v>
      </c>
      <c r="BL377" s="166" t="s">
        <v>186</v>
      </c>
      <c r="BM377" s="273" t="s">
        <v>354</v>
      </c>
    </row>
    <row r="378" spans="2:51" s="284" customFormat="1" ht="12">
      <c r="B378" s="285"/>
      <c r="D378" s="277" t="s">
        <v>165</v>
      </c>
      <c r="E378" s="286" t="s">
        <v>1</v>
      </c>
      <c r="F378" s="287" t="s">
        <v>1110</v>
      </c>
      <c r="H378" s="286" t="s">
        <v>1</v>
      </c>
      <c r="I378" s="82"/>
      <c r="L378" s="285"/>
      <c r="M378" s="288"/>
      <c r="N378" s="289"/>
      <c r="O378" s="289"/>
      <c r="P378" s="289"/>
      <c r="Q378" s="289"/>
      <c r="R378" s="289"/>
      <c r="S378" s="289"/>
      <c r="T378" s="290"/>
      <c r="AT378" s="286" t="s">
        <v>165</v>
      </c>
      <c r="AU378" s="286" t="s">
        <v>84</v>
      </c>
      <c r="AV378" s="284" t="s">
        <v>82</v>
      </c>
      <c r="AW378" s="284" t="s">
        <v>30</v>
      </c>
      <c r="AX378" s="284" t="s">
        <v>74</v>
      </c>
      <c r="AY378" s="286" t="s">
        <v>153</v>
      </c>
    </row>
    <row r="379" spans="2:51" s="275" customFormat="1" ht="12">
      <c r="B379" s="276"/>
      <c r="D379" s="277" t="s">
        <v>165</v>
      </c>
      <c r="E379" s="278" t="s">
        <v>1</v>
      </c>
      <c r="F379" s="279" t="s">
        <v>1111</v>
      </c>
      <c r="H379" s="280">
        <v>22.422</v>
      </c>
      <c r="I379" s="81"/>
      <c r="L379" s="276"/>
      <c r="M379" s="281"/>
      <c r="N379" s="282"/>
      <c r="O379" s="282"/>
      <c r="P379" s="282"/>
      <c r="Q379" s="282"/>
      <c r="R379" s="282"/>
      <c r="S379" s="282"/>
      <c r="T379" s="283"/>
      <c r="AT379" s="278" t="s">
        <v>165</v>
      </c>
      <c r="AU379" s="278" t="s">
        <v>84</v>
      </c>
      <c r="AV379" s="275" t="s">
        <v>84</v>
      </c>
      <c r="AW379" s="275" t="s">
        <v>30</v>
      </c>
      <c r="AX379" s="275" t="s">
        <v>74</v>
      </c>
      <c r="AY379" s="278" t="s">
        <v>153</v>
      </c>
    </row>
    <row r="380" spans="2:51" s="291" customFormat="1" ht="12">
      <c r="B380" s="292"/>
      <c r="D380" s="277" t="s">
        <v>165</v>
      </c>
      <c r="E380" s="293" t="s">
        <v>1</v>
      </c>
      <c r="F380" s="294" t="s">
        <v>176</v>
      </c>
      <c r="H380" s="295">
        <v>22.422</v>
      </c>
      <c r="I380" s="83"/>
      <c r="L380" s="292"/>
      <c r="M380" s="296"/>
      <c r="N380" s="297"/>
      <c r="O380" s="297"/>
      <c r="P380" s="297"/>
      <c r="Q380" s="297"/>
      <c r="R380" s="297"/>
      <c r="S380" s="297"/>
      <c r="T380" s="298"/>
      <c r="AT380" s="293" t="s">
        <v>165</v>
      </c>
      <c r="AU380" s="293" t="s">
        <v>84</v>
      </c>
      <c r="AV380" s="291" t="s">
        <v>159</v>
      </c>
      <c r="AW380" s="291" t="s">
        <v>30</v>
      </c>
      <c r="AX380" s="291" t="s">
        <v>82</v>
      </c>
      <c r="AY380" s="293" t="s">
        <v>153</v>
      </c>
    </row>
    <row r="381" spans="1:65" s="178" customFormat="1" ht="24.25" customHeight="1">
      <c r="A381" s="175"/>
      <c r="B381" s="176"/>
      <c r="C381" s="299" t="s">
        <v>254</v>
      </c>
      <c r="D381" s="299" t="s">
        <v>228</v>
      </c>
      <c r="E381" s="300" t="s">
        <v>1112</v>
      </c>
      <c r="F381" s="301" t="s">
        <v>1113</v>
      </c>
      <c r="G381" s="302" t="s">
        <v>290</v>
      </c>
      <c r="H381" s="303">
        <v>111.92</v>
      </c>
      <c r="I381" s="84"/>
      <c r="J381" s="304">
        <f>ROUND(I381*H381,2)</f>
        <v>0</v>
      </c>
      <c r="K381" s="305"/>
      <c r="L381" s="306"/>
      <c r="M381" s="307" t="s">
        <v>1</v>
      </c>
      <c r="N381" s="308" t="s">
        <v>39</v>
      </c>
      <c r="O381" s="270"/>
      <c r="P381" s="271">
        <f>O381*H381</f>
        <v>0</v>
      </c>
      <c r="Q381" s="271">
        <v>0</v>
      </c>
      <c r="R381" s="271">
        <f>Q381*H381</f>
        <v>0</v>
      </c>
      <c r="S381" s="271">
        <v>0</v>
      </c>
      <c r="T381" s="272">
        <f>S381*H381</f>
        <v>0</v>
      </c>
      <c r="U381" s="175"/>
      <c r="V381" s="175"/>
      <c r="W381" s="175"/>
      <c r="X381" s="175"/>
      <c r="Y381" s="175"/>
      <c r="Z381" s="175"/>
      <c r="AA381" s="175"/>
      <c r="AB381" s="175"/>
      <c r="AC381" s="175"/>
      <c r="AD381" s="175"/>
      <c r="AE381" s="175"/>
      <c r="AR381" s="273" t="s">
        <v>231</v>
      </c>
      <c r="AT381" s="273" t="s">
        <v>228</v>
      </c>
      <c r="AU381" s="273" t="s">
        <v>84</v>
      </c>
      <c r="AY381" s="166" t="s">
        <v>153</v>
      </c>
      <c r="BE381" s="274">
        <f>IF(N381="základní",J381,0)</f>
        <v>0</v>
      </c>
      <c r="BF381" s="274">
        <f>IF(N381="snížená",J381,0)</f>
        <v>0</v>
      </c>
      <c r="BG381" s="274">
        <f>IF(N381="zákl. přenesená",J381,0)</f>
        <v>0</v>
      </c>
      <c r="BH381" s="274">
        <f>IF(N381="sníž. přenesená",J381,0)</f>
        <v>0</v>
      </c>
      <c r="BI381" s="274">
        <f>IF(N381="nulová",J381,0)</f>
        <v>0</v>
      </c>
      <c r="BJ381" s="166" t="s">
        <v>82</v>
      </c>
      <c r="BK381" s="274">
        <f>ROUND(I381*H381,2)</f>
        <v>0</v>
      </c>
      <c r="BL381" s="166" t="s">
        <v>186</v>
      </c>
      <c r="BM381" s="273" t="s">
        <v>358</v>
      </c>
    </row>
    <row r="382" spans="2:51" s="275" customFormat="1" ht="12">
      <c r="B382" s="276"/>
      <c r="D382" s="277" t="s">
        <v>165</v>
      </c>
      <c r="E382" s="278" t="s">
        <v>1</v>
      </c>
      <c r="F382" s="279" t="s">
        <v>1114</v>
      </c>
      <c r="H382" s="280">
        <v>35.432</v>
      </c>
      <c r="I382" s="81"/>
      <c r="L382" s="276"/>
      <c r="M382" s="281"/>
      <c r="N382" s="282"/>
      <c r="O382" s="282"/>
      <c r="P382" s="282"/>
      <c r="Q382" s="282"/>
      <c r="R382" s="282"/>
      <c r="S382" s="282"/>
      <c r="T382" s="283"/>
      <c r="AT382" s="278" t="s">
        <v>165</v>
      </c>
      <c r="AU382" s="278" t="s">
        <v>84</v>
      </c>
      <c r="AV382" s="275" t="s">
        <v>84</v>
      </c>
      <c r="AW382" s="275" t="s">
        <v>30</v>
      </c>
      <c r="AX382" s="275" t="s">
        <v>74</v>
      </c>
      <c r="AY382" s="278" t="s">
        <v>153</v>
      </c>
    </row>
    <row r="383" spans="2:51" s="275" customFormat="1" ht="12">
      <c r="B383" s="276"/>
      <c r="D383" s="277" t="s">
        <v>165</v>
      </c>
      <c r="E383" s="278" t="s">
        <v>1</v>
      </c>
      <c r="F383" s="279" t="s">
        <v>1115</v>
      </c>
      <c r="H383" s="280">
        <v>8.086</v>
      </c>
      <c r="I383" s="81"/>
      <c r="L383" s="276"/>
      <c r="M383" s="281"/>
      <c r="N383" s="282"/>
      <c r="O383" s="282"/>
      <c r="P383" s="282"/>
      <c r="Q383" s="282"/>
      <c r="R383" s="282"/>
      <c r="S383" s="282"/>
      <c r="T383" s="283"/>
      <c r="AT383" s="278" t="s">
        <v>165</v>
      </c>
      <c r="AU383" s="278" t="s">
        <v>84</v>
      </c>
      <c r="AV383" s="275" t="s">
        <v>84</v>
      </c>
      <c r="AW383" s="275" t="s">
        <v>30</v>
      </c>
      <c r="AX383" s="275" t="s">
        <v>74</v>
      </c>
      <c r="AY383" s="278" t="s">
        <v>153</v>
      </c>
    </row>
    <row r="384" spans="2:51" s="275" customFormat="1" ht="12">
      <c r="B384" s="276"/>
      <c r="D384" s="277" t="s">
        <v>165</v>
      </c>
      <c r="E384" s="278" t="s">
        <v>1</v>
      </c>
      <c r="F384" s="279" t="s">
        <v>1116</v>
      </c>
      <c r="H384" s="280">
        <v>46.36</v>
      </c>
      <c r="I384" s="81"/>
      <c r="L384" s="276"/>
      <c r="M384" s="281"/>
      <c r="N384" s="282"/>
      <c r="O384" s="282"/>
      <c r="P384" s="282"/>
      <c r="Q384" s="282"/>
      <c r="R384" s="282"/>
      <c r="S384" s="282"/>
      <c r="T384" s="283"/>
      <c r="AT384" s="278" t="s">
        <v>165</v>
      </c>
      <c r="AU384" s="278" t="s">
        <v>84</v>
      </c>
      <c r="AV384" s="275" t="s">
        <v>84</v>
      </c>
      <c r="AW384" s="275" t="s">
        <v>30</v>
      </c>
      <c r="AX384" s="275" t="s">
        <v>74</v>
      </c>
      <c r="AY384" s="278" t="s">
        <v>153</v>
      </c>
    </row>
    <row r="385" spans="2:51" s="275" customFormat="1" ht="12">
      <c r="B385" s="276"/>
      <c r="D385" s="277" t="s">
        <v>165</v>
      </c>
      <c r="E385" s="278" t="s">
        <v>1</v>
      </c>
      <c r="F385" s="279" t="s">
        <v>1117</v>
      </c>
      <c r="H385" s="280">
        <v>22.042</v>
      </c>
      <c r="I385" s="81"/>
      <c r="L385" s="276"/>
      <c r="M385" s="281"/>
      <c r="N385" s="282"/>
      <c r="O385" s="282"/>
      <c r="P385" s="282"/>
      <c r="Q385" s="282"/>
      <c r="R385" s="282"/>
      <c r="S385" s="282"/>
      <c r="T385" s="283"/>
      <c r="AT385" s="278" t="s">
        <v>165</v>
      </c>
      <c r="AU385" s="278" t="s">
        <v>84</v>
      </c>
      <c r="AV385" s="275" t="s">
        <v>84</v>
      </c>
      <c r="AW385" s="275" t="s">
        <v>30</v>
      </c>
      <c r="AX385" s="275" t="s">
        <v>74</v>
      </c>
      <c r="AY385" s="278" t="s">
        <v>153</v>
      </c>
    </row>
    <row r="386" spans="2:51" s="291" customFormat="1" ht="12">
      <c r="B386" s="292"/>
      <c r="D386" s="277" t="s">
        <v>165</v>
      </c>
      <c r="E386" s="293" t="s">
        <v>1</v>
      </c>
      <c r="F386" s="294" t="s">
        <v>176</v>
      </c>
      <c r="H386" s="295">
        <v>111.92</v>
      </c>
      <c r="I386" s="83"/>
      <c r="L386" s="292"/>
      <c r="M386" s="296"/>
      <c r="N386" s="297"/>
      <c r="O386" s="297"/>
      <c r="P386" s="297"/>
      <c r="Q386" s="297"/>
      <c r="R386" s="297"/>
      <c r="S386" s="297"/>
      <c r="T386" s="298"/>
      <c r="AT386" s="293" t="s">
        <v>165</v>
      </c>
      <c r="AU386" s="293" t="s">
        <v>84</v>
      </c>
      <c r="AV386" s="291" t="s">
        <v>159</v>
      </c>
      <c r="AW386" s="291" t="s">
        <v>30</v>
      </c>
      <c r="AX386" s="291" t="s">
        <v>82</v>
      </c>
      <c r="AY386" s="293" t="s">
        <v>153</v>
      </c>
    </row>
    <row r="387" spans="1:65" s="178" customFormat="1" ht="24.25" customHeight="1">
      <c r="A387" s="175"/>
      <c r="B387" s="176"/>
      <c r="C387" s="261" t="s">
        <v>232</v>
      </c>
      <c r="D387" s="261" t="s">
        <v>155</v>
      </c>
      <c r="E387" s="262" t="s">
        <v>1118</v>
      </c>
      <c r="F387" s="263" t="s">
        <v>1119</v>
      </c>
      <c r="G387" s="264" t="s">
        <v>290</v>
      </c>
      <c r="H387" s="265">
        <v>108.66</v>
      </c>
      <c r="I387" s="80"/>
      <c r="J387" s="266">
        <f>ROUND(I387*H387,2)</f>
        <v>0</v>
      </c>
      <c r="K387" s="267"/>
      <c r="L387" s="176"/>
      <c r="M387" s="268" t="s">
        <v>1</v>
      </c>
      <c r="N387" s="269" t="s">
        <v>39</v>
      </c>
      <c r="O387" s="270"/>
      <c r="P387" s="271">
        <f>O387*H387</f>
        <v>0</v>
      </c>
      <c r="Q387" s="271">
        <v>0</v>
      </c>
      <c r="R387" s="271">
        <f>Q387*H387</f>
        <v>0</v>
      </c>
      <c r="S387" s="271">
        <v>0</v>
      </c>
      <c r="T387" s="272">
        <f>S387*H387</f>
        <v>0</v>
      </c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R387" s="273" t="s">
        <v>186</v>
      </c>
      <c r="AT387" s="273" t="s">
        <v>155</v>
      </c>
      <c r="AU387" s="273" t="s">
        <v>84</v>
      </c>
      <c r="AY387" s="166" t="s">
        <v>153</v>
      </c>
      <c r="BE387" s="274">
        <f>IF(N387="základní",J387,0)</f>
        <v>0</v>
      </c>
      <c r="BF387" s="274">
        <f>IF(N387="snížená",J387,0)</f>
        <v>0</v>
      </c>
      <c r="BG387" s="274">
        <f>IF(N387="zákl. přenesená",J387,0)</f>
        <v>0</v>
      </c>
      <c r="BH387" s="274">
        <f>IF(N387="sníž. přenesená",J387,0)</f>
        <v>0</v>
      </c>
      <c r="BI387" s="274">
        <f>IF(N387="nulová",J387,0)</f>
        <v>0</v>
      </c>
      <c r="BJ387" s="166" t="s">
        <v>82</v>
      </c>
      <c r="BK387" s="274">
        <f>ROUND(I387*H387,2)</f>
        <v>0</v>
      </c>
      <c r="BL387" s="166" t="s">
        <v>186</v>
      </c>
      <c r="BM387" s="273" t="s">
        <v>367</v>
      </c>
    </row>
    <row r="388" spans="2:51" s="275" customFormat="1" ht="12">
      <c r="B388" s="276"/>
      <c r="D388" s="277" t="s">
        <v>165</v>
      </c>
      <c r="E388" s="278" t="s">
        <v>1</v>
      </c>
      <c r="F388" s="279" t="s">
        <v>1120</v>
      </c>
      <c r="H388" s="280">
        <v>34.4</v>
      </c>
      <c r="I388" s="81"/>
      <c r="L388" s="276"/>
      <c r="M388" s="281"/>
      <c r="N388" s="282"/>
      <c r="O388" s="282"/>
      <c r="P388" s="282"/>
      <c r="Q388" s="282"/>
      <c r="R388" s="282"/>
      <c r="S388" s="282"/>
      <c r="T388" s="283"/>
      <c r="AT388" s="278" t="s">
        <v>165</v>
      </c>
      <c r="AU388" s="278" t="s">
        <v>84</v>
      </c>
      <c r="AV388" s="275" t="s">
        <v>84</v>
      </c>
      <c r="AW388" s="275" t="s">
        <v>30</v>
      </c>
      <c r="AX388" s="275" t="s">
        <v>74</v>
      </c>
      <c r="AY388" s="278" t="s">
        <v>153</v>
      </c>
    </row>
    <row r="389" spans="2:51" s="275" customFormat="1" ht="12">
      <c r="B389" s="276"/>
      <c r="D389" s="277" t="s">
        <v>165</v>
      </c>
      <c r="E389" s="278" t="s">
        <v>1</v>
      </c>
      <c r="F389" s="279" t="s">
        <v>1121</v>
      </c>
      <c r="H389" s="280">
        <v>7.85</v>
      </c>
      <c r="I389" s="81"/>
      <c r="L389" s="276"/>
      <c r="M389" s="281"/>
      <c r="N389" s="282"/>
      <c r="O389" s="282"/>
      <c r="P389" s="282"/>
      <c r="Q389" s="282"/>
      <c r="R389" s="282"/>
      <c r="S389" s="282"/>
      <c r="T389" s="283"/>
      <c r="AT389" s="278" t="s">
        <v>165</v>
      </c>
      <c r="AU389" s="278" t="s">
        <v>84</v>
      </c>
      <c r="AV389" s="275" t="s">
        <v>84</v>
      </c>
      <c r="AW389" s="275" t="s">
        <v>30</v>
      </c>
      <c r="AX389" s="275" t="s">
        <v>74</v>
      </c>
      <c r="AY389" s="278" t="s">
        <v>153</v>
      </c>
    </row>
    <row r="390" spans="2:51" s="275" customFormat="1" ht="12">
      <c r="B390" s="276"/>
      <c r="D390" s="277" t="s">
        <v>165</v>
      </c>
      <c r="E390" s="278" t="s">
        <v>1</v>
      </c>
      <c r="F390" s="279" t="s">
        <v>1122</v>
      </c>
      <c r="H390" s="280">
        <v>45.01</v>
      </c>
      <c r="I390" s="81"/>
      <c r="L390" s="276"/>
      <c r="M390" s="281"/>
      <c r="N390" s="282"/>
      <c r="O390" s="282"/>
      <c r="P390" s="282"/>
      <c r="Q390" s="282"/>
      <c r="R390" s="282"/>
      <c r="S390" s="282"/>
      <c r="T390" s="283"/>
      <c r="AT390" s="278" t="s">
        <v>165</v>
      </c>
      <c r="AU390" s="278" t="s">
        <v>84</v>
      </c>
      <c r="AV390" s="275" t="s">
        <v>84</v>
      </c>
      <c r="AW390" s="275" t="s">
        <v>30</v>
      </c>
      <c r="AX390" s="275" t="s">
        <v>74</v>
      </c>
      <c r="AY390" s="278" t="s">
        <v>153</v>
      </c>
    </row>
    <row r="391" spans="2:51" s="275" customFormat="1" ht="12">
      <c r="B391" s="276"/>
      <c r="D391" s="277" t="s">
        <v>165</v>
      </c>
      <c r="E391" s="278" t="s">
        <v>1</v>
      </c>
      <c r="F391" s="279" t="s">
        <v>1123</v>
      </c>
      <c r="H391" s="280">
        <v>21.4</v>
      </c>
      <c r="I391" s="81"/>
      <c r="L391" s="276"/>
      <c r="M391" s="281"/>
      <c r="N391" s="282"/>
      <c r="O391" s="282"/>
      <c r="P391" s="282"/>
      <c r="Q391" s="282"/>
      <c r="R391" s="282"/>
      <c r="S391" s="282"/>
      <c r="T391" s="283"/>
      <c r="AT391" s="278" t="s">
        <v>165</v>
      </c>
      <c r="AU391" s="278" t="s">
        <v>84</v>
      </c>
      <c r="AV391" s="275" t="s">
        <v>84</v>
      </c>
      <c r="AW391" s="275" t="s">
        <v>30</v>
      </c>
      <c r="AX391" s="275" t="s">
        <v>74</v>
      </c>
      <c r="AY391" s="278" t="s">
        <v>153</v>
      </c>
    </row>
    <row r="392" spans="2:51" s="291" customFormat="1" ht="12">
      <c r="B392" s="292"/>
      <c r="D392" s="277" t="s">
        <v>165</v>
      </c>
      <c r="E392" s="293" t="s">
        <v>1</v>
      </c>
      <c r="F392" s="294" t="s">
        <v>176</v>
      </c>
      <c r="H392" s="295">
        <v>108.66</v>
      </c>
      <c r="I392" s="83"/>
      <c r="L392" s="292"/>
      <c r="M392" s="296"/>
      <c r="N392" s="297"/>
      <c r="O392" s="297"/>
      <c r="P392" s="297"/>
      <c r="Q392" s="297"/>
      <c r="R392" s="297"/>
      <c r="S392" s="297"/>
      <c r="T392" s="298"/>
      <c r="AT392" s="293" t="s">
        <v>165</v>
      </c>
      <c r="AU392" s="293" t="s">
        <v>84</v>
      </c>
      <c r="AV392" s="291" t="s">
        <v>159</v>
      </c>
      <c r="AW392" s="291" t="s">
        <v>30</v>
      </c>
      <c r="AX392" s="291" t="s">
        <v>82</v>
      </c>
      <c r="AY392" s="293" t="s">
        <v>153</v>
      </c>
    </row>
    <row r="393" spans="1:65" s="178" customFormat="1" ht="24.25" customHeight="1">
      <c r="A393" s="175"/>
      <c r="B393" s="176"/>
      <c r="C393" s="299" t="s">
        <v>260</v>
      </c>
      <c r="D393" s="299" t="s">
        <v>228</v>
      </c>
      <c r="E393" s="300" t="s">
        <v>1124</v>
      </c>
      <c r="F393" s="301" t="s">
        <v>1125</v>
      </c>
      <c r="G393" s="302" t="s">
        <v>290</v>
      </c>
      <c r="H393" s="303">
        <v>92.289</v>
      </c>
      <c r="I393" s="84"/>
      <c r="J393" s="304">
        <f>ROUND(I393*H393,2)</f>
        <v>0</v>
      </c>
      <c r="K393" s="305"/>
      <c r="L393" s="306"/>
      <c r="M393" s="307" t="s">
        <v>1</v>
      </c>
      <c r="N393" s="308" t="s">
        <v>39</v>
      </c>
      <c r="O393" s="270"/>
      <c r="P393" s="271">
        <f>O393*H393</f>
        <v>0</v>
      </c>
      <c r="Q393" s="271">
        <v>0</v>
      </c>
      <c r="R393" s="271">
        <f>Q393*H393</f>
        <v>0</v>
      </c>
      <c r="S393" s="271">
        <v>0</v>
      </c>
      <c r="T393" s="272">
        <f>S393*H393</f>
        <v>0</v>
      </c>
      <c r="U393" s="175"/>
      <c r="V393" s="175"/>
      <c r="W393" s="175"/>
      <c r="X393" s="175"/>
      <c r="Y393" s="175"/>
      <c r="Z393" s="175"/>
      <c r="AA393" s="175"/>
      <c r="AB393" s="175"/>
      <c r="AC393" s="175"/>
      <c r="AD393" s="175"/>
      <c r="AE393" s="175"/>
      <c r="AR393" s="273" t="s">
        <v>231</v>
      </c>
      <c r="AT393" s="273" t="s">
        <v>228</v>
      </c>
      <c r="AU393" s="273" t="s">
        <v>84</v>
      </c>
      <c r="AY393" s="166" t="s">
        <v>153</v>
      </c>
      <c r="BE393" s="274">
        <f>IF(N393="základní",J393,0)</f>
        <v>0</v>
      </c>
      <c r="BF393" s="274">
        <f>IF(N393="snížená",J393,0)</f>
        <v>0</v>
      </c>
      <c r="BG393" s="274">
        <f>IF(N393="zákl. přenesená",J393,0)</f>
        <v>0</v>
      </c>
      <c r="BH393" s="274">
        <f>IF(N393="sníž. přenesená",J393,0)</f>
        <v>0</v>
      </c>
      <c r="BI393" s="274">
        <f>IF(N393="nulová",J393,0)</f>
        <v>0</v>
      </c>
      <c r="BJ393" s="166" t="s">
        <v>82</v>
      </c>
      <c r="BK393" s="274">
        <f>ROUND(I393*H393,2)</f>
        <v>0</v>
      </c>
      <c r="BL393" s="166" t="s">
        <v>186</v>
      </c>
      <c r="BM393" s="273" t="s">
        <v>371</v>
      </c>
    </row>
    <row r="394" spans="2:51" s="275" customFormat="1" ht="12">
      <c r="B394" s="276"/>
      <c r="D394" s="277" t="s">
        <v>165</v>
      </c>
      <c r="E394" s="278" t="s">
        <v>1</v>
      </c>
      <c r="F394" s="279" t="s">
        <v>1126</v>
      </c>
      <c r="H394" s="280">
        <v>48.153</v>
      </c>
      <c r="I394" s="81"/>
      <c r="L394" s="276"/>
      <c r="M394" s="281"/>
      <c r="N394" s="282"/>
      <c r="O394" s="282"/>
      <c r="P394" s="282"/>
      <c r="Q394" s="282"/>
      <c r="R394" s="282"/>
      <c r="S394" s="282"/>
      <c r="T394" s="283"/>
      <c r="AT394" s="278" t="s">
        <v>165</v>
      </c>
      <c r="AU394" s="278" t="s">
        <v>84</v>
      </c>
      <c r="AV394" s="275" t="s">
        <v>84</v>
      </c>
      <c r="AW394" s="275" t="s">
        <v>30</v>
      </c>
      <c r="AX394" s="275" t="s">
        <v>74</v>
      </c>
      <c r="AY394" s="278" t="s">
        <v>153</v>
      </c>
    </row>
    <row r="395" spans="2:51" s="275" customFormat="1" ht="12">
      <c r="B395" s="276"/>
      <c r="D395" s="277" t="s">
        <v>165</v>
      </c>
      <c r="E395" s="278" t="s">
        <v>1</v>
      </c>
      <c r="F395" s="279" t="s">
        <v>1127</v>
      </c>
      <c r="H395" s="280">
        <v>21.548</v>
      </c>
      <c r="I395" s="81"/>
      <c r="L395" s="276"/>
      <c r="M395" s="281"/>
      <c r="N395" s="282"/>
      <c r="O395" s="282"/>
      <c r="P395" s="282"/>
      <c r="Q395" s="282"/>
      <c r="R395" s="282"/>
      <c r="S395" s="282"/>
      <c r="T395" s="283"/>
      <c r="AT395" s="278" t="s">
        <v>165</v>
      </c>
      <c r="AU395" s="278" t="s">
        <v>84</v>
      </c>
      <c r="AV395" s="275" t="s">
        <v>84</v>
      </c>
      <c r="AW395" s="275" t="s">
        <v>30</v>
      </c>
      <c r="AX395" s="275" t="s">
        <v>74</v>
      </c>
      <c r="AY395" s="278" t="s">
        <v>153</v>
      </c>
    </row>
    <row r="396" spans="2:51" s="275" customFormat="1" ht="12">
      <c r="B396" s="276"/>
      <c r="D396" s="277" t="s">
        <v>165</v>
      </c>
      <c r="E396" s="278" t="s">
        <v>1</v>
      </c>
      <c r="F396" s="279" t="s">
        <v>1128</v>
      </c>
      <c r="H396" s="280">
        <v>22.588</v>
      </c>
      <c r="I396" s="81"/>
      <c r="L396" s="276"/>
      <c r="M396" s="281"/>
      <c r="N396" s="282"/>
      <c r="O396" s="282"/>
      <c r="P396" s="282"/>
      <c r="Q396" s="282"/>
      <c r="R396" s="282"/>
      <c r="S396" s="282"/>
      <c r="T396" s="283"/>
      <c r="AT396" s="278" t="s">
        <v>165</v>
      </c>
      <c r="AU396" s="278" t="s">
        <v>84</v>
      </c>
      <c r="AV396" s="275" t="s">
        <v>84</v>
      </c>
      <c r="AW396" s="275" t="s">
        <v>30</v>
      </c>
      <c r="AX396" s="275" t="s">
        <v>74</v>
      </c>
      <c r="AY396" s="278" t="s">
        <v>153</v>
      </c>
    </row>
    <row r="397" spans="2:51" s="291" customFormat="1" ht="12">
      <c r="B397" s="292"/>
      <c r="D397" s="277" t="s">
        <v>165</v>
      </c>
      <c r="E397" s="293" t="s">
        <v>1</v>
      </c>
      <c r="F397" s="294" t="s">
        <v>176</v>
      </c>
      <c r="H397" s="295">
        <v>92.28899999999999</v>
      </c>
      <c r="I397" s="83"/>
      <c r="L397" s="292"/>
      <c r="M397" s="296"/>
      <c r="N397" s="297"/>
      <c r="O397" s="297"/>
      <c r="P397" s="297"/>
      <c r="Q397" s="297"/>
      <c r="R397" s="297"/>
      <c r="S397" s="297"/>
      <c r="T397" s="298"/>
      <c r="AT397" s="293" t="s">
        <v>165</v>
      </c>
      <c r="AU397" s="293" t="s">
        <v>84</v>
      </c>
      <c r="AV397" s="291" t="s">
        <v>159</v>
      </c>
      <c r="AW397" s="291" t="s">
        <v>30</v>
      </c>
      <c r="AX397" s="291" t="s">
        <v>82</v>
      </c>
      <c r="AY397" s="293" t="s">
        <v>153</v>
      </c>
    </row>
    <row r="398" spans="1:65" s="178" customFormat="1" ht="24.25" customHeight="1">
      <c r="A398" s="175"/>
      <c r="B398" s="176"/>
      <c r="C398" s="261" t="s">
        <v>348</v>
      </c>
      <c r="D398" s="261" t="s">
        <v>155</v>
      </c>
      <c r="E398" s="262" t="s">
        <v>1129</v>
      </c>
      <c r="F398" s="263" t="s">
        <v>1130</v>
      </c>
      <c r="G398" s="264" t="s">
        <v>290</v>
      </c>
      <c r="H398" s="265">
        <v>89.6</v>
      </c>
      <c r="I398" s="80"/>
      <c r="J398" s="266">
        <f>ROUND(I398*H398,2)</f>
        <v>0</v>
      </c>
      <c r="K398" s="267"/>
      <c r="L398" s="176"/>
      <c r="M398" s="268" t="s">
        <v>1</v>
      </c>
      <c r="N398" s="269" t="s">
        <v>39</v>
      </c>
      <c r="O398" s="270"/>
      <c r="P398" s="271">
        <f>O398*H398</f>
        <v>0</v>
      </c>
      <c r="Q398" s="271">
        <v>0</v>
      </c>
      <c r="R398" s="271">
        <f>Q398*H398</f>
        <v>0</v>
      </c>
      <c r="S398" s="271">
        <v>0</v>
      </c>
      <c r="T398" s="272">
        <f>S398*H398</f>
        <v>0</v>
      </c>
      <c r="U398" s="175"/>
      <c r="V398" s="175"/>
      <c r="W398" s="175"/>
      <c r="X398" s="175"/>
      <c r="Y398" s="175"/>
      <c r="Z398" s="175"/>
      <c r="AA398" s="175"/>
      <c r="AB398" s="175"/>
      <c r="AC398" s="175"/>
      <c r="AD398" s="175"/>
      <c r="AE398" s="175"/>
      <c r="AR398" s="273" t="s">
        <v>186</v>
      </c>
      <c r="AT398" s="273" t="s">
        <v>155</v>
      </c>
      <c r="AU398" s="273" t="s">
        <v>84</v>
      </c>
      <c r="AY398" s="166" t="s">
        <v>153</v>
      </c>
      <c r="BE398" s="274">
        <f>IF(N398="základní",J398,0)</f>
        <v>0</v>
      </c>
      <c r="BF398" s="274">
        <f>IF(N398="snížená",J398,0)</f>
        <v>0</v>
      </c>
      <c r="BG398" s="274">
        <f>IF(N398="zákl. přenesená",J398,0)</f>
        <v>0</v>
      </c>
      <c r="BH398" s="274">
        <f>IF(N398="sníž. přenesená",J398,0)</f>
        <v>0</v>
      </c>
      <c r="BI398" s="274">
        <f>IF(N398="nulová",J398,0)</f>
        <v>0</v>
      </c>
      <c r="BJ398" s="166" t="s">
        <v>82</v>
      </c>
      <c r="BK398" s="274">
        <f>ROUND(I398*H398,2)</f>
        <v>0</v>
      </c>
      <c r="BL398" s="166" t="s">
        <v>186</v>
      </c>
      <c r="BM398" s="273" t="s">
        <v>374</v>
      </c>
    </row>
    <row r="399" spans="2:51" s="275" customFormat="1" ht="12">
      <c r="B399" s="276"/>
      <c r="D399" s="277" t="s">
        <v>165</v>
      </c>
      <c r="E399" s="278" t="s">
        <v>1</v>
      </c>
      <c r="F399" s="279" t="s">
        <v>1131</v>
      </c>
      <c r="H399" s="280">
        <v>46.75</v>
      </c>
      <c r="I399" s="81"/>
      <c r="L399" s="276"/>
      <c r="M399" s="281"/>
      <c r="N399" s="282"/>
      <c r="O399" s="282"/>
      <c r="P399" s="282"/>
      <c r="Q399" s="282"/>
      <c r="R399" s="282"/>
      <c r="S399" s="282"/>
      <c r="T399" s="283"/>
      <c r="AT399" s="278" t="s">
        <v>165</v>
      </c>
      <c r="AU399" s="278" t="s">
        <v>84</v>
      </c>
      <c r="AV399" s="275" t="s">
        <v>84</v>
      </c>
      <c r="AW399" s="275" t="s">
        <v>30</v>
      </c>
      <c r="AX399" s="275" t="s">
        <v>74</v>
      </c>
      <c r="AY399" s="278" t="s">
        <v>153</v>
      </c>
    </row>
    <row r="400" spans="2:51" s="275" customFormat="1" ht="12">
      <c r="B400" s="276"/>
      <c r="D400" s="277" t="s">
        <v>165</v>
      </c>
      <c r="E400" s="278" t="s">
        <v>1</v>
      </c>
      <c r="F400" s="279" t="s">
        <v>1132</v>
      </c>
      <c r="H400" s="280">
        <v>20.92</v>
      </c>
      <c r="I400" s="81"/>
      <c r="L400" s="276"/>
      <c r="M400" s="281"/>
      <c r="N400" s="282"/>
      <c r="O400" s="282"/>
      <c r="P400" s="282"/>
      <c r="Q400" s="282"/>
      <c r="R400" s="282"/>
      <c r="S400" s="282"/>
      <c r="T400" s="283"/>
      <c r="AT400" s="278" t="s">
        <v>165</v>
      </c>
      <c r="AU400" s="278" t="s">
        <v>84</v>
      </c>
      <c r="AV400" s="275" t="s">
        <v>84</v>
      </c>
      <c r="AW400" s="275" t="s">
        <v>30</v>
      </c>
      <c r="AX400" s="275" t="s">
        <v>74</v>
      </c>
      <c r="AY400" s="278" t="s">
        <v>153</v>
      </c>
    </row>
    <row r="401" spans="2:51" s="275" customFormat="1" ht="12">
      <c r="B401" s="276"/>
      <c r="D401" s="277" t="s">
        <v>165</v>
      </c>
      <c r="E401" s="278" t="s">
        <v>1</v>
      </c>
      <c r="F401" s="279" t="s">
        <v>1133</v>
      </c>
      <c r="H401" s="280">
        <v>21.93</v>
      </c>
      <c r="I401" s="81"/>
      <c r="L401" s="276"/>
      <c r="M401" s="281"/>
      <c r="N401" s="282"/>
      <c r="O401" s="282"/>
      <c r="P401" s="282"/>
      <c r="Q401" s="282"/>
      <c r="R401" s="282"/>
      <c r="S401" s="282"/>
      <c r="T401" s="283"/>
      <c r="AT401" s="278" t="s">
        <v>165</v>
      </c>
      <c r="AU401" s="278" t="s">
        <v>84</v>
      </c>
      <c r="AV401" s="275" t="s">
        <v>84</v>
      </c>
      <c r="AW401" s="275" t="s">
        <v>30</v>
      </c>
      <c r="AX401" s="275" t="s">
        <v>74</v>
      </c>
      <c r="AY401" s="278" t="s">
        <v>153</v>
      </c>
    </row>
    <row r="402" spans="2:51" s="291" customFormat="1" ht="12">
      <c r="B402" s="292"/>
      <c r="D402" s="277" t="s">
        <v>165</v>
      </c>
      <c r="E402" s="293" t="s">
        <v>1</v>
      </c>
      <c r="F402" s="294" t="s">
        <v>176</v>
      </c>
      <c r="H402" s="295">
        <v>89.6</v>
      </c>
      <c r="I402" s="83"/>
      <c r="L402" s="292"/>
      <c r="M402" s="296"/>
      <c r="N402" s="297"/>
      <c r="O402" s="297"/>
      <c r="P402" s="297"/>
      <c r="Q402" s="297"/>
      <c r="R402" s="297"/>
      <c r="S402" s="297"/>
      <c r="T402" s="298"/>
      <c r="AT402" s="293" t="s">
        <v>165</v>
      </c>
      <c r="AU402" s="293" t="s">
        <v>84</v>
      </c>
      <c r="AV402" s="291" t="s">
        <v>159</v>
      </c>
      <c r="AW402" s="291" t="s">
        <v>30</v>
      </c>
      <c r="AX402" s="291" t="s">
        <v>82</v>
      </c>
      <c r="AY402" s="293" t="s">
        <v>153</v>
      </c>
    </row>
    <row r="403" spans="1:65" s="178" customFormat="1" ht="24.25" customHeight="1">
      <c r="A403" s="175"/>
      <c r="B403" s="176"/>
      <c r="C403" s="299" t="s">
        <v>264</v>
      </c>
      <c r="D403" s="299" t="s">
        <v>228</v>
      </c>
      <c r="E403" s="300" t="s">
        <v>1134</v>
      </c>
      <c r="F403" s="301" t="s">
        <v>1135</v>
      </c>
      <c r="G403" s="302" t="s">
        <v>290</v>
      </c>
      <c r="H403" s="303">
        <v>26.234</v>
      </c>
      <c r="I403" s="84"/>
      <c r="J403" s="304">
        <f>ROUND(I403*H403,2)</f>
        <v>0</v>
      </c>
      <c r="K403" s="305"/>
      <c r="L403" s="306"/>
      <c r="M403" s="307" t="s">
        <v>1</v>
      </c>
      <c r="N403" s="308" t="s">
        <v>39</v>
      </c>
      <c r="O403" s="270"/>
      <c r="P403" s="271">
        <f>O403*H403</f>
        <v>0</v>
      </c>
      <c r="Q403" s="271">
        <v>0</v>
      </c>
      <c r="R403" s="271">
        <f>Q403*H403</f>
        <v>0</v>
      </c>
      <c r="S403" s="271">
        <v>0</v>
      </c>
      <c r="T403" s="272">
        <f>S403*H403</f>
        <v>0</v>
      </c>
      <c r="U403" s="175"/>
      <c r="V403" s="175"/>
      <c r="W403" s="175"/>
      <c r="X403" s="175"/>
      <c r="Y403" s="175"/>
      <c r="Z403" s="175"/>
      <c r="AA403" s="175"/>
      <c r="AB403" s="175"/>
      <c r="AC403" s="175"/>
      <c r="AD403" s="175"/>
      <c r="AE403" s="175"/>
      <c r="AR403" s="273" t="s">
        <v>231</v>
      </c>
      <c r="AT403" s="273" t="s">
        <v>228</v>
      </c>
      <c r="AU403" s="273" t="s">
        <v>84</v>
      </c>
      <c r="AY403" s="166" t="s">
        <v>153</v>
      </c>
      <c r="BE403" s="274">
        <f>IF(N403="základní",J403,0)</f>
        <v>0</v>
      </c>
      <c r="BF403" s="274">
        <f>IF(N403="snížená",J403,0)</f>
        <v>0</v>
      </c>
      <c r="BG403" s="274">
        <f>IF(N403="zákl. přenesená",J403,0)</f>
        <v>0</v>
      </c>
      <c r="BH403" s="274">
        <f>IF(N403="sníž. přenesená",J403,0)</f>
        <v>0</v>
      </c>
      <c r="BI403" s="274">
        <f>IF(N403="nulová",J403,0)</f>
        <v>0</v>
      </c>
      <c r="BJ403" s="166" t="s">
        <v>82</v>
      </c>
      <c r="BK403" s="274">
        <f>ROUND(I403*H403,2)</f>
        <v>0</v>
      </c>
      <c r="BL403" s="166" t="s">
        <v>186</v>
      </c>
      <c r="BM403" s="273" t="s">
        <v>378</v>
      </c>
    </row>
    <row r="404" spans="2:51" s="275" customFormat="1" ht="12">
      <c r="B404" s="276"/>
      <c r="D404" s="277" t="s">
        <v>165</v>
      </c>
      <c r="E404" s="278" t="s">
        <v>1</v>
      </c>
      <c r="F404" s="279" t="s">
        <v>1136</v>
      </c>
      <c r="H404" s="280">
        <v>23.762</v>
      </c>
      <c r="I404" s="81"/>
      <c r="L404" s="276"/>
      <c r="M404" s="281"/>
      <c r="N404" s="282"/>
      <c r="O404" s="282"/>
      <c r="P404" s="282"/>
      <c r="Q404" s="282"/>
      <c r="R404" s="282"/>
      <c r="S404" s="282"/>
      <c r="T404" s="283"/>
      <c r="AT404" s="278" t="s">
        <v>165</v>
      </c>
      <c r="AU404" s="278" t="s">
        <v>84</v>
      </c>
      <c r="AV404" s="275" t="s">
        <v>84</v>
      </c>
      <c r="AW404" s="275" t="s">
        <v>30</v>
      </c>
      <c r="AX404" s="275" t="s">
        <v>74</v>
      </c>
      <c r="AY404" s="278" t="s">
        <v>153</v>
      </c>
    </row>
    <row r="405" spans="2:51" s="275" customFormat="1" ht="12">
      <c r="B405" s="276"/>
      <c r="D405" s="277" t="s">
        <v>165</v>
      </c>
      <c r="E405" s="278" t="s">
        <v>1</v>
      </c>
      <c r="F405" s="279" t="s">
        <v>1137</v>
      </c>
      <c r="H405" s="280">
        <v>2.472</v>
      </c>
      <c r="I405" s="81"/>
      <c r="L405" s="276"/>
      <c r="M405" s="281"/>
      <c r="N405" s="282"/>
      <c r="O405" s="282"/>
      <c r="P405" s="282"/>
      <c r="Q405" s="282"/>
      <c r="R405" s="282"/>
      <c r="S405" s="282"/>
      <c r="T405" s="283"/>
      <c r="AT405" s="278" t="s">
        <v>165</v>
      </c>
      <c r="AU405" s="278" t="s">
        <v>84</v>
      </c>
      <c r="AV405" s="275" t="s">
        <v>84</v>
      </c>
      <c r="AW405" s="275" t="s">
        <v>30</v>
      </c>
      <c r="AX405" s="275" t="s">
        <v>74</v>
      </c>
      <c r="AY405" s="278" t="s">
        <v>153</v>
      </c>
    </row>
    <row r="406" spans="2:51" s="291" customFormat="1" ht="12">
      <c r="B406" s="292"/>
      <c r="D406" s="277" t="s">
        <v>165</v>
      </c>
      <c r="E406" s="293" t="s">
        <v>1</v>
      </c>
      <c r="F406" s="294" t="s">
        <v>176</v>
      </c>
      <c r="H406" s="295">
        <v>26.234</v>
      </c>
      <c r="I406" s="83"/>
      <c r="L406" s="292"/>
      <c r="M406" s="296"/>
      <c r="N406" s="297"/>
      <c r="O406" s="297"/>
      <c r="P406" s="297"/>
      <c r="Q406" s="297"/>
      <c r="R406" s="297"/>
      <c r="S406" s="297"/>
      <c r="T406" s="298"/>
      <c r="AT406" s="293" t="s">
        <v>165</v>
      </c>
      <c r="AU406" s="293" t="s">
        <v>84</v>
      </c>
      <c r="AV406" s="291" t="s">
        <v>159</v>
      </c>
      <c r="AW406" s="291" t="s">
        <v>30</v>
      </c>
      <c r="AX406" s="291" t="s">
        <v>82</v>
      </c>
      <c r="AY406" s="293" t="s">
        <v>153</v>
      </c>
    </row>
    <row r="407" spans="1:65" s="178" customFormat="1" ht="24.25" customHeight="1">
      <c r="A407" s="175"/>
      <c r="B407" s="176"/>
      <c r="C407" s="261" t="s">
        <v>355</v>
      </c>
      <c r="D407" s="261" t="s">
        <v>155</v>
      </c>
      <c r="E407" s="262" t="s">
        <v>1138</v>
      </c>
      <c r="F407" s="263" t="s">
        <v>1139</v>
      </c>
      <c r="G407" s="264" t="s">
        <v>290</v>
      </c>
      <c r="H407" s="265">
        <v>25.47</v>
      </c>
      <c r="I407" s="80"/>
      <c r="J407" s="266">
        <f>ROUND(I407*H407,2)</f>
        <v>0</v>
      </c>
      <c r="K407" s="267"/>
      <c r="L407" s="176"/>
      <c r="M407" s="268" t="s">
        <v>1</v>
      </c>
      <c r="N407" s="269" t="s">
        <v>39</v>
      </c>
      <c r="O407" s="270"/>
      <c r="P407" s="271">
        <f>O407*H407</f>
        <v>0</v>
      </c>
      <c r="Q407" s="271">
        <v>0</v>
      </c>
      <c r="R407" s="271">
        <f>Q407*H407</f>
        <v>0</v>
      </c>
      <c r="S407" s="271">
        <v>0</v>
      </c>
      <c r="T407" s="272">
        <f>S407*H407</f>
        <v>0</v>
      </c>
      <c r="U407" s="175"/>
      <c r="V407" s="175"/>
      <c r="W407" s="175"/>
      <c r="X407" s="175"/>
      <c r="Y407" s="175"/>
      <c r="Z407" s="175"/>
      <c r="AA407" s="175"/>
      <c r="AB407" s="175"/>
      <c r="AC407" s="175"/>
      <c r="AD407" s="175"/>
      <c r="AE407" s="175"/>
      <c r="AR407" s="273" t="s">
        <v>186</v>
      </c>
      <c r="AT407" s="273" t="s">
        <v>155</v>
      </c>
      <c r="AU407" s="273" t="s">
        <v>84</v>
      </c>
      <c r="AY407" s="166" t="s">
        <v>153</v>
      </c>
      <c r="BE407" s="274">
        <f>IF(N407="základní",J407,0)</f>
        <v>0</v>
      </c>
      <c r="BF407" s="274">
        <f>IF(N407="snížená",J407,0)</f>
        <v>0</v>
      </c>
      <c r="BG407" s="274">
        <f>IF(N407="zákl. přenesená",J407,0)</f>
        <v>0</v>
      </c>
      <c r="BH407" s="274">
        <f>IF(N407="sníž. přenesená",J407,0)</f>
        <v>0</v>
      </c>
      <c r="BI407" s="274">
        <f>IF(N407="nulová",J407,0)</f>
        <v>0</v>
      </c>
      <c r="BJ407" s="166" t="s">
        <v>82</v>
      </c>
      <c r="BK407" s="274">
        <f>ROUND(I407*H407,2)</f>
        <v>0</v>
      </c>
      <c r="BL407" s="166" t="s">
        <v>186</v>
      </c>
      <c r="BM407" s="273" t="s">
        <v>381</v>
      </c>
    </row>
    <row r="408" spans="2:51" s="275" customFormat="1" ht="12">
      <c r="B408" s="276"/>
      <c r="D408" s="277" t="s">
        <v>165</v>
      </c>
      <c r="E408" s="278" t="s">
        <v>1</v>
      </c>
      <c r="F408" s="279" t="s">
        <v>1140</v>
      </c>
      <c r="H408" s="280">
        <v>23.07</v>
      </c>
      <c r="I408" s="81"/>
      <c r="L408" s="276"/>
      <c r="M408" s="281"/>
      <c r="N408" s="282"/>
      <c r="O408" s="282"/>
      <c r="P408" s="282"/>
      <c r="Q408" s="282"/>
      <c r="R408" s="282"/>
      <c r="S408" s="282"/>
      <c r="T408" s="283"/>
      <c r="AT408" s="278" t="s">
        <v>165</v>
      </c>
      <c r="AU408" s="278" t="s">
        <v>84</v>
      </c>
      <c r="AV408" s="275" t="s">
        <v>84</v>
      </c>
      <c r="AW408" s="275" t="s">
        <v>30</v>
      </c>
      <c r="AX408" s="275" t="s">
        <v>74</v>
      </c>
      <c r="AY408" s="278" t="s">
        <v>153</v>
      </c>
    </row>
    <row r="409" spans="2:51" s="275" customFormat="1" ht="12">
      <c r="B409" s="276"/>
      <c r="D409" s="277" t="s">
        <v>165</v>
      </c>
      <c r="E409" s="278" t="s">
        <v>1</v>
      </c>
      <c r="F409" s="279" t="s">
        <v>1141</v>
      </c>
      <c r="H409" s="280">
        <v>2.4</v>
      </c>
      <c r="I409" s="81"/>
      <c r="L409" s="276"/>
      <c r="M409" s="281"/>
      <c r="N409" s="282"/>
      <c r="O409" s="282"/>
      <c r="P409" s="282"/>
      <c r="Q409" s="282"/>
      <c r="R409" s="282"/>
      <c r="S409" s="282"/>
      <c r="T409" s="283"/>
      <c r="AT409" s="278" t="s">
        <v>165</v>
      </c>
      <c r="AU409" s="278" t="s">
        <v>84</v>
      </c>
      <c r="AV409" s="275" t="s">
        <v>84</v>
      </c>
      <c r="AW409" s="275" t="s">
        <v>30</v>
      </c>
      <c r="AX409" s="275" t="s">
        <v>74</v>
      </c>
      <c r="AY409" s="278" t="s">
        <v>153</v>
      </c>
    </row>
    <row r="410" spans="2:51" s="291" customFormat="1" ht="12">
      <c r="B410" s="292"/>
      <c r="D410" s="277" t="s">
        <v>165</v>
      </c>
      <c r="E410" s="293" t="s">
        <v>1</v>
      </c>
      <c r="F410" s="294" t="s">
        <v>176</v>
      </c>
      <c r="H410" s="295">
        <v>25.47</v>
      </c>
      <c r="I410" s="83"/>
      <c r="L410" s="292"/>
      <c r="M410" s="296"/>
      <c r="N410" s="297"/>
      <c r="O410" s="297"/>
      <c r="P410" s="297"/>
      <c r="Q410" s="297"/>
      <c r="R410" s="297"/>
      <c r="S410" s="297"/>
      <c r="T410" s="298"/>
      <c r="AT410" s="293" t="s">
        <v>165</v>
      </c>
      <c r="AU410" s="293" t="s">
        <v>84</v>
      </c>
      <c r="AV410" s="291" t="s">
        <v>159</v>
      </c>
      <c r="AW410" s="291" t="s">
        <v>30</v>
      </c>
      <c r="AX410" s="291" t="s">
        <v>82</v>
      </c>
      <c r="AY410" s="293" t="s">
        <v>153</v>
      </c>
    </row>
    <row r="411" spans="1:65" s="178" customFormat="1" ht="24.25" customHeight="1">
      <c r="A411" s="175"/>
      <c r="B411" s="176"/>
      <c r="C411" s="299" t="s">
        <v>268</v>
      </c>
      <c r="D411" s="299" t="s">
        <v>228</v>
      </c>
      <c r="E411" s="300" t="s">
        <v>1142</v>
      </c>
      <c r="F411" s="301" t="s">
        <v>1143</v>
      </c>
      <c r="G411" s="302" t="s">
        <v>290</v>
      </c>
      <c r="H411" s="303">
        <v>2.781</v>
      </c>
      <c r="I411" s="84"/>
      <c r="J411" s="304">
        <f>ROUND(I411*H411,2)</f>
        <v>0</v>
      </c>
      <c r="K411" s="305"/>
      <c r="L411" s="306"/>
      <c r="M411" s="307" t="s">
        <v>1</v>
      </c>
      <c r="N411" s="308" t="s">
        <v>39</v>
      </c>
      <c r="O411" s="270"/>
      <c r="P411" s="271">
        <f>O411*H411</f>
        <v>0</v>
      </c>
      <c r="Q411" s="271">
        <v>0</v>
      </c>
      <c r="R411" s="271">
        <f>Q411*H411</f>
        <v>0</v>
      </c>
      <c r="S411" s="271">
        <v>0</v>
      </c>
      <c r="T411" s="272">
        <f>S411*H411</f>
        <v>0</v>
      </c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R411" s="273" t="s">
        <v>231</v>
      </c>
      <c r="AT411" s="273" t="s">
        <v>228</v>
      </c>
      <c r="AU411" s="273" t="s">
        <v>84</v>
      </c>
      <c r="AY411" s="166" t="s">
        <v>153</v>
      </c>
      <c r="BE411" s="274">
        <f>IF(N411="základní",J411,0)</f>
        <v>0</v>
      </c>
      <c r="BF411" s="274">
        <f>IF(N411="snížená",J411,0)</f>
        <v>0</v>
      </c>
      <c r="BG411" s="274">
        <f>IF(N411="zákl. přenesená",J411,0)</f>
        <v>0</v>
      </c>
      <c r="BH411" s="274">
        <f>IF(N411="sníž. přenesená",J411,0)</f>
        <v>0</v>
      </c>
      <c r="BI411" s="274">
        <f>IF(N411="nulová",J411,0)</f>
        <v>0</v>
      </c>
      <c r="BJ411" s="166" t="s">
        <v>82</v>
      </c>
      <c r="BK411" s="274">
        <f>ROUND(I411*H411,2)</f>
        <v>0</v>
      </c>
      <c r="BL411" s="166" t="s">
        <v>186</v>
      </c>
      <c r="BM411" s="273" t="s">
        <v>386</v>
      </c>
    </row>
    <row r="412" spans="2:51" s="275" customFormat="1" ht="12">
      <c r="B412" s="276"/>
      <c r="D412" s="277" t="s">
        <v>165</v>
      </c>
      <c r="E412" s="278" t="s">
        <v>1</v>
      </c>
      <c r="F412" s="279" t="s">
        <v>1144</v>
      </c>
      <c r="H412" s="280">
        <v>2.781</v>
      </c>
      <c r="I412" s="81"/>
      <c r="L412" s="276"/>
      <c r="M412" s="281"/>
      <c r="N412" s="282"/>
      <c r="O412" s="282"/>
      <c r="P412" s="282"/>
      <c r="Q412" s="282"/>
      <c r="R412" s="282"/>
      <c r="S412" s="282"/>
      <c r="T412" s="283"/>
      <c r="AT412" s="278" t="s">
        <v>165</v>
      </c>
      <c r="AU412" s="278" t="s">
        <v>84</v>
      </c>
      <c r="AV412" s="275" t="s">
        <v>84</v>
      </c>
      <c r="AW412" s="275" t="s">
        <v>30</v>
      </c>
      <c r="AX412" s="275" t="s">
        <v>74</v>
      </c>
      <c r="AY412" s="278" t="s">
        <v>153</v>
      </c>
    </row>
    <row r="413" spans="2:51" s="291" customFormat="1" ht="12">
      <c r="B413" s="292"/>
      <c r="D413" s="277" t="s">
        <v>165</v>
      </c>
      <c r="E413" s="293" t="s">
        <v>1</v>
      </c>
      <c r="F413" s="294" t="s">
        <v>176</v>
      </c>
      <c r="H413" s="295">
        <v>2.781</v>
      </c>
      <c r="I413" s="83"/>
      <c r="L413" s="292"/>
      <c r="M413" s="296"/>
      <c r="N413" s="297"/>
      <c r="O413" s="297"/>
      <c r="P413" s="297"/>
      <c r="Q413" s="297"/>
      <c r="R413" s="297"/>
      <c r="S413" s="297"/>
      <c r="T413" s="298"/>
      <c r="AT413" s="293" t="s">
        <v>165</v>
      </c>
      <c r="AU413" s="293" t="s">
        <v>84</v>
      </c>
      <c r="AV413" s="291" t="s">
        <v>159</v>
      </c>
      <c r="AW413" s="291" t="s">
        <v>30</v>
      </c>
      <c r="AX413" s="291" t="s">
        <v>82</v>
      </c>
      <c r="AY413" s="293" t="s">
        <v>153</v>
      </c>
    </row>
    <row r="414" spans="1:65" s="178" customFormat="1" ht="24.25" customHeight="1">
      <c r="A414" s="175"/>
      <c r="B414" s="176"/>
      <c r="C414" s="261" t="s">
        <v>368</v>
      </c>
      <c r="D414" s="261" t="s">
        <v>155</v>
      </c>
      <c r="E414" s="262" t="s">
        <v>1145</v>
      </c>
      <c r="F414" s="263" t="s">
        <v>1146</v>
      </c>
      <c r="G414" s="264" t="s">
        <v>290</v>
      </c>
      <c r="H414" s="265">
        <v>2.7</v>
      </c>
      <c r="I414" s="80"/>
      <c r="J414" s="266">
        <f>ROUND(I414*H414,2)</f>
        <v>0</v>
      </c>
      <c r="K414" s="267"/>
      <c r="L414" s="176"/>
      <c r="M414" s="268" t="s">
        <v>1</v>
      </c>
      <c r="N414" s="269" t="s">
        <v>39</v>
      </c>
      <c r="O414" s="270"/>
      <c r="P414" s="271">
        <f>O414*H414</f>
        <v>0</v>
      </c>
      <c r="Q414" s="271">
        <v>0</v>
      </c>
      <c r="R414" s="271">
        <f>Q414*H414</f>
        <v>0</v>
      </c>
      <c r="S414" s="271">
        <v>0</v>
      </c>
      <c r="T414" s="272">
        <f>S414*H414</f>
        <v>0</v>
      </c>
      <c r="U414" s="175"/>
      <c r="V414" s="175"/>
      <c r="W414" s="175"/>
      <c r="X414" s="175"/>
      <c r="Y414" s="175"/>
      <c r="Z414" s="175"/>
      <c r="AA414" s="175"/>
      <c r="AB414" s="175"/>
      <c r="AC414" s="175"/>
      <c r="AD414" s="175"/>
      <c r="AE414" s="175"/>
      <c r="AR414" s="273" t="s">
        <v>186</v>
      </c>
      <c r="AT414" s="273" t="s">
        <v>155</v>
      </c>
      <c r="AU414" s="273" t="s">
        <v>84</v>
      </c>
      <c r="AY414" s="166" t="s">
        <v>153</v>
      </c>
      <c r="BE414" s="274">
        <f>IF(N414="základní",J414,0)</f>
        <v>0</v>
      </c>
      <c r="BF414" s="274">
        <f>IF(N414="snížená",J414,0)</f>
        <v>0</v>
      </c>
      <c r="BG414" s="274">
        <f>IF(N414="zákl. přenesená",J414,0)</f>
        <v>0</v>
      </c>
      <c r="BH414" s="274">
        <f>IF(N414="sníž. přenesená",J414,0)</f>
        <v>0</v>
      </c>
      <c r="BI414" s="274">
        <f>IF(N414="nulová",J414,0)</f>
        <v>0</v>
      </c>
      <c r="BJ414" s="166" t="s">
        <v>82</v>
      </c>
      <c r="BK414" s="274">
        <f>ROUND(I414*H414,2)</f>
        <v>0</v>
      </c>
      <c r="BL414" s="166" t="s">
        <v>186</v>
      </c>
      <c r="BM414" s="273" t="s">
        <v>389</v>
      </c>
    </row>
    <row r="415" spans="2:51" s="275" customFormat="1" ht="12">
      <c r="B415" s="276"/>
      <c r="D415" s="277" t="s">
        <v>165</v>
      </c>
      <c r="E415" s="278" t="s">
        <v>1</v>
      </c>
      <c r="F415" s="279" t="s">
        <v>1147</v>
      </c>
      <c r="H415" s="280">
        <v>2.7</v>
      </c>
      <c r="I415" s="81"/>
      <c r="L415" s="276"/>
      <c r="M415" s="281"/>
      <c r="N415" s="282"/>
      <c r="O415" s="282"/>
      <c r="P415" s="282"/>
      <c r="Q415" s="282"/>
      <c r="R415" s="282"/>
      <c r="S415" s="282"/>
      <c r="T415" s="283"/>
      <c r="AT415" s="278" t="s">
        <v>165</v>
      </c>
      <c r="AU415" s="278" t="s">
        <v>84</v>
      </c>
      <c r="AV415" s="275" t="s">
        <v>84</v>
      </c>
      <c r="AW415" s="275" t="s">
        <v>30</v>
      </c>
      <c r="AX415" s="275" t="s">
        <v>74</v>
      </c>
      <c r="AY415" s="278" t="s">
        <v>153</v>
      </c>
    </row>
    <row r="416" spans="2:51" s="291" customFormat="1" ht="12">
      <c r="B416" s="292"/>
      <c r="D416" s="277" t="s">
        <v>165</v>
      </c>
      <c r="E416" s="293" t="s">
        <v>1</v>
      </c>
      <c r="F416" s="294" t="s">
        <v>176</v>
      </c>
      <c r="H416" s="295">
        <v>2.7</v>
      </c>
      <c r="I416" s="83"/>
      <c r="L416" s="292"/>
      <c r="M416" s="296"/>
      <c r="N416" s="297"/>
      <c r="O416" s="297"/>
      <c r="P416" s="297"/>
      <c r="Q416" s="297"/>
      <c r="R416" s="297"/>
      <c r="S416" s="297"/>
      <c r="T416" s="298"/>
      <c r="AT416" s="293" t="s">
        <v>165</v>
      </c>
      <c r="AU416" s="293" t="s">
        <v>84</v>
      </c>
      <c r="AV416" s="291" t="s">
        <v>159</v>
      </c>
      <c r="AW416" s="291" t="s">
        <v>30</v>
      </c>
      <c r="AX416" s="291" t="s">
        <v>82</v>
      </c>
      <c r="AY416" s="293" t="s">
        <v>153</v>
      </c>
    </row>
    <row r="417" spans="1:65" s="178" customFormat="1" ht="24.25" customHeight="1">
      <c r="A417" s="175"/>
      <c r="B417" s="176"/>
      <c r="C417" s="299" t="s">
        <v>273</v>
      </c>
      <c r="D417" s="299" t="s">
        <v>228</v>
      </c>
      <c r="E417" s="300" t="s">
        <v>1148</v>
      </c>
      <c r="F417" s="301" t="s">
        <v>1149</v>
      </c>
      <c r="G417" s="302" t="s">
        <v>290</v>
      </c>
      <c r="H417" s="303">
        <v>38.11</v>
      </c>
      <c r="I417" s="84"/>
      <c r="J417" s="304">
        <f>ROUND(I417*H417,2)</f>
        <v>0</v>
      </c>
      <c r="K417" s="305"/>
      <c r="L417" s="306"/>
      <c r="M417" s="307" t="s">
        <v>1</v>
      </c>
      <c r="N417" s="308" t="s">
        <v>39</v>
      </c>
      <c r="O417" s="270"/>
      <c r="P417" s="271">
        <f>O417*H417</f>
        <v>0</v>
      </c>
      <c r="Q417" s="271">
        <v>0</v>
      </c>
      <c r="R417" s="271">
        <f>Q417*H417</f>
        <v>0</v>
      </c>
      <c r="S417" s="271">
        <v>0</v>
      </c>
      <c r="T417" s="272">
        <f>S417*H417</f>
        <v>0</v>
      </c>
      <c r="U417" s="175"/>
      <c r="V417" s="175"/>
      <c r="W417" s="175"/>
      <c r="X417" s="175"/>
      <c r="Y417" s="175"/>
      <c r="Z417" s="175"/>
      <c r="AA417" s="175"/>
      <c r="AB417" s="175"/>
      <c r="AC417" s="175"/>
      <c r="AD417" s="175"/>
      <c r="AE417" s="175"/>
      <c r="AR417" s="273" t="s">
        <v>231</v>
      </c>
      <c r="AT417" s="273" t="s">
        <v>228</v>
      </c>
      <c r="AU417" s="273" t="s">
        <v>84</v>
      </c>
      <c r="AY417" s="166" t="s">
        <v>153</v>
      </c>
      <c r="BE417" s="274">
        <f>IF(N417="základní",J417,0)</f>
        <v>0</v>
      </c>
      <c r="BF417" s="274">
        <f>IF(N417="snížená",J417,0)</f>
        <v>0</v>
      </c>
      <c r="BG417" s="274">
        <f>IF(N417="zákl. přenesená",J417,0)</f>
        <v>0</v>
      </c>
      <c r="BH417" s="274">
        <f>IF(N417="sníž. přenesená",J417,0)</f>
        <v>0</v>
      </c>
      <c r="BI417" s="274">
        <f>IF(N417="nulová",J417,0)</f>
        <v>0</v>
      </c>
      <c r="BJ417" s="166" t="s">
        <v>82</v>
      </c>
      <c r="BK417" s="274">
        <f>ROUND(I417*H417,2)</f>
        <v>0</v>
      </c>
      <c r="BL417" s="166" t="s">
        <v>186</v>
      </c>
      <c r="BM417" s="273" t="s">
        <v>393</v>
      </c>
    </row>
    <row r="418" spans="2:51" s="275" customFormat="1" ht="12">
      <c r="B418" s="276"/>
      <c r="D418" s="277" t="s">
        <v>165</v>
      </c>
      <c r="E418" s="278" t="s">
        <v>1</v>
      </c>
      <c r="F418" s="279" t="s">
        <v>1150</v>
      </c>
      <c r="H418" s="280">
        <v>38.11</v>
      </c>
      <c r="I418" s="81"/>
      <c r="L418" s="276"/>
      <c r="M418" s="281"/>
      <c r="N418" s="282"/>
      <c r="O418" s="282"/>
      <c r="P418" s="282"/>
      <c r="Q418" s="282"/>
      <c r="R418" s="282"/>
      <c r="S418" s="282"/>
      <c r="T418" s="283"/>
      <c r="AT418" s="278" t="s">
        <v>165</v>
      </c>
      <c r="AU418" s="278" t="s">
        <v>84</v>
      </c>
      <c r="AV418" s="275" t="s">
        <v>84</v>
      </c>
      <c r="AW418" s="275" t="s">
        <v>30</v>
      </c>
      <c r="AX418" s="275" t="s">
        <v>74</v>
      </c>
      <c r="AY418" s="278" t="s">
        <v>153</v>
      </c>
    </row>
    <row r="419" spans="2:51" s="291" customFormat="1" ht="12">
      <c r="B419" s="292"/>
      <c r="D419" s="277" t="s">
        <v>165</v>
      </c>
      <c r="E419" s="293" t="s">
        <v>1</v>
      </c>
      <c r="F419" s="294" t="s">
        <v>176</v>
      </c>
      <c r="H419" s="295">
        <v>38.11</v>
      </c>
      <c r="I419" s="83"/>
      <c r="L419" s="292"/>
      <c r="M419" s="296"/>
      <c r="N419" s="297"/>
      <c r="O419" s="297"/>
      <c r="P419" s="297"/>
      <c r="Q419" s="297"/>
      <c r="R419" s="297"/>
      <c r="S419" s="297"/>
      <c r="T419" s="298"/>
      <c r="AT419" s="293" t="s">
        <v>165</v>
      </c>
      <c r="AU419" s="293" t="s">
        <v>84</v>
      </c>
      <c r="AV419" s="291" t="s">
        <v>159</v>
      </c>
      <c r="AW419" s="291" t="s">
        <v>30</v>
      </c>
      <c r="AX419" s="291" t="s">
        <v>82</v>
      </c>
      <c r="AY419" s="293" t="s">
        <v>153</v>
      </c>
    </row>
    <row r="420" spans="1:65" s="178" customFormat="1" ht="24.25" customHeight="1">
      <c r="A420" s="175"/>
      <c r="B420" s="176"/>
      <c r="C420" s="261" t="s">
        <v>375</v>
      </c>
      <c r="D420" s="261" t="s">
        <v>155</v>
      </c>
      <c r="E420" s="262" t="s">
        <v>1151</v>
      </c>
      <c r="F420" s="263" t="s">
        <v>1152</v>
      </c>
      <c r="G420" s="264" t="s">
        <v>290</v>
      </c>
      <c r="H420" s="265">
        <v>37</v>
      </c>
      <c r="I420" s="80"/>
      <c r="J420" s="266">
        <f>ROUND(I420*H420,2)</f>
        <v>0</v>
      </c>
      <c r="K420" s="267"/>
      <c r="L420" s="176"/>
      <c r="M420" s="268" t="s">
        <v>1</v>
      </c>
      <c r="N420" s="269" t="s">
        <v>39</v>
      </c>
      <c r="O420" s="270"/>
      <c r="P420" s="271">
        <f>O420*H420</f>
        <v>0</v>
      </c>
      <c r="Q420" s="271">
        <v>0</v>
      </c>
      <c r="R420" s="271">
        <f>Q420*H420</f>
        <v>0</v>
      </c>
      <c r="S420" s="271">
        <v>0</v>
      </c>
      <c r="T420" s="272">
        <f>S420*H420</f>
        <v>0</v>
      </c>
      <c r="U420" s="175"/>
      <c r="V420" s="175"/>
      <c r="W420" s="175"/>
      <c r="X420" s="175"/>
      <c r="Y420" s="175"/>
      <c r="Z420" s="175"/>
      <c r="AA420" s="175"/>
      <c r="AB420" s="175"/>
      <c r="AC420" s="175"/>
      <c r="AD420" s="175"/>
      <c r="AE420" s="175"/>
      <c r="AR420" s="273" t="s">
        <v>186</v>
      </c>
      <c r="AT420" s="273" t="s">
        <v>155</v>
      </c>
      <c r="AU420" s="273" t="s">
        <v>84</v>
      </c>
      <c r="AY420" s="166" t="s">
        <v>153</v>
      </c>
      <c r="BE420" s="274">
        <f>IF(N420="základní",J420,0)</f>
        <v>0</v>
      </c>
      <c r="BF420" s="274">
        <f>IF(N420="snížená",J420,0)</f>
        <v>0</v>
      </c>
      <c r="BG420" s="274">
        <f>IF(N420="zákl. přenesená",J420,0)</f>
        <v>0</v>
      </c>
      <c r="BH420" s="274">
        <f>IF(N420="sníž. přenesená",J420,0)</f>
        <v>0</v>
      </c>
      <c r="BI420" s="274">
        <f>IF(N420="nulová",J420,0)</f>
        <v>0</v>
      </c>
      <c r="BJ420" s="166" t="s">
        <v>82</v>
      </c>
      <c r="BK420" s="274">
        <f>ROUND(I420*H420,2)</f>
        <v>0</v>
      </c>
      <c r="BL420" s="166" t="s">
        <v>186</v>
      </c>
      <c r="BM420" s="273" t="s">
        <v>396</v>
      </c>
    </row>
    <row r="421" spans="2:51" s="275" customFormat="1" ht="12">
      <c r="B421" s="276"/>
      <c r="D421" s="277" t="s">
        <v>165</v>
      </c>
      <c r="E421" s="278" t="s">
        <v>1</v>
      </c>
      <c r="F421" s="279" t="s">
        <v>1153</v>
      </c>
      <c r="H421" s="280">
        <v>37</v>
      </c>
      <c r="I421" s="81"/>
      <c r="L421" s="276"/>
      <c r="M421" s="281"/>
      <c r="N421" s="282"/>
      <c r="O421" s="282"/>
      <c r="P421" s="282"/>
      <c r="Q421" s="282"/>
      <c r="R421" s="282"/>
      <c r="S421" s="282"/>
      <c r="T421" s="283"/>
      <c r="AT421" s="278" t="s">
        <v>165</v>
      </c>
      <c r="AU421" s="278" t="s">
        <v>84</v>
      </c>
      <c r="AV421" s="275" t="s">
        <v>84</v>
      </c>
      <c r="AW421" s="275" t="s">
        <v>30</v>
      </c>
      <c r="AX421" s="275" t="s">
        <v>74</v>
      </c>
      <c r="AY421" s="278" t="s">
        <v>153</v>
      </c>
    </row>
    <row r="422" spans="2:51" s="291" customFormat="1" ht="12">
      <c r="B422" s="292"/>
      <c r="D422" s="277" t="s">
        <v>165</v>
      </c>
      <c r="E422" s="293" t="s">
        <v>1</v>
      </c>
      <c r="F422" s="294" t="s">
        <v>176</v>
      </c>
      <c r="H422" s="295">
        <v>37</v>
      </c>
      <c r="I422" s="83"/>
      <c r="L422" s="292"/>
      <c r="M422" s="296"/>
      <c r="N422" s="297"/>
      <c r="O422" s="297"/>
      <c r="P422" s="297"/>
      <c r="Q422" s="297"/>
      <c r="R422" s="297"/>
      <c r="S422" s="297"/>
      <c r="T422" s="298"/>
      <c r="AT422" s="293" t="s">
        <v>165</v>
      </c>
      <c r="AU422" s="293" t="s">
        <v>84</v>
      </c>
      <c r="AV422" s="291" t="s">
        <v>159</v>
      </c>
      <c r="AW422" s="291" t="s">
        <v>30</v>
      </c>
      <c r="AX422" s="291" t="s">
        <v>82</v>
      </c>
      <c r="AY422" s="293" t="s">
        <v>153</v>
      </c>
    </row>
    <row r="423" spans="1:65" s="178" customFormat="1" ht="55.5" customHeight="1">
      <c r="A423" s="175"/>
      <c r="B423" s="176"/>
      <c r="C423" s="261" t="s">
        <v>390</v>
      </c>
      <c r="D423" s="261" t="s">
        <v>155</v>
      </c>
      <c r="E423" s="262" t="s">
        <v>1154</v>
      </c>
      <c r="F423" s="263" t="s">
        <v>1155</v>
      </c>
      <c r="G423" s="264" t="s">
        <v>290</v>
      </c>
      <c r="H423" s="265">
        <v>54.446</v>
      </c>
      <c r="I423" s="80"/>
      <c r="J423" s="266">
        <f>ROUND(I423*H423,2)</f>
        <v>0</v>
      </c>
      <c r="K423" s="267"/>
      <c r="L423" s="176"/>
      <c r="M423" s="268" t="s">
        <v>1</v>
      </c>
      <c r="N423" s="269" t="s">
        <v>39</v>
      </c>
      <c r="O423" s="270"/>
      <c r="P423" s="271">
        <f>O423*H423</f>
        <v>0</v>
      </c>
      <c r="Q423" s="271">
        <v>0</v>
      </c>
      <c r="R423" s="271">
        <f>Q423*H423</f>
        <v>0</v>
      </c>
      <c r="S423" s="271">
        <v>0</v>
      </c>
      <c r="T423" s="272">
        <f>S423*H423</f>
        <v>0</v>
      </c>
      <c r="U423" s="175"/>
      <c r="V423" s="175"/>
      <c r="W423" s="175"/>
      <c r="X423" s="175"/>
      <c r="Y423" s="175"/>
      <c r="Z423" s="175"/>
      <c r="AA423" s="175"/>
      <c r="AB423" s="175"/>
      <c r="AC423" s="175"/>
      <c r="AD423" s="175"/>
      <c r="AE423" s="175"/>
      <c r="AR423" s="273" t="s">
        <v>186</v>
      </c>
      <c r="AT423" s="273" t="s">
        <v>155</v>
      </c>
      <c r="AU423" s="273" t="s">
        <v>84</v>
      </c>
      <c r="AY423" s="166" t="s">
        <v>153</v>
      </c>
      <c r="BE423" s="274">
        <f>IF(N423="základní",J423,0)</f>
        <v>0</v>
      </c>
      <c r="BF423" s="274">
        <f>IF(N423="snížená",J423,0)</f>
        <v>0</v>
      </c>
      <c r="BG423" s="274">
        <f>IF(N423="zákl. přenesená",J423,0)</f>
        <v>0</v>
      </c>
      <c r="BH423" s="274">
        <f>IF(N423="sníž. přenesená",J423,0)</f>
        <v>0</v>
      </c>
      <c r="BI423" s="274">
        <f>IF(N423="nulová",J423,0)</f>
        <v>0</v>
      </c>
      <c r="BJ423" s="166" t="s">
        <v>82</v>
      </c>
      <c r="BK423" s="274">
        <f>ROUND(I423*H423,2)</f>
        <v>0</v>
      </c>
      <c r="BL423" s="166" t="s">
        <v>186</v>
      </c>
      <c r="BM423" s="273" t="s">
        <v>400</v>
      </c>
    </row>
    <row r="424" spans="2:51" s="275" customFormat="1" ht="12">
      <c r="B424" s="276"/>
      <c r="D424" s="277" t="s">
        <v>165</v>
      </c>
      <c r="E424" s="278" t="s">
        <v>1</v>
      </c>
      <c r="F424" s="279" t="s">
        <v>1156</v>
      </c>
      <c r="H424" s="280">
        <v>8.086</v>
      </c>
      <c r="I424" s="81"/>
      <c r="L424" s="276"/>
      <c r="M424" s="281"/>
      <c r="N424" s="282"/>
      <c r="O424" s="282"/>
      <c r="P424" s="282"/>
      <c r="Q424" s="282"/>
      <c r="R424" s="282"/>
      <c r="S424" s="282"/>
      <c r="T424" s="283"/>
      <c r="AT424" s="278" t="s">
        <v>165</v>
      </c>
      <c r="AU424" s="278" t="s">
        <v>84</v>
      </c>
      <c r="AV424" s="275" t="s">
        <v>84</v>
      </c>
      <c r="AW424" s="275" t="s">
        <v>30</v>
      </c>
      <c r="AX424" s="275" t="s">
        <v>74</v>
      </c>
      <c r="AY424" s="278" t="s">
        <v>153</v>
      </c>
    </row>
    <row r="425" spans="2:51" s="275" customFormat="1" ht="12">
      <c r="B425" s="276"/>
      <c r="D425" s="277" t="s">
        <v>165</v>
      </c>
      <c r="E425" s="278" t="s">
        <v>1</v>
      </c>
      <c r="F425" s="279" t="s">
        <v>1157</v>
      </c>
      <c r="H425" s="280">
        <v>46.36</v>
      </c>
      <c r="I425" s="81"/>
      <c r="L425" s="276"/>
      <c r="M425" s="281"/>
      <c r="N425" s="282"/>
      <c r="O425" s="282"/>
      <c r="P425" s="282"/>
      <c r="Q425" s="282"/>
      <c r="R425" s="282"/>
      <c r="S425" s="282"/>
      <c r="T425" s="283"/>
      <c r="AT425" s="278" t="s">
        <v>165</v>
      </c>
      <c r="AU425" s="278" t="s">
        <v>84</v>
      </c>
      <c r="AV425" s="275" t="s">
        <v>84</v>
      </c>
      <c r="AW425" s="275" t="s">
        <v>30</v>
      </c>
      <c r="AX425" s="275" t="s">
        <v>74</v>
      </c>
      <c r="AY425" s="278" t="s">
        <v>153</v>
      </c>
    </row>
    <row r="426" spans="2:51" s="284" customFormat="1" ht="12">
      <c r="B426" s="285"/>
      <c r="D426" s="277" t="s">
        <v>165</v>
      </c>
      <c r="E426" s="286" t="s">
        <v>1</v>
      </c>
      <c r="F426" s="287" t="s">
        <v>1158</v>
      </c>
      <c r="H426" s="286" t="s">
        <v>1</v>
      </c>
      <c r="I426" s="82"/>
      <c r="L426" s="285"/>
      <c r="M426" s="288"/>
      <c r="N426" s="289"/>
      <c r="O426" s="289"/>
      <c r="P426" s="289"/>
      <c r="Q426" s="289"/>
      <c r="R426" s="289"/>
      <c r="S426" s="289"/>
      <c r="T426" s="290"/>
      <c r="AT426" s="286" t="s">
        <v>165</v>
      </c>
      <c r="AU426" s="286" t="s">
        <v>84</v>
      </c>
      <c r="AV426" s="284" t="s">
        <v>82</v>
      </c>
      <c r="AW426" s="284" t="s">
        <v>30</v>
      </c>
      <c r="AX426" s="284" t="s">
        <v>74</v>
      </c>
      <c r="AY426" s="286" t="s">
        <v>153</v>
      </c>
    </row>
    <row r="427" spans="2:51" s="291" customFormat="1" ht="12">
      <c r="B427" s="292"/>
      <c r="D427" s="277" t="s">
        <v>165</v>
      </c>
      <c r="E427" s="293" t="s">
        <v>1</v>
      </c>
      <c r="F427" s="294" t="s">
        <v>176</v>
      </c>
      <c r="H427" s="295">
        <v>54.446</v>
      </c>
      <c r="I427" s="83"/>
      <c r="L427" s="292"/>
      <c r="M427" s="296"/>
      <c r="N427" s="297"/>
      <c r="O427" s="297"/>
      <c r="P427" s="297"/>
      <c r="Q427" s="297"/>
      <c r="R427" s="297"/>
      <c r="S427" s="297"/>
      <c r="T427" s="298"/>
      <c r="AT427" s="293" t="s">
        <v>165</v>
      </c>
      <c r="AU427" s="293" t="s">
        <v>84</v>
      </c>
      <c r="AV427" s="291" t="s">
        <v>159</v>
      </c>
      <c r="AW427" s="291" t="s">
        <v>30</v>
      </c>
      <c r="AX427" s="291" t="s">
        <v>82</v>
      </c>
      <c r="AY427" s="293" t="s">
        <v>153</v>
      </c>
    </row>
    <row r="428" spans="1:65" s="178" customFormat="1" ht="55.5" customHeight="1">
      <c r="A428" s="175"/>
      <c r="B428" s="176"/>
      <c r="C428" s="261" t="s">
        <v>1159</v>
      </c>
      <c r="D428" s="261" t="s">
        <v>155</v>
      </c>
      <c r="E428" s="262" t="s">
        <v>1160</v>
      </c>
      <c r="F428" s="263" t="s">
        <v>1161</v>
      </c>
      <c r="G428" s="264" t="s">
        <v>290</v>
      </c>
      <c r="H428" s="265">
        <v>77.435</v>
      </c>
      <c r="I428" s="80"/>
      <c r="J428" s="266">
        <f>ROUND(I428*H428,2)</f>
        <v>0</v>
      </c>
      <c r="K428" s="267"/>
      <c r="L428" s="176"/>
      <c r="M428" s="268" t="s">
        <v>1</v>
      </c>
      <c r="N428" s="269" t="s">
        <v>39</v>
      </c>
      <c r="O428" s="270"/>
      <c r="P428" s="271">
        <f>O428*H428</f>
        <v>0</v>
      </c>
      <c r="Q428" s="271">
        <v>0</v>
      </c>
      <c r="R428" s="271">
        <f>Q428*H428</f>
        <v>0</v>
      </c>
      <c r="S428" s="271">
        <v>0</v>
      </c>
      <c r="T428" s="272">
        <f>S428*H428</f>
        <v>0</v>
      </c>
      <c r="U428" s="175"/>
      <c r="V428" s="175"/>
      <c r="W428" s="175"/>
      <c r="X428" s="175"/>
      <c r="Y428" s="175"/>
      <c r="Z428" s="175"/>
      <c r="AA428" s="175"/>
      <c r="AB428" s="175"/>
      <c r="AC428" s="175"/>
      <c r="AD428" s="175"/>
      <c r="AE428" s="175"/>
      <c r="AR428" s="273" t="s">
        <v>186</v>
      </c>
      <c r="AT428" s="273" t="s">
        <v>155</v>
      </c>
      <c r="AU428" s="273" t="s">
        <v>84</v>
      </c>
      <c r="AY428" s="166" t="s">
        <v>153</v>
      </c>
      <c r="BE428" s="274">
        <f>IF(N428="základní",J428,0)</f>
        <v>0</v>
      </c>
      <c r="BF428" s="274">
        <f>IF(N428="snížená",J428,0)</f>
        <v>0</v>
      </c>
      <c r="BG428" s="274">
        <f>IF(N428="zákl. přenesená",J428,0)</f>
        <v>0</v>
      </c>
      <c r="BH428" s="274">
        <f>IF(N428="sníž. přenesená",J428,0)</f>
        <v>0</v>
      </c>
      <c r="BI428" s="274">
        <f>IF(N428="nulová",J428,0)</f>
        <v>0</v>
      </c>
      <c r="BJ428" s="166" t="s">
        <v>82</v>
      </c>
      <c r="BK428" s="274">
        <f>ROUND(I428*H428,2)</f>
        <v>0</v>
      </c>
      <c r="BL428" s="166" t="s">
        <v>186</v>
      </c>
      <c r="BM428" s="273" t="s">
        <v>403</v>
      </c>
    </row>
    <row r="429" spans="2:51" s="284" customFormat="1" ht="12">
      <c r="B429" s="285"/>
      <c r="D429" s="277" t="s">
        <v>165</v>
      </c>
      <c r="E429" s="286" t="s">
        <v>1</v>
      </c>
      <c r="F429" s="287" t="s">
        <v>1162</v>
      </c>
      <c r="H429" s="286" t="s">
        <v>1</v>
      </c>
      <c r="I429" s="82"/>
      <c r="L429" s="285"/>
      <c r="M429" s="288"/>
      <c r="N429" s="289"/>
      <c r="O429" s="289"/>
      <c r="P429" s="289"/>
      <c r="Q429" s="289"/>
      <c r="R429" s="289"/>
      <c r="S429" s="289"/>
      <c r="T429" s="290"/>
      <c r="AT429" s="286" t="s">
        <v>165</v>
      </c>
      <c r="AU429" s="286" t="s">
        <v>84</v>
      </c>
      <c r="AV429" s="284" t="s">
        <v>82</v>
      </c>
      <c r="AW429" s="284" t="s">
        <v>30</v>
      </c>
      <c r="AX429" s="284" t="s">
        <v>74</v>
      </c>
      <c r="AY429" s="286" t="s">
        <v>153</v>
      </c>
    </row>
    <row r="430" spans="2:51" s="275" customFormat="1" ht="12">
      <c r="B430" s="276"/>
      <c r="D430" s="277" t="s">
        <v>165</v>
      </c>
      <c r="E430" s="278" t="s">
        <v>1</v>
      </c>
      <c r="F430" s="279" t="s">
        <v>1163</v>
      </c>
      <c r="H430" s="280">
        <v>77.435</v>
      </c>
      <c r="I430" s="81"/>
      <c r="L430" s="276"/>
      <c r="M430" s="281"/>
      <c r="N430" s="282"/>
      <c r="O430" s="282"/>
      <c r="P430" s="282"/>
      <c r="Q430" s="282"/>
      <c r="R430" s="282"/>
      <c r="S430" s="282"/>
      <c r="T430" s="283"/>
      <c r="AT430" s="278" t="s">
        <v>165</v>
      </c>
      <c r="AU430" s="278" t="s">
        <v>84</v>
      </c>
      <c r="AV430" s="275" t="s">
        <v>84</v>
      </c>
      <c r="AW430" s="275" t="s">
        <v>30</v>
      </c>
      <c r="AX430" s="275" t="s">
        <v>74</v>
      </c>
      <c r="AY430" s="278" t="s">
        <v>153</v>
      </c>
    </row>
    <row r="431" spans="2:51" s="291" customFormat="1" ht="12">
      <c r="B431" s="292"/>
      <c r="D431" s="277" t="s">
        <v>165</v>
      </c>
      <c r="E431" s="293" t="s">
        <v>1</v>
      </c>
      <c r="F431" s="294" t="s">
        <v>176</v>
      </c>
      <c r="H431" s="295">
        <v>77.435</v>
      </c>
      <c r="I431" s="83"/>
      <c r="L431" s="292"/>
      <c r="M431" s="296"/>
      <c r="N431" s="297"/>
      <c r="O431" s="297"/>
      <c r="P431" s="297"/>
      <c r="Q431" s="297"/>
      <c r="R431" s="297"/>
      <c r="S431" s="297"/>
      <c r="T431" s="298"/>
      <c r="AT431" s="293" t="s">
        <v>165</v>
      </c>
      <c r="AU431" s="293" t="s">
        <v>84</v>
      </c>
      <c r="AV431" s="291" t="s">
        <v>159</v>
      </c>
      <c r="AW431" s="291" t="s">
        <v>30</v>
      </c>
      <c r="AX431" s="291" t="s">
        <v>82</v>
      </c>
      <c r="AY431" s="293" t="s">
        <v>153</v>
      </c>
    </row>
    <row r="432" spans="1:65" s="178" customFormat="1" ht="24.25" customHeight="1">
      <c r="A432" s="175"/>
      <c r="B432" s="176"/>
      <c r="C432" s="299" t="s">
        <v>490</v>
      </c>
      <c r="D432" s="299" t="s">
        <v>228</v>
      </c>
      <c r="E432" s="300" t="s">
        <v>1164</v>
      </c>
      <c r="F432" s="301" t="s">
        <v>1165</v>
      </c>
      <c r="G432" s="302" t="s">
        <v>163</v>
      </c>
      <c r="H432" s="303">
        <v>374.409</v>
      </c>
      <c r="I432" s="84"/>
      <c r="J432" s="304">
        <f>ROUND(I432*H432,2)</f>
        <v>0</v>
      </c>
      <c r="K432" s="305"/>
      <c r="L432" s="306"/>
      <c r="M432" s="307" t="s">
        <v>1</v>
      </c>
      <c r="N432" s="308" t="s">
        <v>39</v>
      </c>
      <c r="O432" s="270"/>
      <c r="P432" s="271">
        <f>O432*H432</f>
        <v>0</v>
      </c>
      <c r="Q432" s="271">
        <v>0</v>
      </c>
      <c r="R432" s="271">
        <f>Q432*H432</f>
        <v>0</v>
      </c>
      <c r="S432" s="271">
        <v>0</v>
      </c>
      <c r="T432" s="272">
        <f>S432*H432</f>
        <v>0</v>
      </c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R432" s="273" t="s">
        <v>231</v>
      </c>
      <c r="AT432" s="273" t="s">
        <v>228</v>
      </c>
      <c r="AU432" s="273" t="s">
        <v>84</v>
      </c>
      <c r="AY432" s="166" t="s">
        <v>153</v>
      </c>
      <c r="BE432" s="274">
        <f>IF(N432="základní",J432,0)</f>
        <v>0</v>
      </c>
      <c r="BF432" s="274">
        <f>IF(N432="snížená",J432,0)</f>
        <v>0</v>
      </c>
      <c r="BG432" s="274">
        <f>IF(N432="zákl. přenesená",J432,0)</f>
        <v>0</v>
      </c>
      <c r="BH432" s="274">
        <f>IF(N432="sníž. přenesená",J432,0)</f>
        <v>0</v>
      </c>
      <c r="BI432" s="274">
        <f>IF(N432="nulová",J432,0)</f>
        <v>0</v>
      </c>
      <c r="BJ432" s="166" t="s">
        <v>82</v>
      </c>
      <c r="BK432" s="274">
        <f>ROUND(I432*H432,2)</f>
        <v>0</v>
      </c>
      <c r="BL432" s="166" t="s">
        <v>186</v>
      </c>
      <c r="BM432" s="273" t="s">
        <v>407</v>
      </c>
    </row>
    <row r="433" spans="1:65" s="178" customFormat="1" ht="55.5" customHeight="1">
      <c r="A433" s="175"/>
      <c r="B433" s="176"/>
      <c r="C433" s="261" t="s">
        <v>291</v>
      </c>
      <c r="D433" s="261" t="s">
        <v>155</v>
      </c>
      <c r="E433" s="262" t="s">
        <v>1166</v>
      </c>
      <c r="F433" s="263" t="s">
        <v>1167</v>
      </c>
      <c r="G433" s="264" t="s">
        <v>290</v>
      </c>
      <c r="H433" s="265">
        <v>57.474</v>
      </c>
      <c r="I433" s="80"/>
      <c r="J433" s="266">
        <f>ROUND(I433*H433,2)</f>
        <v>0</v>
      </c>
      <c r="K433" s="267"/>
      <c r="L433" s="176"/>
      <c r="M433" s="268" t="s">
        <v>1</v>
      </c>
      <c r="N433" s="269" t="s">
        <v>39</v>
      </c>
      <c r="O433" s="270"/>
      <c r="P433" s="271">
        <f>O433*H433</f>
        <v>0</v>
      </c>
      <c r="Q433" s="271">
        <v>0</v>
      </c>
      <c r="R433" s="271">
        <f>Q433*H433</f>
        <v>0</v>
      </c>
      <c r="S433" s="271">
        <v>0</v>
      </c>
      <c r="T433" s="272">
        <f>S433*H433</f>
        <v>0</v>
      </c>
      <c r="U433" s="175"/>
      <c r="V433" s="175"/>
      <c r="W433" s="175"/>
      <c r="X433" s="175"/>
      <c r="Y433" s="175"/>
      <c r="Z433" s="175"/>
      <c r="AA433" s="175"/>
      <c r="AB433" s="175"/>
      <c r="AC433" s="175"/>
      <c r="AD433" s="175"/>
      <c r="AE433" s="175"/>
      <c r="AR433" s="273" t="s">
        <v>186</v>
      </c>
      <c r="AT433" s="273" t="s">
        <v>155</v>
      </c>
      <c r="AU433" s="273" t="s">
        <v>84</v>
      </c>
      <c r="AY433" s="166" t="s">
        <v>153</v>
      </c>
      <c r="BE433" s="274">
        <f>IF(N433="základní",J433,0)</f>
        <v>0</v>
      </c>
      <c r="BF433" s="274">
        <f>IF(N433="snížená",J433,0)</f>
        <v>0</v>
      </c>
      <c r="BG433" s="274">
        <f>IF(N433="zákl. přenesená",J433,0)</f>
        <v>0</v>
      </c>
      <c r="BH433" s="274">
        <f>IF(N433="sníž. přenesená",J433,0)</f>
        <v>0</v>
      </c>
      <c r="BI433" s="274">
        <f>IF(N433="nulová",J433,0)</f>
        <v>0</v>
      </c>
      <c r="BJ433" s="166" t="s">
        <v>82</v>
      </c>
      <c r="BK433" s="274">
        <f>ROUND(I433*H433,2)</f>
        <v>0</v>
      </c>
      <c r="BL433" s="166" t="s">
        <v>186</v>
      </c>
      <c r="BM433" s="273" t="s">
        <v>410</v>
      </c>
    </row>
    <row r="434" spans="2:51" s="275" customFormat="1" ht="12">
      <c r="B434" s="276"/>
      <c r="D434" s="277" t="s">
        <v>165</v>
      </c>
      <c r="E434" s="278" t="s">
        <v>1</v>
      </c>
      <c r="F434" s="279" t="s">
        <v>1168</v>
      </c>
      <c r="H434" s="280">
        <v>35.432</v>
      </c>
      <c r="I434" s="81"/>
      <c r="L434" s="276"/>
      <c r="M434" s="281"/>
      <c r="N434" s="282"/>
      <c r="O434" s="282"/>
      <c r="P434" s="282"/>
      <c r="Q434" s="282"/>
      <c r="R434" s="282"/>
      <c r="S434" s="282"/>
      <c r="T434" s="283"/>
      <c r="AT434" s="278" t="s">
        <v>165</v>
      </c>
      <c r="AU434" s="278" t="s">
        <v>84</v>
      </c>
      <c r="AV434" s="275" t="s">
        <v>84</v>
      </c>
      <c r="AW434" s="275" t="s">
        <v>30</v>
      </c>
      <c r="AX434" s="275" t="s">
        <v>74</v>
      </c>
      <c r="AY434" s="278" t="s">
        <v>153</v>
      </c>
    </row>
    <row r="435" spans="2:51" s="275" customFormat="1" ht="12">
      <c r="B435" s="276"/>
      <c r="D435" s="277" t="s">
        <v>165</v>
      </c>
      <c r="E435" s="278" t="s">
        <v>1</v>
      </c>
      <c r="F435" s="279" t="s">
        <v>1169</v>
      </c>
      <c r="H435" s="280">
        <v>22.042</v>
      </c>
      <c r="I435" s="81"/>
      <c r="L435" s="276"/>
      <c r="M435" s="281"/>
      <c r="N435" s="282"/>
      <c r="O435" s="282"/>
      <c r="P435" s="282"/>
      <c r="Q435" s="282"/>
      <c r="R435" s="282"/>
      <c r="S435" s="282"/>
      <c r="T435" s="283"/>
      <c r="AT435" s="278" t="s">
        <v>165</v>
      </c>
      <c r="AU435" s="278" t="s">
        <v>84</v>
      </c>
      <c r="AV435" s="275" t="s">
        <v>84</v>
      </c>
      <c r="AW435" s="275" t="s">
        <v>30</v>
      </c>
      <c r="AX435" s="275" t="s">
        <v>74</v>
      </c>
      <c r="AY435" s="278" t="s">
        <v>153</v>
      </c>
    </row>
    <row r="436" spans="2:51" s="284" customFormat="1" ht="12">
      <c r="B436" s="285"/>
      <c r="D436" s="277" t="s">
        <v>165</v>
      </c>
      <c r="E436" s="286" t="s">
        <v>1</v>
      </c>
      <c r="F436" s="287" t="s">
        <v>1158</v>
      </c>
      <c r="H436" s="286" t="s">
        <v>1</v>
      </c>
      <c r="I436" s="82"/>
      <c r="L436" s="285"/>
      <c r="M436" s="288"/>
      <c r="N436" s="289"/>
      <c r="O436" s="289"/>
      <c r="P436" s="289"/>
      <c r="Q436" s="289"/>
      <c r="R436" s="289"/>
      <c r="S436" s="289"/>
      <c r="T436" s="290"/>
      <c r="AT436" s="286" t="s">
        <v>165</v>
      </c>
      <c r="AU436" s="286" t="s">
        <v>84</v>
      </c>
      <c r="AV436" s="284" t="s">
        <v>82</v>
      </c>
      <c r="AW436" s="284" t="s">
        <v>30</v>
      </c>
      <c r="AX436" s="284" t="s">
        <v>74</v>
      </c>
      <c r="AY436" s="286" t="s">
        <v>153</v>
      </c>
    </row>
    <row r="437" spans="2:51" s="291" customFormat="1" ht="12">
      <c r="B437" s="292"/>
      <c r="D437" s="277" t="s">
        <v>165</v>
      </c>
      <c r="E437" s="293" t="s">
        <v>1</v>
      </c>
      <c r="F437" s="294" t="s">
        <v>176</v>
      </c>
      <c r="H437" s="295">
        <v>57.474000000000004</v>
      </c>
      <c r="I437" s="83"/>
      <c r="L437" s="292"/>
      <c r="M437" s="296"/>
      <c r="N437" s="297"/>
      <c r="O437" s="297"/>
      <c r="P437" s="297"/>
      <c r="Q437" s="297"/>
      <c r="R437" s="297"/>
      <c r="S437" s="297"/>
      <c r="T437" s="298"/>
      <c r="AT437" s="293" t="s">
        <v>165</v>
      </c>
      <c r="AU437" s="293" t="s">
        <v>84</v>
      </c>
      <c r="AV437" s="291" t="s">
        <v>159</v>
      </c>
      <c r="AW437" s="291" t="s">
        <v>30</v>
      </c>
      <c r="AX437" s="291" t="s">
        <v>82</v>
      </c>
      <c r="AY437" s="293" t="s">
        <v>153</v>
      </c>
    </row>
    <row r="438" spans="1:65" s="178" customFormat="1" ht="55.5" customHeight="1">
      <c r="A438" s="175"/>
      <c r="B438" s="176"/>
      <c r="C438" s="261" t="s">
        <v>382</v>
      </c>
      <c r="D438" s="261" t="s">
        <v>155</v>
      </c>
      <c r="E438" s="262" t="s">
        <v>1170</v>
      </c>
      <c r="F438" s="263" t="s">
        <v>1171</v>
      </c>
      <c r="G438" s="264" t="s">
        <v>290</v>
      </c>
      <c r="H438" s="265">
        <v>144.17</v>
      </c>
      <c r="I438" s="80"/>
      <c r="J438" s="266">
        <f>ROUND(I438*H438,2)</f>
        <v>0</v>
      </c>
      <c r="K438" s="267"/>
      <c r="L438" s="176"/>
      <c r="M438" s="268" t="s">
        <v>1</v>
      </c>
      <c r="N438" s="269" t="s">
        <v>39</v>
      </c>
      <c r="O438" s="270"/>
      <c r="P438" s="271">
        <f>O438*H438</f>
        <v>0</v>
      </c>
      <c r="Q438" s="271">
        <v>0</v>
      </c>
      <c r="R438" s="271">
        <f>Q438*H438</f>
        <v>0</v>
      </c>
      <c r="S438" s="271">
        <v>0</v>
      </c>
      <c r="T438" s="272">
        <f>S438*H438</f>
        <v>0</v>
      </c>
      <c r="U438" s="175"/>
      <c r="V438" s="175"/>
      <c r="W438" s="175"/>
      <c r="X438" s="175"/>
      <c r="Y438" s="175"/>
      <c r="Z438" s="175"/>
      <c r="AA438" s="175"/>
      <c r="AB438" s="175"/>
      <c r="AC438" s="175"/>
      <c r="AD438" s="175"/>
      <c r="AE438" s="175"/>
      <c r="AR438" s="273" t="s">
        <v>186</v>
      </c>
      <c r="AT438" s="273" t="s">
        <v>155</v>
      </c>
      <c r="AU438" s="273" t="s">
        <v>84</v>
      </c>
      <c r="AY438" s="166" t="s">
        <v>153</v>
      </c>
      <c r="BE438" s="274">
        <f>IF(N438="základní",J438,0)</f>
        <v>0</v>
      </c>
      <c r="BF438" s="274">
        <f>IF(N438="snížená",J438,0)</f>
        <v>0</v>
      </c>
      <c r="BG438" s="274">
        <f>IF(N438="zákl. přenesená",J438,0)</f>
        <v>0</v>
      </c>
      <c r="BH438" s="274">
        <f>IF(N438="sníž. přenesená",J438,0)</f>
        <v>0</v>
      </c>
      <c r="BI438" s="274">
        <f>IF(N438="nulová",J438,0)</f>
        <v>0</v>
      </c>
      <c r="BJ438" s="166" t="s">
        <v>82</v>
      </c>
      <c r="BK438" s="274">
        <f>ROUND(I438*H438,2)</f>
        <v>0</v>
      </c>
      <c r="BL438" s="166" t="s">
        <v>186</v>
      </c>
      <c r="BM438" s="273" t="s">
        <v>414</v>
      </c>
    </row>
    <row r="439" spans="2:51" s="275" customFormat="1" ht="12">
      <c r="B439" s="276"/>
      <c r="D439" s="277" t="s">
        <v>165</v>
      </c>
      <c r="E439" s="278" t="s">
        <v>1</v>
      </c>
      <c r="F439" s="279" t="s">
        <v>1172</v>
      </c>
      <c r="H439" s="280">
        <v>22.866</v>
      </c>
      <c r="I439" s="81"/>
      <c r="L439" s="276"/>
      <c r="M439" s="281"/>
      <c r="N439" s="282"/>
      <c r="O439" s="282"/>
      <c r="P439" s="282"/>
      <c r="Q439" s="282"/>
      <c r="R439" s="282"/>
      <c r="S439" s="282"/>
      <c r="T439" s="283"/>
      <c r="AT439" s="278" t="s">
        <v>165</v>
      </c>
      <c r="AU439" s="278" t="s">
        <v>84</v>
      </c>
      <c r="AV439" s="275" t="s">
        <v>84</v>
      </c>
      <c r="AW439" s="275" t="s">
        <v>30</v>
      </c>
      <c r="AX439" s="275" t="s">
        <v>74</v>
      </c>
      <c r="AY439" s="278" t="s">
        <v>153</v>
      </c>
    </row>
    <row r="440" spans="2:51" s="275" customFormat="1" ht="12">
      <c r="B440" s="276"/>
      <c r="D440" s="277" t="s">
        <v>165</v>
      </c>
      <c r="E440" s="278" t="s">
        <v>1</v>
      </c>
      <c r="F440" s="279" t="s">
        <v>1173</v>
      </c>
      <c r="H440" s="280">
        <v>48.153</v>
      </c>
      <c r="I440" s="81"/>
      <c r="L440" s="276"/>
      <c r="M440" s="281"/>
      <c r="N440" s="282"/>
      <c r="O440" s="282"/>
      <c r="P440" s="282"/>
      <c r="Q440" s="282"/>
      <c r="R440" s="282"/>
      <c r="S440" s="282"/>
      <c r="T440" s="283"/>
      <c r="AT440" s="278" t="s">
        <v>165</v>
      </c>
      <c r="AU440" s="278" t="s">
        <v>84</v>
      </c>
      <c r="AV440" s="275" t="s">
        <v>84</v>
      </c>
      <c r="AW440" s="275" t="s">
        <v>30</v>
      </c>
      <c r="AX440" s="275" t="s">
        <v>74</v>
      </c>
      <c r="AY440" s="278" t="s">
        <v>153</v>
      </c>
    </row>
    <row r="441" spans="2:51" s="275" customFormat="1" ht="12">
      <c r="B441" s="276"/>
      <c r="D441" s="277" t="s">
        <v>165</v>
      </c>
      <c r="E441" s="278" t="s">
        <v>1</v>
      </c>
      <c r="F441" s="279" t="s">
        <v>1174</v>
      </c>
      <c r="H441" s="280">
        <v>22.588</v>
      </c>
      <c r="I441" s="81"/>
      <c r="L441" s="276"/>
      <c r="M441" s="281"/>
      <c r="N441" s="282"/>
      <c r="O441" s="282"/>
      <c r="P441" s="282"/>
      <c r="Q441" s="282"/>
      <c r="R441" s="282"/>
      <c r="S441" s="282"/>
      <c r="T441" s="283"/>
      <c r="AT441" s="278" t="s">
        <v>165</v>
      </c>
      <c r="AU441" s="278" t="s">
        <v>84</v>
      </c>
      <c r="AV441" s="275" t="s">
        <v>84</v>
      </c>
      <c r="AW441" s="275" t="s">
        <v>30</v>
      </c>
      <c r="AX441" s="275" t="s">
        <v>74</v>
      </c>
      <c r="AY441" s="278" t="s">
        <v>153</v>
      </c>
    </row>
    <row r="442" spans="2:51" s="275" customFormat="1" ht="12">
      <c r="B442" s="276"/>
      <c r="D442" s="277" t="s">
        <v>165</v>
      </c>
      <c r="E442" s="278" t="s">
        <v>1</v>
      </c>
      <c r="F442" s="279" t="s">
        <v>1175</v>
      </c>
      <c r="H442" s="280">
        <v>21.548</v>
      </c>
      <c r="I442" s="81"/>
      <c r="L442" s="276"/>
      <c r="M442" s="281"/>
      <c r="N442" s="282"/>
      <c r="O442" s="282"/>
      <c r="P442" s="282"/>
      <c r="Q442" s="282"/>
      <c r="R442" s="282"/>
      <c r="S442" s="282"/>
      <c r="T442" s="283"/>
      <c r="AT442" s="278" t="s">
        <v>165</v>
      </c>
      <c r="AU442" s="278" t="s">
        <v>84</v>
      </c>
      <c r="AV442" s="275" t="s">
        <v>84</v>
      </c>
      <c r="AW442" s="275" t="s">
        <v>30</v>
      </c>
      <c r="AX442" s="275" t="s">
        <v>74</v>
      </c>
      <c r="AY442" s="278" t="s">
        <v>153</v>
      </c>
    </row>
    <row r="443" spans="2:51" s="275" customFormat="1" ht="12">
      <c r="B443" s="276"/>
      <c r="D443" s="277" t="s">
        <v>165</v>
      </c>
      <c r="E443" s="278" t="s">
        <v>1</v>
      </c>
      <c r="F443" s="279" t="s">
        <v>1176</v>
      </c>
      <c r="H443" s="280">
        <v>23.762</v>
      </c>
      <c r="I443" s="81"/>
      <c r="L443" s="276"/>
      <c r="M443" s="281"/>
      <c r="N443" s="282"/>
      <c r="O443" s="282"/>
      <c r="P443" s="282"/>
      <c r="Q443" s="282"/>
      <c r="R443" s="282"/>
      <c r="S443" s="282"/>
      <c r="T443" s="283"/>
      <c r="AT443" s="278" t="s">
        <v>165</v>
      </c>
      <c r="AU443" s="278" t="s">
        <v>84</v>
      </c>
      <c r="AV443" s="275" t="s">
        <v>84</v>
      </c>
      <c r="AW443" s="275" t="s">
        <v>30</v>
      </c>
      <c r="AX443" s="275" t="s">
        <v>74</v>
      </c>
      <c r="AY443" s="278" t="s">
        <v>153</v>
      </c>
    </row>
    <row r="444" spans="2:51" s="275" customFormat="1" ht="12">
      <c r="B444" s="276"/>
      <c r="D444" s="277" t="s">
        <v>165</v>
      </c>
      <c r="E444" s="278" t="s">
        <v>1</v>
      </c>
      <c r="F444" s="279" t="s">
        <v>1177</v>
      </c>
      <c r="H444" s="280">
        <v>2.472</v>
      </c>
      <c r="I444" s="81"/>
      <c r="L444" s="276"/>
      <c r="M444" s="281"/>
      <c r="N444" s="282"/>
      <c r="O444" s="282"/>
      <c r="P444" s="282"/>
      <c r="Q444" s="282"/>
      <c r="R444" s="282"/>
      <c r="S444" s="282"/>
      <c r="T444" s="283"/>
      <c r="AT444" s="278" t="s">
        <v>165</v>
      </c>
      <c r="AU444" s="278" t="s">
        <v>84</v>
      </c>
      <c r="AV444" s="275" t="s">
        <v>84</v>
      </c>
      <c r="AW444" s="275" t="s">
        <v>30</v>
      </c>
      <c r="AX444" s="275" t="s">
        <v>74</v>
      </c>
      <c r="AY444" s="278" t="s">
        <v>153</v>
      </c>
    </row>
    <row r="445" spans="2:51" s="275" customFormat="1" ht="12">
      <c r="B445" s="276"/>
      <c r="D445" s="277" t="s">
        <v>165</v>
      </c>
      <c r="E445" s="278" t="s">
        <v>1</v>
      </c>
      <c r="F445" s="279" t="s">
        <v>1178</v>
      </c>
      <c r="H445" s="280">
        <v>2.781</v>
      </c>
      <c r="I445" s="81"/>
      <c r="L445" s="276"/>
      <c r="M445" s="281"/>
      <c r="N445" s="282"/>
      <c r="O445" s="282"/>
      <c r="P445" s="282"/>
      <c r="Q445" s="282"/>
      <c r="R445" s="282"/>
      <c r="S445" s="282"/>
      <c r="T445" s="283"/>
      <c r="AT445" s="278" t="s">
        <v>165</v>
      </c>
      <c r="AU445" s="278" t="s">
        <v>84</v>
      </c>
      <c r="AV445" s="275" t="s">
        <v>84</v>
      </c>
      <c r="AW445" s="275" t="s">
        <v>30</v>
      </c>
      <c r="AX445" s="275" t="s">
        <v>74</v>
      </c>
      <c r="AY445" s="278" t="s">
        <v>153</v>
      </c>
    </row>
    <row r="446" spans="2:51" s="284" customFormat="1" ht="12">
      <c r="B446" s="285"/>
      <c r="D446" s="277" t="s">
        <v>165</v>
      </c>
      <c r="E446" s="286" t="s">
        <v>1</v>
      </c>
      <c r="F446" s="287" t="s">
        <v>1158</v>
      </c>
      <c r="H446" s="286" t="s">
        <v>1</v>
      </c>
      <c r="I446" s="82"/>
      <c r="L446" s="285"/>
      <c r="M446" s="288"/>
      <c r="N446" s="289"/>
      <c r="O446" s="289"/>
      <c r="P446" s="289"/>
      <c r="Q446" s="289"/>
      <c r="R446" s="289"/>
      <c r="S446" s="289"/>
      <c r="T446" s="290"/>
      <c r="AT446" s="286" t="s">
        <v>165</v>
      </c>
      <c r="AU446" s="286" t="s">
        <v>84</v>
      </c>
      <c r="AV446" s="284" t="s">
        <v>82</v>
      </c>
      <c r="AW446" s="284" t="s">
        <v>30</v>
      </c>
      <c r="AX446" s="284" t="s">
        <v>74</v>
      </c>
      <c r="AY446" s="286" t="s">
        <v>153</v>
      </c>
    </row>
    <row r="447" spans="2:51" s="291" customFormat="1" ht="12">
      <c r="B447" s="292"/>
      <c r="D447" s="277" t="s">
        <v>165</v>
      </c>
      <c r="E447" s="293" t="s">
        <v>1</v>
      </c>
      <c r="F447" s="294" t="s">
        <v>176</v>
      </c>
      <c r="H447" s="295">
        <v>144.17000000000002</v>
      </c>
      <c r="I447" s="83"/>
      <c r="L447" s="292"/>
      <c r="M447" s="296"/>
      <c r="N447" s="297"/>
      <c r="O447" s="297"/>
      <c r="P447" s="297"/>
      <c r="Q447" s="297"/>
      <c r="R447" s="297"/>
      <c r="S447" s="297"/>
      <c r="T447" s="298"/>
      <c r="AT447" s="293" t="s">
        <v>165</v>
      </c>
      <c r="AU447" s="293" t="s">
        <v>84</v>
      </c>
      <c r="AV447" s="291" t="s">
        <v>159</v>
      </c>
      <c r="AW447" s="291" t="s">
        <v>30</v>
      </c>
      <c r="AX447" s="291" t="s">
        <v>82</v>
      </c>
      <c r="AY447" s="293" t="s">
        <v>153</v>
      </c>
    </row>
    <row r="448" spans="1:65" s="178" customFormat="1" ht="55.5" customHeight="1">
      <c r="A448" s="175"/>
      <c r="B448" s="176"/>
      <c r="C448" s="261" t="s">
        <v>295</v>
      </c>
      <c r="D448" s="261" t="s">
        <v>155</v>
      </c>
      <c r="E448" s="262" t="s">
        <v>1179</v>
      </c>
      <c r="F448" s="263" t="s">
        <v>1180</v>
      </c>
      <c r="G448" s="264" t="s">
        <v>290</v>
      </c>
      <c r="H448" s="265">
        <v>38.11</v>
      </c>
      <c r="I448" s="80"/>
      <c r="J448" s="266">
        <f>ROUND(I448*H448,2)</f>
        <v>0</v>
      </c>
      <c r="K448" s="267"/>
      <c r="L448" s="176"/>
      <c r="M448" s="268" t="s">
        <v>1</v>
      </c>
      <c r="N448" s="269" t="s">
        <v>39</v>
      </c>
      <c r="O448" s="270"/>
      <c r="P448" s="271">
        <f>O448*H448</f>
        <v>0</v>
      </c>
      <c r="Q448" s="271">
        <v>0</v>
      </c>
      <c r="R448" s="271">
        <f>Q448*H448</f>
        <v>0</v>
      </c>
      <c r="S448" s="271">
        <v>0</v>
      </c>
      <c r="T448" s="272">
        <f>S448*H448</f>
        <v>0</v>
      </c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R448" s="273" t="s">
        <v>186</v>
      </c>
      <c r="AT448" s="273" t="s">
        <v>155</v>
      </c>
      <c r="AU448" s="273" t="s">
        <v>84</v>
      </c>
      <c r="AY448" s="166" t="s">
        <v>153</v>
      </c>
      <c r="BE448" s="274">
        <f>IF(N448="základní",J448,0)</f>
        <v>0</v>
      </c>
      <c r="BF448" s="274">
        <f>IF(N448="snížená",J448,0)</f>
        <v>0</v>
      </c>
      <c r="BG448" s="274">
        <f>IF(N448="zákl. přenesená",J448,0)</f>
        <v>0</v>
      </c>
      <c r="BH448" s="274">
        <f>IF(N448="sníž. přenesená",J448,0)</f>
        <v>0</v>
      </c>
      <c r="BI448" s="274">
        <f>IF(N448="nulová",J448,0)</f>
        <v>0</v>
      </c>
      <c r="BJ448" s="166" t="s">
        <v>82</v>
      </c>
      <c r="BK448" s="274">
        <f>ROUND(I448*H448,2)</f>
        <v>0</v>
      </c>
      <c r="BL448" s="166" t="s">
        <v>186</v>
      </c>
      <c r="BM448" s="273" t="s">
        <v>418</v>
      </c>
    </row>
    <row r="449" spans="2:51" s="275" customFormat="1" ht="12">
      <c r="B449" s="276"/>
      <c r="D449" s="277" t="s">
        <v>165</v>
      </c>
      <c r="E449" s="278" t="s">
        <v>1</v>
      </c>
      <c r="F449" s="279" t="s">
        <v>1181</v>
      </c>
      <c r="H449" s="280">
        <v>38.11</v>
      </c>
      <c r="I449" s="81"/>
      <c r="L449" s="276"/>
      <c r="M449" s="281"/>
      <c r="N449" s="282"/>
      <c r="O449" s="282"/>
      <c r="P449" s="282"/>
      <c r="Q449" s="282"/>
      <c r="R449" s="282"/>
      <c r="S449" s="282"/>
      <c r="T449" s="283"/>
      <c r="AT449" s="278" t="s">
        <v>165</v>
      </c>
      <c r="AU449" s="278" t="s">
        <v>84</v>
      </c>
      <c r="AV449" s="275" t="s">
        <v>84</v>
      </c>
      <c r="AW449" s="275" t="s">
        <v>30</v>
      </c>
      <c r="AX449" s="275" t="s">
        <v>74</v>
      </c>
      <c r="AY449" s="278" t="s">
        <v>153</v>
      </c>
    </row>
    <row r="450" spans="2:51" s="284" customFormat="1" ht="12">
      <c r="B450" s="285"/>
      <c r="D450" s="277" t="s">
        <v>165</v>
      </c>
      <c r="E450" s="286" t="s">
        <v>1</v>
      </c>
      <c r="F450" s="287" t="s">
        <v>1158</v>
      </c>
      <c r="H450" s="286" t="s">
        <v>1</v>
      </c>
      <c r="I450" s="82"/>
      <c r="L450" s="285"/>
      <c r="M450" s="288"/>
      <c r="N450" s="289"/>
      <c r="O450" s="289"/>
      <c r="P450" s="289"/>
      <c r="Q450" s="289"/>
      <c r="R450" s="289"/>
      <c r="S450" s="289"/>
      <c r="T450" s="290"/>
      <c r="AT450" s="286" t="s">
        <v>165</v>
      </c>
      <c r="AU450" s="286" t="s">
        <v>84</v>
      </c>
      <c r="AV450" s="284" t="s">
        <v>82</v>
      </c>
      <c r="AW450" s="284" t="s">
        <v>30</v>
      </c>
      <c r="AX450" s="284" t="s">
        <v>74</v>
      </c>
      <c r="AY450" s="286" t="s">
        <v>153</v>
      </c>
    </row>
    <row r="451" spans="2:51" s="291" customFormat="1" ht="12">
      <c r="B451" s="292"/>
      <c r="D451" s="277" t="s">
        <v>165</v>
      </c>
      <c r="E451" s="293" t="s">
        <v>1</v>
      </c>
      <c r="F451" s="294" t="s">
        <v>176</v>
      </c>
      <c r="H451" s="295">
        <v>38.11</v>
      </c>
      <c r="I451" s="83"/>
      <c r="L451" s="292"/>
      <c r="M451" s="296"/>
      <c r="N451" s="297"/>
      <c r="O451" s="297"/>
      <c r="P451" s="297"/>
      <c r="Q451" s="297"/>
      <c r="R451" s="297"/>
      <c r="S451" s="297"/>
      <c r="T451" s="298"/>
      <c r="AT451" s="293" t="s">
        <v>165</v>
      </c>
      <c r="AU451" s="293" t="s">
        <v>84</v>
      </c>
      <c r="AV451" s="291" t="s">
        <v>159</v>
      </c>
      <c r="AW451" s="291" t="s">
        <v>30</v>
      </c>
      <c r="AX451" s="291" t="s">
        <v>82</v>
      </c>
      <c r="AY451" s="293" t="s">
        <v>153</v>
      </c>
    </row>
    <row r="452" spans="1:65" s="178" customFormat="1" ht="24.25" customHeight="1">
      <c r="A452" s="175"/>
      <c r="B452" s="176"/>
      <c r="C452" s="261" t="s">
        <v>300</v>
      </c>
      <c r="D452" s="261" t="s">
        <v>155</v>
      </c>
      <c r="E452" s="262" t="s">
        <v>1182</v>
      </c>
      <c r="F452" s="263" t="s">
        <v>1183</v>
      </c>
      <c r="G452" s="264" t="s">
        <v>222</v>
      </c>
      <c r="H452" s="265">
        <v>97</v>
      </c>
      <c r="I452" s="80"/>
      <c r="J452" s="266">
        <f aca="true" t="shared" si="10" ref="J452:J473">ROUND(I452*H452,2)</f>
        <v>0</v>
      </c>
      <c r="K452" s="267"/>
      <c r="L452" s="176"/>
      <c r="M452" s="268" t="s">
        <v>1</v>
      </c>
      <c r="N452" s="269" t="s">
        <v>39</v>
      </c>
      <c r="O452" s="270"/>
      <c r="P452" s="271">
        <f aca="true" t="shared" si="11" ref="P452:P473">O452*H452</f>
        <v>0</v>
      </c>
      <c r="Q452" s="271">
        <v>0</v>
      </c>
      <c r="R452" s="271">
        <f aca="true" t="shared" si="12" ref="R452:R473">Q452*H452</f>
        <v>0</v>
      </c>
      <c r="S452" s="271">
        <v>0</v>
      </c>
      <c r="T452" s="272">
        <f aca="true" t="shared" si="13" ref="T452:T473">S452*H452</f>
        <v>0</v>
      </c>
      <c r="U452" s="175"/>
      <c r="V452" s="175"/>
      <c r="W452" s="175"/>
      <c r="X452" s="175"/>
      <c r="Y452" s="175"/>
      <c r="Z452" s="175"/>
      <c r="AA452" s="175"/>
      <c r="AB452" s="175"/>
      <c r="AC452" s="175"/>
      <c r="AD452" s="175"/>
      <c r="AE452" s="175"/>
      <c r="AR452" s="273" t="s">
        <v>186</v>
      </c>
      <c r="AT452" s="273" t="s">
        <v>155</v>
      </c>
      <c r="AU452" s="273" t="s">
        <v>84</v>
      </c>
      <c r="AY452" s="166" t="s">
        <v>153</v>
      </c>
      <c r="BE452" s="274">
        <f aca="true" t="shared" si="14" ref="BE452:BE473">IF(N452="základní",J452,0)</f>
        <v>0</v>
      </c>
      <c r="BF452" s="274">
        <f aca="true" t="shared" si="15" ref="BF452:BF473">IF(N452="snížená",J452,0)</f>
        <v>0</v>
      </c>
      <c r="BG452" s="274">
        <f aca="true" t="shared" si="16" ref="BG452:BG473">IF(N452="zákl. přenesená",J452,0)</f>
        <v>0</v>
      </c>
      <c r="BH452" s="274">
        <f aca="true" t="shared" si="17" ref="BH452:BH473">IF(N452="sníž. přenesená",J452,0)</f>
        <v>0</v>
      </c>
      <c r="BI452" s="274">
        <f aca="true" t="shared" si="18" ref="BI452:BI473">IF(N452="nulová",J452,0)</f>
        <v>0</v>
      </c>
      <c r="BJ452" s="166" t="s">
        <v>82</v>
      </c>
      <c r="BK452" s="274">
        <f aca="true" t="shared" si="19" ref="BK452:BK473">ROUND(I452*H452,2)</f>
        <v>0</v>
      </c>
      <c r="BL452" s="166" t="s">
        <v>186</v>
      </c>
      <c r="BM452" s="273" t="s">
        <v>422</v>
      </c>
    </row>
    <row r="453" spans="1:65" s="178" customFormat="1" ht="24.25" customHeight="1">
      <c r="A453" s="175"/>
      <c r="B453" s="176"/>
      <c r="C453" s="261" t="s">
        <v>317</v>
      </c>
      <c r="D453" s="261" t="s">
        <v>155</v>
      </c>
      <c r="E453" s="262" t="s">
        <v>1184</v>
      </c>
      <c r="F453" s="263" t="s">
        <v>1185</v>
      </c>
      <c r="G453" s="264" t="s">
        <v>222</v>
      </c>
      <c r="H453" s="265">
        <v>69</v>
      </c>
      <c r="I453" s="80"/>
      <c r="J453" s="266">
        <f t="shared" si="10"/>
        <v>0</v>
      </c>
      <c r="K453" s="267"/>
      <c r="L453" s="176"/>
      <c r="M453" s="268" t="s">
        <v>1</v>
      </c>
      <c r="N453" s="269" t="s">
        <v>39</v>
      </c>
      <c r="O453" s="270"/>
      <c r="P453" s="271">
        <f t="shared" si="11"/>
        <v>0</v>
      </c>
      <c r="Q453" s="271">
        <v>0</v>
      </c>
      <c r="R453" s="271">
        <f t="shared" si="12"/>
        <v>0</v>
      </c>
      <c r="S453" s="271">
        <v>0</v>
      </c>
      <c r="T453" s="272">
        <f t="shared" si="13"/>
        <v>0</v>
      </c>
      <c r="U453" s="175"/>
      <c r="V453" s="175"/>
      <c r="W453" s="175"/>
      <c r="X453" s="175"/>
      <c r="Y453" s="175"/>
      <c r="Z453" s="175"/>
      <c r="AA453" s="175"/>
      <c r="AB453" s="175"/>
      <c r="AC453" s="175"/>
      <c r="AD453" s="175"/>
      <c r="AE453" s="175"/>
      <c r="AR453" s="273" t="s">
        <v>186</v>
      </c>
      <c r="AT453" s="273" t="s">
        <v>155</v>
      </c>
      <c r="AU453" s="273" t="s">
        <v>84</v>
      </c>
      <c r="AY453" s="166" t="s">
        <v>153</v>
      </c>
      <c r="BE453" s="274">
        <f t="shared" si="14"/>
        <v>0</v>
      </c>
      <c r="BF453" s="274">
        <f t="shared" si="15"/>
        <v>0</v>
      </c>
      <c r="BG453" s="274">
        <f t="shared" si="16"/>
        <v>0</v>
      </c>
      <c r="BH453" s="274">
        <f t="shared" si="17"/>
        <v>0</v>
      </c>
      <c r="BI453" s="274">
        <f t="shared" si="18"/>
        <v>0</v>
      </c>
      <c r="BJ453" s="166" t="s">
        <v>82</v>
      </c>
      <c r="BK453" s="274">
        <f t="shared" si="19"/>
        <v>0</v>
      </c>
      <c r="BL453" s="166" t="s">
        <v>186</v>
      </c>
      <c r="BM453" s="273" t="s">
        <v>426</v>
      </c>
    </row>
    <row r="454" spans="1:65" s="178" customFormat="1" ht="21.75" customHeight="1">
      <c r="A454" s="175"/>
      <c r="B454" s="176"/>
      <c r="C454" s="261" t="s">
        <v>436</v>
      </c>
      <c r="D454" s="261" t="s">
        <v>155</v>
      </c>
      <c r="E454" s="262" t="s">
        <v>1186</v>
      </c>
      <c r="F454" s="263" t="s">
        <v>1187</v>
      </c>
      <c r="G454" s="264" t="s">
        <v>1188</v>
      </c>
      <c r="H454" s="265">
        <v>4</v>
      </c>
      <c r="I454" s="80"/>
      <c r="J454" s="266">
        <f t="shared" si="10"/>
        <v>0</v>
      </c>
      <c r="K454" s="267"/>
      <c r="L454" s="176"/>
      <c r="M454" s="268" t="s">
        <v>1</v>
      </c>
      <c r="N454" s="269" t="s">
        <v>39</v>
      </c>
      <c r="O454" s="270"/>
      <c r="P454" s="271">
        <f t="shared" si="11"/>
        <v>0</v>
      </c>
      <c r="Q454" s="271">
        <v>0</v>
      </c>
      <c r="R454" s="271">
        <f t="shared" si="12"/>
        <v>0</v>
      </c>
      <c r="S454" s="271">
        <v>0</v>
      </c>
      <c r="T454" s="272">
        <f t="shared" si="13"/>
        <v>0</v>
      </c>
      <c r="U454" s="175"/>
      <c r="V454" s="175"/>
      <c r="W454" s="175"/>
      <c r="X454" s="175"/>
      <c r="Y454" s="175"/>
      <c r="Z454" s="175"/>
      <c r="AA454" s="175"/>
      <c r="AB454" s="175"/>
      <c r="AC454" s="175"/>
      <c r="AD454" s="175"/>
      <c r="AE454" s="175"/>
      <c r="AR454" s="273" t="s">
        <v>186</v>
      </c>
      <c r="AT454" s="273" t="s">
        <v>155</v>
      </c>
      <c r="AU454" s="273" t="s">
        <v>84</v>
      </c>
      <c r="AY454" s="166" t="s">
        <v>153</v>
      </c>
      <c r="BE454" s="274">
        <f t="shared" si="14"/>
        <v>0</v>
      </c>
      <c r="BF454" s="274">
        <f t="shared" si="15"/>
        <v>0</v>
      </c>
      <c r="BG454" s="274">
        <f t="shared" si="16"/>
        <v>0</v>
      </c>
      <c r="BH454" s="274">
        <f t="shared" si="17"/>
        <v>0</v>
      </c>
      <c r="BI454" s="274">
        <f t="shared" si="18"/>
        <v>0</v>
      </c>
      <c r="BJ454" s="166" t="s">
        <v>82</v>
      </c>
      <c r="BK454" s="274">
        <f t="shared" si="19"/>
        <v>0</v>
      </c>
      <c r="BL454" s="166" t="s">
        <v>186</v>
      </c>
      <c r="BM454" s="273" t="s">
        <v>430</v>
      </c>
    </row>
    <row r="455" spans="1:65" s="178" customFormat="1" ht="24.25" customHeight="1">
      <c r="A455" s="175"/>
      <c r="B455" s="176"/>
      <c r="C455" s="261" t="s">
        <v>427</v>
      </c>
      <c r="D455" s="261" t="s">
        <v>155</v>
      </c>
      <c r="E455" s="262" t="s">
        <v>1189</v>
      </c>
      <c r="F455" s="263" t="s">
        <v>1190</v>
      </c>
      <c r="G455" s="264" t="s">
        <v>222</v>
      </c>
      <c r="H455" s="265">
        <v>15</v>
      </c>
      <c r="I455" s="80"/>
      <c r="J455" s="266">
        <f t="shared" si="10"/>
        <v>0</v>
      </c>
      <c r="K455" s="267"/>
      <c r="L455" s="176"/>
      <c r="M455" s="268" t="s">
        <v>1</v>
      </c>
      <c r="N455" s="269" t="s">
        <v>39</v>
      </c>
      <c r="O455" s="270"/>
      <c r="P455" s="271">
        <f t="shared" si="11"/>
        <v>0</v>
      </c>
      <c r="Q455" s="271">
        <v>0</v>
      </c>
      <c r="R455" s="271">
        <f t="shared" si="12"/>
        <v>0</v>
      </c>
      <c r="S455" s="271">
        <v>0</v>
      </c>
      <c r="T455" s="272">
        <f t="shared" si="13"/>
        <v>0</v>
      </c>
      <c r="U455" s="175"/>
      <c r="V455" s="175"/>
      <c r="W455" s="175"/>
      <c r="X455" s="175"/>
      <c r="Y455" s="175"/>
      <c r="Z455" s="175"/>
      <c r="AA455" s="175"/>
      <c r="AB455" s="175"/>
      <c r="AC455" s="175"/>
      <c r="AD455" s="175"/>
      <c r="AE455" s="175"/>
      <c r="AR455" s="273" t="s">
        <v>186</v>
      </c>
      <c r="AT455" s="273" t="s">
        <v>155</v>
      </c>
      <c r="AU455" s="273" t="s">
        <v>84</v>
      </c>
      <c r="AY455" s="166" t="s">
        <v>153</v>
      </c>
      <c r="BE455" s="274">
        <f t="shared" si="14"/>
        <v>0</v>
      </c>
      <c r="BF455" s="274">
        <f t="shared" si="15"/>
        <v>0</v>
      </c>
      <c r="BG455" s="274">
        <f t="shared" si="16"/>
        <v>0</v>
      </c>
      <c r="BH455" s="274">
        <f t="shared" si="17"/>
        <v>0</v>
      </c>
      <c r="BI455" s="274">
        <f t="shared" si="18"/>
        <v>0</v>
      </c>
      <c r="BJ455" s="166" t="s">
        <v>82</v>
      </c>
      <c r="BK455" s="274">
        <f t="shared" si="19"/>
        <v>0</v>
      </c>
      <c r="BL455" s="166" t="s">
        <v>186</v>
      </c>
      <c r="BM455" s="273" t="s">
        <v>433</v>
      </c>
    </row>
    <row r="456" spans="1:65" s="178" customFormat="1" ht="24.25" customHeight="1">
      <c r="A456" s="175"/>
      <c r="B456" s="176"/>
      <c r="C456" s="261" t="s">
        <v>313</v>
      </c>
      <c r="D456" s="261" t="s">
        <v>155</v>
      </c>
      <c r="E456" s="262" t="s">
        <v>1191</v>
      </c>
      <c r="F456" s="263" t="s">
        <v>1192</v>
      </c>
      <c r="G456" s="264" t="s">
        <v>222</v>
      </c>
      <c r="H456" s="265">
        <v>1</v>
      </c>
      <c r="I456" s="80"/>
      <c r="J456" s="266">
        <f t="shared" si="10"/>
        <v>0</v>
      </c>
      <c r="K456" s="267"/>
      <c r="L456" s="176"/>
      <c r="M456" s="268" t="s">
        <v>1</v>
      </c>
      <c r="N456" s="269" t="s">
        <v>39</v>
      </c>
      <c r="O456" s="270"/>
      <c r="P456" s="271">
        <f t="shared" si="11"/>
        <v>0</v>
      </c>
      <c r="Q456" s="271">
        <v>0</v>
      </c>
      <c r="R456" s="271">
        <f t="shared" si="12"/>
        <v>0</v>
      </c>
      <c r="S456" s="271">
        <v>0</v>
      </c>
      <c r="T456" s="272">
        <f t="shared" si="13"/>
        <v>0</v>
      </c>
      <c r="U456" s="175"/>
      <c r="V456" s="175"/>
      <c r="W456" s="175"/>
      <c r="X456" s="175"/>
      <c r="Y456" s="175"/>
      <c r="Z456" s="175"/>
      <c r="AA456" s="175"/>
      <c r="AB456" s="175"/>
      <c r="AC456" s="175"/>
      <c r="AD456" s="175"/>
      <c r="AE456" s="175"/>
      <c r="AR456" s="273" t="s">
        <v>186</v>
      </c>
      <c r="AT456" s="273" t="s">
        <v>155</v>
      </c>
      <c r="AU456" s="273" t="s">
        <v>84</v>
      </c>
      <c r="AY456" s="166" t="s">
        <v>153</v>
      </c>
      <c r="BE456" s="274">
        <f t="shared" si="14"/>
        <v>0</v>
      </c>
      <c r="BF456" s="274">
        <f t="shared" si="15"/>
        <v>0</v>
      </c>
      <c r="BG456" s="274">
        <f t="shared" si="16"/>
        <v>0</v>
      </c>
      <c r="BH456" s="274">
        <f t="shared" si="17"/>
        <v>0</v>
      </c>
      <c r="BI456" s="274">
        <f t="shared" si="18"/>
        <v>0</v>
      </c>
      <c r="BJ456" s="166" t="s">
        <v>82</v>
      </c>
      <c r="BK456" s="274">
        <f t="shared" si="19"/>
        <v>0</v>
      </c>
      <c r="BL456" s="166" t="s">
        <v>186</v>
      </c>
      <c r="BM456" s="273" t="s">
        <v>439</v>
      </c>
    </row>
    <row r="457" spans="1:65" s="178" customFormat="1" ht="24.25" customHeight="1">
      <c r="A457" s="175"/>
      <c r="B457" s="176"/>
      <c r="C457" s="261" t="s">
        <v>419</v>
      </c>
      <c r="D457" s="261" t="s">
        <v>155</v>
      </c>
      <c r="E457" s="262" t="s">
        <v>1193</v>
      </c>
      <c r="F457" s="263" t="s">
        <v>1194</v>
      </c>
      <c r="G457" s="264" t="s">
        <v>222</v>
      </c>
      <c r="H457" s="265">
        <v>1</v>
      </c>
      <c r="I457" s="80"/>
      <c r="J457" s="266">
        <f t="shared" si="10"/>
        <v>0</v>
      </c>
      <c r="K457" s="267"/>
      <c r="L457" s="176"/>
      <c r="M457" s="268" t="s">
        <v>1</v>
      </c>
      <c r="N457" s="269" t="s">
        <v>39</v>
      </c>
      <c r="O457" s="270"/>
      <c r="P457" s="271">
        <f t="shared" si="11"/>
        <v>0</v>
      </c>
      <c r="Q457" s="271">
        <v>0</v>
      </c>
      <c r="R457" s="271">
        <f t="shared" si="12"/>
        <v>0</v>
      </c>
      <c r="S457" s="271">
        <v>0</v>
      </c>
      <c r="T457" s="272">
        <f t="shared" si="13"/>
        <v>0</v>
      </c>
      <c r="U457" s="175"/>
      <c r="V457" s="175"/>
      <c r="W457" s="175"/>
      <c r="X457" s="175"/>
      <c r="Y457" s="175"/>
      <c r="Z457" s="175"/>
      <c r="AA457" s="175"/>
      <c r="AB457" s="175"/>
      <c r="AC457" s="175"/>
      <c r="AD457" s="175"/>
      <c r="AE457" s="175"/>
      <c r="AR457" s="273" t="s">
        <v>186</v>
      </c>
      <c r="AT457" s="273" t="s">
        <v>155</v>
      </c>
      <c r="AU457" s="273" t="s">
        <v>84</v>
      </c>
      <c r="AY457" s="166" t="s">
        <v>153</v>
      </c>
      <c r="BE457" s="274">
        <f t="shared" si="14"/>
        <v>0</v>
      </c>
      <c r="BF457" s="274">
        <f t="shared" si="15"/>
        <v>0</v>
      </c>
      <c r="BG457" s="274">
        <f t="shared" si="16"/>
        <v>0</v>
      </c>
      <c r="BH457" s="274">
        <f t="shared" si="17"/>
        <v>0</v>
      </c>
      <c r="BI457" s="274">
        <f t="shared" si="18"/>
        <v>0</v>
      </c>
      <c r="BJ457" s="166" t="s">
        <v>82</v>
      </c>
      <c r="BK457" s="274">
        <f t="shared" si="19"/>
        <v>0</v>
      </c>
      <c r="BL457" s="166" t="s">
        <v>186</v>
      </c>
      <c r="BM457" s="273" t="s">
        <v>446</v>
      </c>
    </row>
    <row r="458" spans="1:65" s="178" customFormat="1" ht="24.25" customHeight="1">
      <c r="A458" s="175"/>
      <c r="B458" s="176"/>
      <c r="C458" s="261" t="s">
        <v>415</v>
      </c>
      <c r="D458" s="261" t="s">
        <v>155</v>
      </c>
      <c r="E458" s="262" t="s">
        <v>1195</v>
      </c>
      <c r="F458" s="263" t="s">
        <v>1196</v>
      </c>
      <c r="G458" s="264" t="s">
        <v>222</v>
      </c>
      <c r="H458" s="265">
        <v>1</v>
      </c>
      <c r="I458" s="80"/>
      <c r="J458" s="266">
        <f t="shared" si="10"/>
        <v>0</v>
      </c>
      <c r="K458" s="267"/>
      <c r="L458" s="176"/>
      <c r="M458" s="268" t="s">
        <v>1</v>
      </c>
      <c r="N458" s="269" t="s">
        <v>39</v>
      </c>
      <c r="O458" s="270"/>
      <c r="P458" s="271">
        <f t="shared" si="11"/>
        <v>0</v>
      </c>
      <c r="Q458" s="271">
        <v>0</v>
      </c>
      <c r="R458" s="271">
        <f t="shared" si="12"/>
        <v>0</v>
      </c>
      <c r="S458" s="271">
        <v>0</v>
      </c>
      <c r="T458" s="272">
        <f t="shared" si="13"/>
        <v>0</v>
      </c>
      <c r="U458" s="175"/>
      <c r="V458" s="175"/>
      <c r="W458" s="175"/>
      <c r="X458" s="175"/>
      <c r="Y458" s="175"/>
      <c r="Z458" s="175"/>
      <c r="AA458" s="175"/>
      <c r="AB458" s="175"/>
      <c r="AC458" s="175"/>
      <c r="AD458" s="175"/>
      <c r="AE458" s="175"/>
      <c r="AR458" s="273" t="s">
        <v>186</v>
      </c>
      <c r="AT458" s="273" t="s">
        <v>155</v>
      </c>
      <c r="AU458" s="273" t="s">
        <v>84</v>
      </c>
      <c r="AY458" s="166" t="s">
        <v>153</v>
      </c>
      <c r="BE458" s="274">
        <f t="shared" si="14"/>
        <v>0</v>
      </c>
      <c r="BF458" s="274">
        <f t="shared" si="15"/>
        <v>0</v>
      </c>
      <c r="BG458" s="274">
        <f t="shared" si="16"/>
        <v>0</v>
      </c>
      <c r="BH458" s="274">
        <f t="shared" si="17"/>
        <v>0</v>
      </c>
      <c r="BI458" s="274">
        <f t="shared" si="18"/>
        <v>0</v>
      </c>
      <c r="BJ458" s="166" t="s">
        <v>82</v>
      </c>
      <c r="BK458" s="274">
        <f t="shared" si="19"/>
        <v>0</v>
      </c>
      <c r="BL458" s="166" t="s">
        <v>186</v>
      </c>
      <c r="BM458" s="273" t="s">
        <v>479</v>
      </c>
    </row>
    <row r="459" spans="1:65" s="178" customFormat="1" ht="24.25" customHeight="1">
      <c r="A459" s="175"/>
      <c r="B459" s="176"/>
      <c r="C459" s="261" t="s">
        <v>423</v>
      </c>
      <c r="D459" s="261" t="s">
        <v>155</v>
      </c>
      <c r="E459" s="262" t="s">
        <v>1197</v>
      </c>
      <c r="F459" s="263" t="s">
        <v>1198</v>
      </c>
      <c r="G459" s="264" t="s">
        <v>222</v>
      </c>
      <c r="H459" s="265">
        <v>1</v>
      </c>
      <c r="I459" s="80"/>
      <c r="J459" s="266">
        <f t="shared" si="10"/>
        <v>0</v>
      </c>
      <c r="K459" s="267"/>
      <c r="L459" s="176"/>
      <c r="M459" s="268" t="s">
        <v>1</v>
      </c>
      <c r="N459" s="269" t="s">
        <v>39</v>
      </c>
      <c r="O459" s="270"/>
      <c r="P459" s="271">
        <f t="shared" si="11"/>
        <v>0</v>
      </c>
      <c r="Q459" s="271">
        <v>0</v>
      </c>
      <c r="R459" s="271">
        <f t="shared" si="12"/>
        <v>0</v>
      </c>
      <c r="S459" s="271">
        <v>0</v>
      </c>
      <c r="T459" s="272">
        <f t="shared" si="13"/>
        <v>0</v>
      </c>
      <c r="U459" s="175"/>
      <c r="V459" s="175"/>
      <c r="W459" s="175"/>
      <c r="X459" s="175"/>
      <c r="Y459" s="175"/>
      <c r="Z459" s="175"/>
      <c r="AA459" s="175"/>
      <c r="AB459" s="175"/>
      <c r="AC459" s="175"/>
      <c r="AD459" s="175"/>
      <c r="AE459" s="175"/>
      <c r="AR459" s="273" t="s">
        <v>186</v>
      </c>
      <c r="AT459" s="273" t="s">
        <v>155</v>
      </c>
      <c r="AU459" s="273" t="s">
        <v>84</v>
      </c>
      <c r="AY459" s="166" t="s">
        <v>153</v>
      </c>
      <c r="BE459" s="274">
        <f t="shared" si="14"/>
        <v>0</v>
      </c>
      <c r="BF459" s="274">
        <f t="shared" si="15"/>
        <v>0</v>
      </c>
      <c r="BG459" s="274">
        <f t="shared" si="16"/>
        <v>0</v>
      </c>
      <c r="BH459" s="274">
        <f t="shared" si="17"/>
        <v>0</v>
      </c>
      <c r="BI459" s="274">
        <f t="shared" si="18"/>
        <v>0</v>
      </c>
      <c r="BJ459" s="166" t="s">
        <v>82</v>
      </c>
      <c r="BK459" s="274">
        <f t="shared" si="19"/>
        <v>0</v>
      </c>
      <c r="BL459" s="166" t="s">
        <v>186</v>
      </c>
      <c r="BM459" s="273" t="s">
        <v>485</v>
      </c>
    </row>
    <row r="460" spans="1:65" s="178" customFormat="1" ht="21.75" customHeight="1">
      <c r="A460" s="175"/>
      <c r="B460" s="176"/>
      <c r="C460" s="261" t="s">
        <v>449</v>
      </c>
      <c r="D460" s="261" t="s">
        <v>155</v>
      </c>
      <c r="E460" s="262" t="s">
        <v>1199</v>
      </c>
      <c r="F460" s="263" t="s">
        <v>1200</v>
      </c>
      <c r="G460" s="264" t="s">
        <v>222</v>
      </c>
      <c r="H460" s="265">
        <v>1</v>
      </c>
      <c r="I460" s="80"/>
      <c r="J460" s="266">
        <f t="shared" si="10"/>
        <v>0</v>
      </c>
      <c r="K460" s="267"/>
      <c r="L460" s="176"/>
      <c r="M460" s="268" t="s">
        <v>1</v>
      </c>
      <c r="N460" s="269" t="s">
        <v>39</v>
      </c>
      <c r="O460" s="270"/>
      <c r="P460" s="271">
        <f t="shared" si="11"/>
        <v>0</v>
      </c>
      <c r="Q460" s="271">
        <v>0</v>
      </c>
      <c r="R460" s="271">
        <f t="shared" si="12"/>
        <v>0</v>
      </c>
      <c r="S460" s="271">
        <v>0</v>
      </c>
      <c r="T460" s="272">
        <f t="shared" si="13"/>
        <v>0</v>
      </c>
      <c r="U460" s="175"/>
      <c r="V460" s="175"/>
      <c r="W460" s="175"/>
      <c r="X460" s="175"/>
      <c r="Y460" s="175"/>
      <c r="Z460" s="175"/>
      <c r="AA460" s="175"/>
      <c r="AB460" s="175"/>
      <c r="AC460" s="175"/>
      <c r="AD460" s="175"/>
      <c r="AE460" s="175"/>
      <c r="AR460" s="273" t="s">
        <v>186</v>
      </c>
      <c r="AT460" s="273" t="s">
        <v>155</v>
      </c>
      <c r="AU460" s="273" t="s">
        <v>84</v>
      </c>
      <c r="AY460" s="166" t="s">
        <v>153</v>
      </c>
      <c r="BE460" s="274">
        <f t="shared" si="14"/>
        <v>0</v>
      </c>
      <c r="BF460" s="274">
        <f t="shared" si="15"/>
        <v>0</v>
      </c>
      <c r="BG460" s="274">
        <f t="shared" si="16"/>
        <v>0</v>
      </c>
      <c r="BH460" s="274">
        <f t="shared" si="17"/>
        <v>0</v>
      </c>
      <c r="BI460" s="274">
        <f t="shared" si="18"/>
        <v>0</v>
      </c>
      <c r="BJ460" s="166" t="s">
        <v>82</v>
      </c>
      <c r="BK460" s="274">
        <f t="shared" si="19"/>
        <v>0</v>
      </c>
      <c r="BL460" s="166" t="s">
        <v>186</v>
      </c>
      <c r="BM460" s="273" t="s">
        <v>490</v>
      </c>
    </row>
    <row r="461" spans="1:65" s="178" customFormat="1" ht="24.25" customHeight="1">
      <c r="A461" s="175"/>
      <c r="B461" s="176"/>
      <c r="C461" s="261" t="s">
        <v>397</v>
      </c>
      <c r="D461" s="261" t="s">
        <v>155</v>
      </c>
      <c r="E461" s="262" t="s">
        <v>1201</v>
      </c>
      <c r="F461" s="263" t="s">
        <v>1202</v>
      </c>
      <c r="G461" s="264" t="s">
        <v>222</v>
      </c>
      <c r="H461" s="265">
        <v>4</v>
      </c>
      <c r="I461" s="80"/>
      <c r="J461" s="266">
        <f t="shared" si="10"/>
        <v>0</v>
      </c>
      <c r="K461" s="267"/>
      <c r="L461" s="176"/>
      <c r="M461" s="268" t="s">
        <v>1</v>
      </c>
      <c r="N461" s="269" t="s">
        <v>39</v>
      </c>
      <c r="O461" s="270"/>
      <c r="P461" s="271">
        <f t="shared" si="11"/>
        <v>0</v>
      </c>
      <c r="Q461" s="271">
        <v>0</v>
      </c>
      <c r="R461" s="271">
        <f t="shared" si="12"/>
        <v>0</v>
      </c>
      <c r="S461" s="271">
        <v>0</v>
      </c>
      <c r="T461" s="272">
        <f t="shared" si="13"/>
        <v>0</v>
      </c>
      <c r="U461" s="175"/>
      <c r="V461" s="175"/>
      <c r="W461" s="175"/>
      <c r="X461" s="175"/>
      <c r="Y461" s="175"/>
      <c r="Z461" s="175"/>
      <c r="AA461" s="175"/>
      <c r="AB461" s="175"/>
      <c r="AC461" s="175"/>
      <c r="AD461" s="175"/>
      <c r="AE461" s="175"/>
      <c r="AR461" s="273" t="s">
        <v>186</v>
      </c>
      <c r="AT461" s="273" t="s">
        <v>155</v>
      </c>
      <c r="AU461" s="273" t="s">
        <v>84</v>
      </c>
      <c r="AY461" s="166" t="s">
        <v>153</v>
      </c>
      <c r="BE461" s="274">
        <f t="shared" si="14"/>
        <v>0</v>
      </c>
      <c r="BF461" s="274">
        <f t="shared" si="15"/>
        <v>0</v>
      </c>
      <c r="BG461" s="274">
        <f t="shared" si="16"/>
        <v>0</v>
      </c>
      <c r="BH461" s="274">
        <f t="shared" si="17"/>
        <v>0</v>
      </c>
      <c r="BI461" s="274">
        <f t="shared" si="18"/>
        <v>0</v>
      </c>
      <c r="BJ461" s="166" t="s">
        <v>82</v>
      </c>
      <c r="BK461" s="274">
        <f t="shared" si="19"/>
        <v>0</v>
      </c>
      <c r="BL461" s="166" t="s">
        <v>186</v>
      </c>
      <c r="BM461" s="273" t="s">
        <v>1203</v>
      </c>
    </row>
    <row r="462" spans="1:65" s="178" customFormat="1" ht="24.25" customHeight="1">
      <c r="A462" s="175"/>
      <c r="B462" s="176"/>
      <c r="C462" s="261" t="s">
        <v>305</v>
      </c>
      <c r="D462" s="261" t="s">
        <v>155</v>
      </c>
      <c r="E462" s="262" t="s">
        <v>1204</v>
      </c>
      <c r="F462" s="263" t="s">
        <v>1205</v>
      </c>
      <c r="G462" s="264" t="s">
        <v>222</v>
      </c>
      <c r="H462" s="265">
        <v>14</v>
      </c>
      <c r="I462" s="80"/>
      <c r="J462" s="266">
        <f t="shared" si="10"/>
        <v>0</v>
      </c>
      <c r="K462" s="267"/>
      <c r="L462" s="176"/>
      <c r="M462" s="268" t="s">
        <v>1</v>
      </c>
      <c r="N462" s="269" t="s">
        <v>39</v>
      </c>
      <c r="O462" s="270"/>
      <c r="P462" s="271">
        <f t="shared" si="11"/>
        <v>0</v>
      </c>
      <c r="Q462" s="271">
        <v>0</v>
      </c>
      <c r="R462" s="271">
        <f t="shared" si="12"/>
        <v>0</v>
      </c>
      <c r="S462" s="271">
        <v>0</v>
      </c>
      <c r="T462" s="272">
        <f t="shared" si="13"/>
        <v>0</v>
      </c>
      <c r="U462" s="175"/>
      <c r="V462" s="175"/>
      <c r="W462" s="175"/>
      <c r="X462" s="175"/>
      <c r="Y462" s="175"/>
      <c r="Z462" s="175"/>
      <c r="AA462" s="175"/>
      <c r="AB462" s="175"/>
      <c r="AC462" s="175"/>
      <c r="AD462" s="175"/>
      <c r="AE462" s="175"/>
      <c r="AR462" s="273" t="s">
        <v>186</v>
      </c>
      <c r="AT462" s="273" t="s">
        <v>155</v>
      </c>
      <c r="AU462" s="273" t="s">
        <v>84</v>
      </c>
      <c r="AY462" s="166" t="s">
        <v>153</v>
      </c>
      <c r="BE462" s="274">
        <f t="shared" si="14"/>
        <v>0</v>
      </c>
      <c r="BF462" s="274">
        <f t="shared" si="15"/>
        <v>0</v>
      </c>
      <c r="BG462" s="274">
        <f t="shared" si="16"/>
        <v>0</v>
      </c>
      <c r="BH462" s="274">
        <f t="shared" si="17"/>
        <v>0</v>
      </c>
      <c r="BI462" s="274">
        <f t="shared" si="18"/>
        <v>0</v>
      </c>
      <c r="BJ462" s="166" t="s">
        <v>82</v>
      </c>
      <c r="BK462" s="274">
        <f t="shared" si="19"/>
        <v>0</v>
      </c>
      <c r="BL462" s="166" t="s">
        <v>186</v>
      </c>
      <c r="BM462" s="273" t="s">
        <v>1206</v>
      </c>
    </row>
    <row r="463" spans="1:65" s="178" customFormat="1" ht="24.25" customHeight="1">
      <c r="A463" s="175"/>
      <c r="B463" s="176"/>
      <c r="C463" s="261" t="s">
        <v>404</v>
      </c>
      <c r="D463" s="261" t="s">
        <v>155</v>
      </c>
      <c r="E463" s="262" t="s">
        <v>1207</v>
      </c>
      <c r="F463" s="263" t="s">
        <v>1208</v>
      </c>
      <c r="G463" s="264" t="s">
        <v>222</v>
      </c>
      <c r="H463" s="265">
        <v>7</v>
      </c>
      <c r="I463" s="80"/>
      <c r="J463" s="266">
        <f t="shared" si="10"/>
        <v>0</v>
      </c>
      <c r="K463" s="267"/>
      <c r="L463" s="176"/>
      <c r="M463" s="268" t="s">
        <v>1</v>
      </c>
      <c r="N463" s="269" t="s">
        <v>39</v>
      </c>
      <c r="O463" s="270"/>
      <c r="P463" s="271">
        <f t="shared" si="11"/>
        <v>0</v>
      </c>
      <c r="Q463" s="271">
        <v>0</v>
      </c>
      <c r="R463" s="271">
        <f t="shared" si="12"/>
        <v>0</v>
      </c>
      <c r="S463" s="271">
        <v>0</v>
      </c>
      <c r="T463" s="272">
        <f t="shared" si="13"/>
        <v>0</v>
      </c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R463" s="273" t="s">
        <v>186</v>
      </c>
      <c r="AT463" s="273" t="s">
        <v>155</v>
      </c>
      <c r="AU463" s="273" t="s">
        <v>84</v>
      </c>
      <c r="AY463" s="166" t="s">
        <v>153</v>
      </c>
      <c r="BE463" s="274">
        <f t="shared" si="14"/>
        <v>0</v>
      </c>
      <c r="BF463" s="274">
        <f t="shared" si="15"/>
        <v>0</v>
      </c>
      <c r="BG463" s="274">
        <f t="shared" si="16"/>
        <v>0</v>
      </c>
      <c r="BH463" s="274">
        <f t="shared" si="17"/>
        <v>0</v>
      </c>
      <c r="BI463" s="274">
        <f t="shared" si="18"/>
        <v>0</v>
      </c>
      <c r="BJ463" s="166" t="s">
        <v>82</v>
      </c>
      <c r="BK463" s="274">
        <f t="shared" si="19"/>
        <v>0</v>
      </c>
      <c r="BL463" s="166" t="s">
        <v>186</v>
      </c>
      <c r="BM463" s="273" t="s">
        <v>1209</v>
      </c>
    </row>
    <row r="464" spans="1:65" s="178" customFormat="1" ht="24.25" customHeight="1">
      <c r="A464" s="175"/>
      <c r="B464" s="176"/>
      <c r="C464" s="261" t="s">
        <v>309</v>
      </c>
      <c r="D464" s="261" t="s">
        <v>155</v>
      </c>
      <c r="E464" s="262" t="s">
        <v>1210</v>
      </c>
      <c r="F464" s="263" t="s">
        <v>1211</v>
      </c>
      <c r="G464" s="264" t="s">
        <v>222</v>
      </c>
      <c r="H464" s="265">
        <v>2</v>
      </c>
      <c r="I464" s="80"/>
      <c r="J464" s="266">
        <f t="shared" si="10"/>
        <v>0</v>
      </c>
      <c r="K464" s="267"/>
      <c r="L464" s="176"/>
      <c r="M464" s="268" t="s">
        <v>1</v>
      </c>
      <c r="N464" s="269" t="s">
        <v>39</v>
      </c>
      <c r="O464" s="270"/>
      <c r="P464" s="271">
        <f t="shared" si="11"/>
        <v>0</v>
      </c>
      <c r="Q464" s="271">
        <v>0</v>
      </c>
      <c r="R464" s="271">
        <f t="shared" si="12"/>
        <v>0</v>
      </c>
      <c r="S464" s="271">
        <v>0</v>
      </c>
      <c r="T464" s="272">
        <f t="shared" si="13"/>
        <v>0</v>
      </c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R464" s="273" t="s">
        <v>186</v>
      </c>
      <c r="AT464" s="273" t="s">
        <v>155</v>
      </c>
      <c r="AU464" s="273" t="s">
        <v>84</v>
      </c>
      <c r="AY464" s="166" t="s">
        <v>153</v>
      </c>
      <c r="BE464" s="274">
        <f t="shared" si="14"/>
        <v>0</v>
      </c>
      <c r="BF464" s="274">
        <f t="shared" si="15"/>
        <v>0</v>
      </c>
      <c r="BG464" s="274">
        <f t="shared" si="16"/>
        <v>0</v>
      </c>
      <c r="BH464" s="274">
        <f t="shared" si="17"/>
        <v>0</v>
      </c>
      <c r="BI464" s="274">
        <f t="shared" si="18"/>
        <v>0</v>
      </c>
      <c r="BJ464" s="166" t="s">
        <v>82</v>
      </c>
      <c r="BK464" s="274">
        <f t="shared" si="19"/>
        <v>0</v>
      </c>
      <c r="BL464" s="166" t="s">
        <v>186</v>
      </c>
      <c r="BM464" s="273" t="s">
        <v>1212</v>
      </c>
    </row>
    <row r="465" spans="1:65" s="178" customFormat="1" ht="24.25" customHeight="1">
      <c r="A465" s="175"/>
      <c r="B465" s="176"/>
      <c r="C465" s="261" t="s">
        <v>411</v>
      </c>
      <c r="D465" s="261" t="s">
        <v>155</v>
      </c>
      <c r="E465" s="262" t="s">
        <v>1213</v>
      </c>
      <c r="F465" s="263" t="s">
        <v>1214</v>
      </c>
      <c r="G465" s="264" t="s">
        <v>222</v>
      </c>
      <c r="H465" s="265">
        <v>4</v>
      </c>
      <c r="I465" s="80"/>
      <c r="J465" s="266">
        <f t="shared" si="10"/>
        <v>0</v>
      </c>
      <c r="K465" s="267"/>
      <c r="L465" s="176"/>
      <c r="M465" s="268" t="s">
        <v>1</v>
      </c>
      <c r="N465" s="269" t="s">
        <v>39</v>
      </c>
      <c r="O465" s="270"/>
      <c r="P465" s="271">
        <f t="shared" si="11"/>
        <v>0</v>
      </c>
      <c r="Q465" s="271">
        <v>0</v>
      </c>
      <c r="R465" s="271">
        <f t="shared" si="12"/>
        <v>0</v>
      </c>
      <c r="S465" s="271">
        <v>0</v>
      </c>
      <c r="T465" s="272">
        <f t="shared" si="13"/>
        <v>0</v>
      </c>
      <c r="U465" s="175"/>
      <c r="V465" s="175"/>
      <c r="W465" s="175"/>
      <c r="X465" s="175"/>
      <c r="Y465" s="175"/>
      <c r="Z465" s="175"/>
      <c r="AA465" s="175"/>
      <c r="AB465" s="175"/>
      <c r="AC465" s="175"/>
      <c r="AD465" s="175"/>
      <c r="AE465" s="175"/>
      <c r="AR465" s="273" t="s">
        <v>186</v>
      </c>
      <c r="AT465" s="273" t="s">
        <v>155</v>
      </c>
      <c r="AU465" s="273" t="s">
        <v>84</v>
      </c>
      <c r="AY465" s="166" t="s">
        <v>153</v>
      </c>
      <c r="BE465" s="274">
        <f t="shared" si="14"/>
        <v>0</v>
      </c>
      <c r="BF465" s="274">
        <f t="shared" si="15"/>
        <v>0</v>
      </c>
      <c r="BG465" s="274">
        <f t="shared" si="16"/>
        <v>0</v>
      </c>
      <c r="BH465" s="274">
        <f t="shared" si="17"/>
        <v>0</v>
      </c>
      <c r="BI465" s="274">
        <f t="shared" si="18"/>
        <v>0</v>
      </c>
      <c r="BJ465" s="166" t="s">
        <v>82</v>
      </c>
      <c r="BK465" s="274">
        <f t="shared" si="19"/>
        <v>0</v>
      </c>
      <c r="BL465" s="166" t="s">
        <v>186</v>
      </c>
      <c r="BM465" s="273" t="s">
        <v>1215</v>
      </c>
    </row>
    <row r="466" spans="1:65" s="178" customFormat="1" ht="33" customHeight="1">
      <c r="A466" s="175"/>
      <c r="B466" s="176"/>
      <c r="C466" s="261" t="s">
        <v>486</v>
      </c>
      <c r="D466" s="261" t="s">
        <v>155</v>
      </c>
      <c r="E466" s="262" t="s">
        <v>1216</v>
      </c>
      <c r="F466" s="263" t="s">
        <v>1217</v>
      </c>
      <c r="G466" s="264" t="s">
        <v>222</v>
      </c>
      <c r="H466" s="265">
        <v>1</v>
      </c>
      <c r="I466" s="80"/>
      <c r="J466" s="266">
        <f t="shared" si="10"/>
        <v>0</v>
      </c>
      <c r="K466" s="267"/>
      <c r="L466" s="176"/>
      <c r="M466" s="268" t="s">
        <v>1</v>
      </c>
      <c r="N466" s="269" t="s">
        <v>39</v>
      </c>
      <c r="O466" s="270"/>
      <c r="P466" s="271">
        <f t="shared" si="11"/>
        <v>0</v>
      </c>
      <c r="Q466" s="271">
        <v>0</v>
      </c>
      <c r="R466" s="271">
        <f t="shared" si="12"/>
        <v>0</v>
      </c>
      <c r="S466" s="271">
        <v>0</v>
      </c>
      <c r="T466" s="272">
        <f t="shared" si="13"/>
        <v>0</v>
      </c>
      <c r="U466" s="175"/>
      <c r="V466" s="175"/>
      <c r="W466" s="175"/>
      <c r="X466" s="175"/>
      <c r="Y466" s="175"/>
      <c r="Z466" s="175"/>
      <c r="AA466" s="175"/>
      <c r="AB466" s="175"/>
      <c r="AC466" s="175"/>
      <c r="AD466" s="175"/>
      <c r="AE466" s="175"/>
      <c r="AR466" s="273" t="s">
        <v>186</v>
      </c>
      <c r="AT466" s="273" t="s">
        <v>155</v>
      </c>
      <c r="AU466" s="273" t="s">
        <v>84</v>
      </c>
      <c r="AY466" s="166" t="s">
        <v>153</v>
      </c>
      <c r="BE466" s="274">
        <f t="shared" si="14"/>
        <v>0</v>
      </c>
      <c r="BF466" s="274">
        <f t="shared" si="15"/>
        <v>0</v>
      </c>
      <c r="BG466" s="274">
        <f t="shared" si="16"/>
        <v>0</v>
      </c>
      <c r="BH466" s="274">
        <f t="shared" si="17"/>
        <v>0</v>
      </c>
      <c r="BI466" s="274">
        <f t="shared" si="18"/>
        <v>0</v>
      </c>
      <c r="BJ466" s="166" t="s">
        <v>82</v>
      </c>
      <c r="BK466" s="274">
        <f t="shared" si="19"/>
        <v>0</v>
      </c>
      <c r="BL466" s="166" t="s">
        <v>186</v>
      </c>
      <c r="BM466" s="273" t="s">
        <v>1218</v>
      </c>
    </row>
    <row r="467" spans="1:65" s="178" customFormat="1" ht="24.25" customHeight="1">
      <c r="A467" s="175"/>
      <c r="B467" s="176"/>
      <c r="C467" s="261" t="s">
        <v>493</v>
      </c>
      <c r="D467" s="261" t="s">
        <v>155</v>
      </c>
      <c r="E467" s="262" t="s">
        <v>1219</v>
      </c>
      <c r="F467" s="263" t="s">
        <v>1220</v>
      </c>
      <c r="G467" s="264" t="s">
        <v>222</v>
      </c>
      <c r="H467" s="265">
        <v>1</v>
      </c>
      <c r="I467" s="80"/>
      <c r="J467" s="266">
        <f t="shared" si="10"/>
        <v>0</v>
      </c>
      <c r="K467" s="267"/>
      <c r="L467" s="176"/>
      <c r="M467" s="268" t="s">
        <v>1</v>
      </c>
      <c r="N467" s="269" t="s">
        <v>39</v>
      </c>
      <c r="O467" s="270"/>
      <c r="P467" s="271">
        <f t="shared" si="11"/>
        <v>0</v>
      </c>
      <c r="Q467" s="271">
        <v>0</v>
      </c>
      <c r="R467" s="271">
        <f t="shared" si="12"/>
        <v>0</v>
      </c>
      <c r="S467" s="271">
        <v>0</v>
      </c>
      <c r="T467" s="272">
        <f t="shared" si="13"/>
        <v>0</v>
      </c>
      <c r="U467" s="175"/>
      <c r="V467" s="175"/>
      <c r="W467" s="175"/>
      <c r="X467" s="175"/>
      <c r="Y467" s="175"/>
      <c r="Z467" s="175"/>
      <c r="AA467" s="175"/>
      <c r="AB467" s="175"/>
      <c r="AC467" s="175"/>
      <c r="AD467" s="175"/>
      <c r="AE467" s="175"/>
      <c r="AR467" s="273" t="s">
        <v>186</v>
      </c>
      <c r="AT467" s="273" t="s">
        <v>155</v>
      </c>
      <c r="AU467" s="273" t="s">
        <v>84</v>
      </c>
      <c r="AY467" s="166" t="s">
        <v>153</v>
      </c>
      <c r="BE467" s="274">
        <f t="shared" si="14"/>
        <v>0</v>
      </c>
      <c r="BF467" s="274">
        <f t="shared" si="15"/>
        <v>0</v>
      </c>
      <c r="BG467" s="274">
        <f t="shared" si="16"/>
        <v>0</v>
      </c>
      <c r="BH467" s="274">
        <f t="shared" si="17"/>
        <v>0</v>
      </c>
      <c r="BI467" s="274">
        <f t="shared" si="18"/>
        <v>0</v>
      </c>
      <c r="BJ467" s="166" t="s">
        <v>82</v>
      </c>
      <c r="BK467" s="274">
        <f t="shared" si="19"/>
        <v>0</v>
      </c>
      <c r="BL467" s="166" t="s">
        <v>186</v>
      </c>
      <c r="BM467" s="273" t="s">
        <v>1221</v>
      </c>
    </row>
    <row r="468" spans="1:65" s="178" customFormat="1" ht="33" customHeight="1">
      <c r="A468" s="175"/>
      <c r="B468" s="176"/>
      <c r="C468" s="261" t="s">
        <v>465</v>
      </c>
      <c r="D468" s="261" t="s">
        <v>155</v>
      </c>
      <c r="E468" s="262" t="s">
        <v>1222</v>
      </c>
      <c r="F468" s="263" t="s">
        <v>1223</v>
      </c>
      <c r="G468" s="264" t="s">
        <v>222</v>
      </c>
      <c r="H468" s="265">
        <v>1</v>
      </c>
      <c r="I468" s="80"/>
      <c r="J468" s="266">
        <f t="shared" si="10"/>
        <v>0</v>
      </c>
      <c r="K468" s="267"/>
      <c r="L468" s="176"/>
      <c r="M468" s="268" t="s">
        <v>1</v>
      </c>
      <c r="N468" s="269" t="s">
        <v>39</v>
      </c>
      <c r="O468" s="270"/>
      <c r="P468" s="271">
        <f t="shared" si="11"/>
        <v>0</v>
      </c>
      <c r="Q468" s="271">
        <v>0</v>
      </c>
      <c r="R468" s="271">
        <f t="shared" si="12"/>
        <v>0</v>
      </c>
      <c r="S468" s="271">
        <v>0</v>
      </c>
      <c r="T468" s="272">
        <f t="shared" si="13"/>
        <v>0</v>
      </c>
      <c r="U468" s="175"/>
      <c r="V468" s="175"/>
      <c r="W468" s="175"/>
      <c r="X468" s="175"/>
      <c r="Y468" s="175"/>
      <c r="Z468" s="175"/>
      <c r="AA468" s="175"/>
      <c r="AB468" s="175"/>
      <c r="AC468" s="175"/>
      <c r="AD468" s="175"/>
      <c r="AE468" s="175"/>
      <c r="AR468" s="273" t="s">
        <v>186</v>
      </c>
      <c r="AT468" s="273" t="s">
        <v>155</v>
      </c>
      <c r="AU468" s="273" t="s">
        <v>84</v>
      </c>
      <c r="AY468" s="166" t="s">
        <v>153</v>
      </c>
      <c r="BE468" s="274">
        <f t="shared" si="14"/>
        <v>0</v>
      </c>
      <c r="BF468" s="274">
        <f t="shared" si="15"/>
        <v>0</v>
      </c>
      <c r="BG468" s="274">
        <f t="shared" si="16"/>
        <v>0</v>
      </c>
      <c r="BH468" s="274">
        <f t="shared" si="17"/>
        <v>0</v>
      </c>
      <c r="BI468" s="274">
        <f t="shared" si="18"/>
        <v>0</v>
      </c>
      <c r="BJ468" s="166" t="s">
        <v>82</v>
      </c>
      <c r="BK468" s="274">
        <f t="shared" si="19"/>
        <v>0</v>
      </c>
      <c r="BL468" s="166" t="s">
        <v>186</v>
      </c>
      <c r="BM468" s="273" t="s">
        <v>1224</v>
      </c>
    </row>
    <row r="469" spans="1:65" s="178" customFormat="1" ht="24.25" customHeight="1">
      <c r="A469" s="175"/>
      <c r="B469" s="176"/>
      <c r="C469" s="261" t="s">
        <v>470</v>
      </c>
      <c r="D469" s="261" t="s">
        <v>155</v>
      </c>
      <c r="E469" s="262" t="s">
        <v>1225</v>
      </c>
      <c r="F469" s="263" t="s">
        <v>1226</v>
      </c>
      <c r="G469" s="264" t="s">
        <v>222</v>
      </c>
      <c r="H469" s="265">
        <v>1</v>
      </c>
      <c r="I469" s="80"/>
      <c r="J469" s="266">
        <f t="shared" si="10"/>
        <v>0</v>
      </c>
      <c r="K469" s="267"/>
      <c r="L469" s="176"/>
      <c r="M469" s="268" t="s">
        <v>1</v>
      </c>
      <c r="N469" s="269" t="s">
        <v>39</v>
      </c>
      <c r="O469" s="270"/>
      <c r="P469" s="271">
        <f t="shared" si="11"/>
        <v>0</v>
      </c>
      <c r="Q469" s="271">
        <v>0</v>
      </c>
      <c r="R469" s="271">
        <f t="shared" si="12"/>
        <v>0</v>
      </c>
      <c r="S469" s="271">
        <v>0</v>
      </c>
      <c r="T469" s="272">
        <f t="shared" si="13"/>
        <v>0</v>
      </c>
      <c r="U469" s="175"/>
      <c r="V469" s="175"/>
      <c r="W469" s="175"/>
      <c r="X469" s="175"/>
      <c r="Y469" s="175"/>
      <c r="Z469" s="175"/>
      <c r="AA469" s="175"/>
      <c r="AB469" s="175"/>
      <c r="AC469" s="175"/>
      <c r="AD469" s="175"/>
      <c r="AE469" s="175"/>
      <c r="AR469" s="273" t="s">
        <v>186</v>
      </c>
      <c r="AT469" s="273" t="s">
        <v>155</v>
      </c>
      <c r="AU469" s="273" t="s">
        <v>84</v>
      </c>
      <c r="AY469" s="166" t="s">
        <v>153</v>
      </c>
      <c r="BE469" s="274">
        <f t="shared" si="14"/>
        <v>0</v>
      </c>
      <c r="BF469" s="274">
        <f t="shared" si="15"/>
        <v>0</v>
      </c>
      <c r="BG469" s="274">
        <f t="shared" si="16"/>
        <v>0</v>
      </c>
      <c r="BH469" s="274">
        <f t="shared" si="17"/>
        <v>0</v>
      </c>
      <c r="BI469" s="274">
        <f t="shared" si="18"/>
        <v>0</v>
      </c>
      <c r="BJ469" s="166" t="s">
        <v>82</v>
      </c>
      <c r="BK469" s="274">
        <f t="shared" si="19"/>
        <v>0</v>
      </c>
      <c r="BL469" s="166" t="s">
        <v>186</v>
      </c>
      <c r="BM469" s="273" t="s">
        <v>1227</v>
      </c>
    </row>
    <row r="470" spans="1:65" s="178" customFormat="1" ht="16.5" customHeight="1">
      <c r="A470" s="175"/>
      <c r="B470" s="176"/>
      <c r="C470" s="299" t="s">
        <v>476</v>
      </c>
      <c r="D470" s="299" t="s">
        <v>228</v>
      </c>
      <c r="E470" s="300" t="s">
        <v>1228</v>
      </c>
      <c r="F470" s="301" t="s">
        <v>1229</v>
      </c>
      <c r="G470" s="302" t="s">
        <v>222</v>
      </c>
      <c r="H470" s="303">
        <v>1</v>
      </c>
      <c r="I470" s="84"/>
      <c r="J470" s="304">
        <f t="shared" si="10"/>
        <v>0</v>
      </c>
      <c r="K470" s="305"/>
      <c r="L470" s="306"/>
      <c r="M470" s="307" t="s">
        <v>1</v>
      </c>
      <c r="N470" s="308" t="s">
        <v>39</v>
      </c>
      <c r="O470" s="270"/>
      <c r="P470" s="271">
        <f t="shared" si="11"/>
        <v>0</v>
      </c>
      <c r="Q470" s="271">
        <v>0</v>
      </c>
      <c r="R470" s="271">
        <f t="shared" si="12"/>
        <v>0</v>
      </c>
      <c r="S470" s="271">
        <v>0</v>
      </c>
      <c r="T470" s="272">
        <f t="shared" si="13"/>
        <v>0</v>
      </c>
      <c r="U470" s="175"/>
      <c r="V470" s="175"/>
      <c r="W470" s="175"/>
      <c r="X470" s="175"/>
      <c r="Y470" s="175"/>
      <c r="Z470" s="175"/>
      <c r="AA470" s="175"/>
      <c r="AB470" s="175"/>
      <c r="AC470" s="175"/>
      <c r="AD470" s="175"/>
      <c r="AE470" s="175"/>
      <c r="AR470" s="273" t="s">
        <v>231</v>
      </c>
      <c r="AT470" s="273" t="s">
        <v>228</v>
      </c>
      <c r="AU470" s="273" t="s">
        <v>84</v>
      </c>
      <c r="AY470" s="166" t="s">
        <v>153</v>
      </c>
      <c r="BE470" s="274">
        <f t="shared" si="14"/>
        <v>0</v>
      </c>
      <c r="BF470" s="274">
        <f t="shared" si="15"/>
        <v>0</v>
      </c>
      <c r="BG470" s="274">
        <f t="shared" si="16"/>
        <v>0</v>
      </c>
      <c r="BH470" s="274">
        <f t="shared" si="17"/>
        <v>0</v>
      </c>
      <c r="BI470" s="274">
        <f t="shared" si="18"/>
        <v>0</v>
      </c>
      <c r="BJ470" s="166" t="s">
        <v>82</v>
      </c>
      <c r="BK470" s="274">
        <f t="shared" si="19"/>
        <v>0</v>
      </c>
      <c r="BL470" s="166" t="s">
        <v>186</v>
      </c>
      <c r="BM470" s="273" t="s">
        <v>496</v>
      </c>
    </row>
    <row r="471" spans="1:65" s="178" customFormat="1" ht="24.25" customHeight="1">
      <c r="A471" s="175"/>
      <c r="B471" s="176"/>
      <c r="C471" s="261" t="s">
        <v>482</v>
      </c>
      <c r="D471" s="261" t="s">
        <v>155</v>
      </c>
      <c r="E471" s="262" t="s">
        <v>1230</v>
      </c>
      <c r="F471" s="263" t="s">
        <v>1231</v>
      </c>
      <c r="G471" s="264" t="s">
        <v>222</v>
      </c>
      <c r="H471" s="265">
        <v>1</v>
      </c>
      <c r="I471" s="80"/>
      <c r="J471" s="266">
        <f t="shared" si="10"/>
        <v>0</v>
      </c>
      <c r="K471" s="267"/>
      <c r="L471" s="176"/>
      <c r="M471" s="268" t="s">
        <v>1</v>
      </c>
      <c r="N471" s="269" t="s">
        <v>39</v>
      </c>
      <c r="O471" s="270"/>
      <c r="P471" s="271">
        <f t="shared" si="11"/>
        <v>0</v>
      </c>
      <c r="Q471" s="271">
        <v>0</v>
      </c>
      <c r="R471" s="271">
        <f t="shared" si="12"/>
        <v>0</v>
      </c>
      <c r="S471" s="271">
        <v>0</v>
      </c>
      <c r="T471" s="272">
        <f t="shared" si="13"/>
        <v>0</v>
      </c>
      <c r="U471" s="175"/>
      <c r="V471" s="175"/>
      <c r="W471" s="175"/>
      <c r="X471" s="175"/>
      <c r="Y471" s="175"/>
      <c r="Z471" s="175"/>
      <c r="AA471" s="175"/>
      <c r="AB471" s="175"/>
      <c r="AC471" s="175"/>
      <c r="AD471" s="175"/>
      <c r="AE471" s="175"/>
      <c r="AR471" s="273" t="s">
        <v>186</v>
      </c>
      <c r="AT471" s="273" t="s">
        <v>155</v>
      </c>
      <c r="AU471" s="273" t="s">
        <v>84</v>
      </c>
      <c r="AY471" s="166" t="s">
        <v>153</v>
      </c>
      <c r="BE471" s="274">
        <f t="shared" si="14"/>
        <v>0</v>
      </c>
      <c r="BF471" s="274">
        <f t="shared" si="15"/>
        <v>0</v>
      </c>
      <c r="BG471" s="274">
        <f t="shared" si="16"/>
        <v>0</v>
      </c>
      <c r="BH471" s="274">
        <f t="shared" si="17"/>
        <v>0</v>
      </c>
      <c r="BI471" s="274">
        <f t="shared" si="18"/>
        <v>0</v>
      </c>
      <c r="BJ471" s="166" t="s">
        <v>82</v>
      </c>
      <c r="BK471" s="274">
        <f t="shared" si="19"/>
        <v>0</v>
      </c>
      <c r="BL471" s="166" t="s">
        <v>186</v>
      </c>
      <c r="BM471" s="273" t="s">
        <v>499</v>
      </c>
    </row>
    <row r="472" spans="1:65" s="178" customFormat="1" ht="24.25" customHeight="1">
      <c r="A472" s="175"/>
      <c r="B472" s="176"/>
      <c r="C472" s="261" t="s">
        <v>507</v>
      </c>
      <c r="D472" s="261" t="s">
        <v>155</v>
      </c>
      <c r="E472" s="262" t="s">
        <v>1232</v>
      </c>
      <c r="F472" s="263" t="s">
        <v>1233</v>
      </c>
      <c r="G472" s="264" t="s">
        <v>222</v>
      </c>
      <c r="H472" s="265">
        <v>3</v>
      </c>
      <c r="I472" s="80"/>
      <c r="J472" s="266">
        <f t="shared" si="10"/>
        <v>0</v>
      </c>
      <c r="K472" s="267"/>
      <c r="L472" s="176"/>
      <c r="M472" s="268" t="s">
        <v>1</v>
      </c>
      <c r="N472" s="269" t="s">
        <v>39</v>
      </c>
      <c r="O472" s="270"/>
      <c r="P472" s="271">
        <f t="shared" si="11"/>
        <v>0</v>
      </c>
      <c r="Q472" s="271">
        <v>0</v>
      </c>
      <c r="R472" s="271">
        <f t="shared" si="12"/>
        <v>0</v>
      </c>
      <c r="S472" s="271">
        <v>0</v>
      </c>
      <c r="T472" s="272">
        <f t="shared" si="13"/>
        <v>0</v>
      </c>
      <c r="U472" s="175"/>
      <c r="V472" s="175"/>
      <c r="W472" s="175"/>
      <c r="X472" s="175"/>
      <c r="Y472" s="175"/>
      <c r="Z472" s="175"/>
      <c r="AA472" s="175"/>
      <c r="AB472" s="175"/>
      <c r="AC472" s="175"/>
      <c r="AD472" s="175"/>
      <c r="AE472" s="175"/>
      <c r="AR472" s="273" t="s">
        <v>186</v>
      </c>
      <c r="AT472" s="273" t="s">
        <v>155</v>
      </c>
      <c r="AU472" s="273" t="s">
        <v>84</v>
      </c>
      <c r="AY472" s="166" t="s">
        <v>153</v>
      </c>
      <c r="BE472" s="274">
        <f t="shared" si="14"/>
        <v>0</v>
      </c>
      <c r="BF472" s="274">
        <f t="shared" si="15"/>
        <v>0</v>
      </c>
      <c r="BG472" s="274">
        <f t="shared" si="16"/>
        <v>0</v>
      </c>
      <c r="BH472" s="274">
        <f t="shared" si="17"/>
        <v>0</v>
      </c>
      <c r="BI472" s="274">
        <f t="shared" si="18"/>
        <v>0</v>
      </c>
      <c r="BJ472" s="166" t="s">
        <v>82</v>
      </c>
      <c r="BK472" s="274">
        <f t="shared" si="19"/>
        <v>0</v>
      </c>
      <c r="BL472" s="166" t="s">
        <v>186</v>
      </c>
      <c r="BM472" s="273" t="s">
        <v>503</v>
      </c>
    </row>
    <row r="473" spans="1:65" s="178" customFormat="1" ht="16.5" customHeight="1">
      <c r="A473" s="175"/>
      <c r="B473" s="176"/>
      <c r="C473" s="261" t="s">
        <v>322</v>
      </c>
      <c r="D473" s="261" t="s">
        <v>155</v>
      </c>
      <c r="E473" s="262" t="s">
        <v>1234</v>
      </c>
      <c r="F473" s="263" t="s">
        <v>1235</v>
      </c>
      <c r="G473" s="264" t="s">
        <v>222</v>
      </c>
      <c r="H473" s="265">
        <v>2</v>
      </c>
      <c r="I473" s="80"/>
      <c r="J473" s="266">
        <f t="shared" si="10"/>
        <v>0</v>
      </c>
      <c r="K473" s="267"/>
      <c r="L473" s="176"/>
      <c r="M473" s="268" t="s">
        <v>1</v>
      </c>
      <c r="N473" s="269" t="s">
        <v>39</v>
      </c>
      <c r="O473" s="270"/>
      <c r="P473" s="271">
        <f t="shared" si="11"/>
        <v>0</v>
      </c>
      <c r="Q473" s="271">
        <v>0</v>
      </c>
      <c r="R473" s="271">
        <f t="shared" si="12"/>
        <v>0</v>
      </c>
      <c r="S473" s="271">
        <v>0</v>
      </c>
      <c r="T473" s="272">
        <f t="shared" si="13"/>
        <v>0</v>
      </c>
      <c r="U473" s="175"/>
      <c r="V473" s="175"/>
      <c r="W473" s="175"/>
      <c r="X473" s="175"/>
      <c r="Y473" s="175"/>
      <c r="Z473" s="175"/>
      <c r="AA473" s="175"/>
      <c r="AB473" s="175"/>
      <c r="AC473" s="175"/>
      <c r="AD473" s="175"/>
      <c r="AE473" s="175"/>
      <c r="AR473" s="273" t="s">
        <v>186</v>
      </c>
      <c r="AT473" s="273" t="s">
        <v>155</v>
      </c>
      <c r="AU473" s="273" t="s">
        <v>84</v>
      </c>
      <c r="AY473" s="166" t="s">
        <v>153</v>
      </c>
      <c r="BE473" s="274">
        <f t="shared" si="14"/>
        <v>0</v>
      </c>
      <c r="BF473" s="274">
        <f t="shared" si="15"/>
        <v>0</v>
      </c>
      <c r="BG473" s="274">
        <f t="shared" si="16"/>
        <v>0</v>
      </c>
      <c r="BH473" s="274">
        <f t="shared" si="17"/>
        <v>0</v>
      </c>
      <c r="BI473" s="274">
        <f t="shared" si="18"/>
        <v>0</v>
      </c>
      <c r="BJ473" s="166" t="s">
        <v>82</v>
      </c>
      <c r="BK473" s="274">
        <f t="shared" si="19"/>
        <v>0</v>
      </c>
      <c r="BL473" s="166" t="s">
        <v>186</v>
      </c>
      <c r="BM473" s="273" t="s">
        <v>506</v>
      </c>
    </row>
    <row r="474" spans="2:51" s="275" customFormat="1" ht="12">
      <c r="B474" s="276"/>
      <c r="D474" s="277" t="s">
        <v>165</v>
      </c>
      <c r="E474" s="278" t="s">
        <v>1</v>
      </c>
      <c r="F474" s="279" t="s">
        <v>1236</v>
      </c>
      <c r="H474" s="280">
        <v>2</v>
      </c>
      <c r="I474" s="81"/>
      <c r="L474" s="276"/>
      <c r="M474" s="281"/>
      <c r="N474" s="282"/>
      <c r="O474" s="282"/>
      <c r="P474" s="282"/>
      <c r="Q474" s="282"/>
      <c r="R474" s="282"/>
      <c r="S474" s="282"/>
      <c r="T474" s="283"/>
      <c r="AT474" s="278" t="s">
        <v>165</v>
      </c>
      <c r="AU474" s="278" t="s">
        <v>84</v>
      </c>
      <c r="AV474" s="275" t="s">
        <v>84</v>
      </c>
      <c r="AW474" s="275" t="s">
        <v>30</v>
      </c>
      <c r="AX474" s="275" t="s">
        <v>74</v>
      </c>
      <c r="AY474" s="278" t="s">
        <v>153</v>
      </c>
    </row>
    <row r="475" spans="2:51" s="291" customFormat="1" ht="12">
      <c r="B475" s="292"/>
      <c r="D475" s="277" t="s">
        <v>165</v>
      </c>
      <c r="E475" s="293" t="s">
        <v>1</v>
      </c>
      <c r="F475" s="294" t="s">
        <v>176</v>
      </c>
      <c r="H475" s="295">
        <v>2</v>
      </c>
      <c r="I475" s="83"/>
      <c r="L475" s="292"/>
      <c r="M475" s="296"/>
      <c r="N475" s="297"/>
      <c r="O475" s="297"/>
      <c r="P475" s="297"/>
      <c r="Q475" s="297"/>
      <c r="R475" s="297"/>
      <c r="S475" s="297"/>
      <c r="T475" s="298"/>
      <c r="AT475" s="293" t="s">
        <v>165</v>
      </c>
      <c r="AU475" s="293" t="s">
        <v>84</v>
      </c>
      <c r="AV475" s="291" t="s">
        <v>159</v>
      </c>
      <c r="AW475" s="291" t="s">
        <v>30</v>
      </c>
      <c r="AX475" s="291" t="s">
        <v>82</v>
      </c>
      <c r="AY475" s="293" t="s">
        <v>153</v>
      </c>
    </row>
    <row r="476" spans="1:65" s="178" customFormat="1" ht="24.25" customHeight="1">
      <c r="A476" s="175"/>
      <c r="B476" s="176"/>
      <c r="C476" s="261" t="s">
        <v>500</v>
      </c>
      <c r="D476" s="261" t="s">
        <v>155</v>
      </c>
      <c r="E476" s="262" t="s">
        <v>1237</v>
      </c>
      <c r="F476" s="263" t="s">
        <v>1238</v>
      </c>
      <c r="G476" s="264" t="s">
        <v>222</v>
      </c>
      <c r="H476" s="265">
        <v>2</v>
      </c>
      <c r="I476" s="80"/>
      <c r="J476" s="266">
        <f>ROUND(I476*H476,2)</f>
        <v>0</v>
      </c>
      <c r="K476" s="267"/>
      <c r="L476" s="176"/>
      <c r="M476" s="268" t="s">
        <v>1</v>
      </c>
      <c r="N476" s="269" t="s">
        <v>39</v>
      </c>
      <c r="O476" s="270"/>
      <c r="P476" s="271">
        <f>O476*H476</f>
        <v>0</v>
      </c>
      <c r="Q476" s="271">
        <v>0</v>
      </c>
      <c r="R476" s="271">
        <f>Q476*H476</f>
        <v>0</v>
      </c>
      <c r="S476" s="271">
        <v>0</v>
      </c>
      <c r="T476" s="272">
        <f>S476*H476</f>
        <v>0</v>
      </c>
      <c r="U476" s="175"/>
      <c r="V476" s="175"/>
      <c r="W476" s="175"/>
      <c r="X476" s="175"/>
      <c r="Y476" s="175"/>
      <c r="Z476" s="175"/>
      <c r="AA476" s="175"/>
      <c r="AB476" s="175"/>
      <c r="AC476" s="175"/>
      <c r="AD476" s="175"/>
      <c r="AE476" s="175"/>
      <c r="AR476" s="273" t="s">
        <v>186</v>
      </c>
      <c r="AT476" s="273" t="s">
        <v>155</v>
      </c>
      <c r="AU476" s="273" t="s">
        <v>84</v>
      </c>
      <c r="AY476" s="166" t="s">
        <v>153</v>
      </c>
      <c r="BE476" s="274">
        <f>IF(N476="základní",J476,0)</f>
        <v>0</v>
      </c>
      <c r="BF476" s="274">
        <f>IF(N476="snížená",J476,0)</f>
        <v>0</v>
      </c>
      <c r="BG476" s="274">
        <f>IF(N476="zákl. přenesená",J476,0)</f>
        <v>0</v>
      </c>
      <c r="BH476" s="274">
        <f>IF(N476="sníž. přenesená",J476,0)</f>
        <v>0</v>
      </c>
      <c r="BI476" s="274">
        <f>IF(N476="nulová",J476,0)</f>
        <v>0</v>
      </c>
      <c r="BJ476" s="166" t="s">
        <v>82</v>
      </c>
      <c r="BK476" s="274">
        <f>ROUND(I476*H476,2)</f>
        <v>0</v>
      </c>
      <c r="BL476" s="166" t="s">
        <v>186</v>
      </c>
      <c r="BM476" s="273" t="s">
        <v>511</v>
      </c>
    </row>
    <row r="477" spans="1:65" s="178" customFormat="1" ht="24.25" customHeight="1">
      <c r="A477" s="175"/>
      <c r="B477" s="176"/>
      <c r="C477" s="261" t="s">
        <v>458</v>
      </c>
      <c r="D477" s="261" t="s">
        <v>155</v>
      </c>
      <c r="E477" s="262" t="s">
        <v>1239</v>
      </c>
      <c r="F477" s="263" t="s">
        <v>1240</v>
      </c>
      <c r="G477" s="264" t="s">
        <v>158</v>
      </c>
      <c r="H477" s="265">
        <v>1</v>
      </c>
      <c r="I477" s="80"/>
      <c r="J477" s="266">
        <f>ROUND(I477*H477,2)</f>
        <v>0</v>
      </c>
      <c r="K477" s="267"/>
      <c r="L477" s="176"/>
      <c r="M477" s="268" t="s">
        <v>1</v>
      </c>
      <c r="N477" s="269" t="s">
        <v>39</v>
      </c>
      <c r="O477" s="270"/>
      <c r="P477" s="271">
        <f>O477*H477</f>
        <v>0</v>
      </c>
      <c r="Q477" s="271">
        <v>0</v>
      </c>
      <c r="R477" s="271">
        <f>Q477*H477</f>
        <v>0</v>
      </c>
      <c r="S477" s="271">
        <v>0</v>
      </c>
      <c r="T477" s="272">
        <f>S477*H477</f>
        <v>0</v>
      </c>
      <c r="U477" s="175"/>
      <c r="V477" s="175"/>
      <c r="W477" s="175"/>
      <c r="X477" s="175"/>
      <c r="Y477" s="175"/>
      <c r="Z477" s="175"/>
      <c r="AA477" s="175"/>
      <c r="AB477" s="175"/>
      <c r="AC477" s="175"/>
      <c r="AD477" s="175"/>
      <c r="AE477" s="175"/>
      <c r="AR477" s="273" t="s">
        <v>186</v>
      </c>
      <c r="AT477" s="273" t="s">
        <v>155</v>
      </c>
      <c r="AU477" s="273" t="s">
        <v>84</v>
      </c>
      <c r="AY477" s="166" t="s">
        <v>153</v>
      </c>
      <c r="BE477" s="274">
        <f>IF(N477="základní",J477,0)</f>
        <v>0</v>
      </c>
      <c r="BF477" s="274">
        <f>IF(N477="snížená",J477,0)</f>
        <v>0</v>
      </c>
      <c r="BG477" s="274">
        <f>IF(N477="zákl. přenesená",J477,0)</f>
        <v>0</v>
      </c>
      <c r="BH477" s="274">
        <f>IF(N477="sníž. přenesená",J477,0)</f>
        <v>0</v>
      </c>
      <c r="BI477" s="274">
        <f>IF(N477="nulová",J477,0)</f>
        <v>0</v>
      </c>
      <c r="BJ477" s="166" t="s">
        <v>82</v>
      </c>
      <c r="BK477" s="274">
        <f>ROUND(I477*H477,2)</f>
        <v>0</v>
      </c>
      <c r="BL477" s="166" t="s">
        <v>186</v>
      </c>
      <c r="BM477" s="273" t="s">
        <v>1241</v>
      </c>
    </row>
    <row r="478" spans="2:51" s="284" customFormat="1" ht="12">
      <c r="B478" s="285"/>
      <c r="D478" s="277" t="s">
        <v>165</v>
      </c>
      <c r="E478" s="286" t="s">
        <v>1</v>
      </c>
      <c r="F478" s="287" t="s">
        <v>1242</v>
      </c>
      <c r="H478" s="286" t="s">
        <v>1</v>
      </c>
      <c r="I478" s="82"/>
      <c r="L478" s="285"/>
      <c r="M478" s="288"/>
      <c r="N478" s="289"/>
      <c r="O478" s="289"/>
      <c r="P478" s="289"/>
      <c r="Q478" s="289"/>
      <c r="R478" s="289"/>
      <c r="S478" s="289"/>
      <c r="T478" s="290"/>
      <c r="AT478" s="286" t="s">
        <v>165</v>
      </c>
      <c r="AU478" s="286" t="s">
        <v>84</v>
      </c>
      <c r="AV478" s="284" t="s">
        <v>82</v>
      </c>
      <c r="AW478" s="284" t="s">
        <v>30</v>
      </c>
      <c r="AX478" s="284" t="s">
        <v>74</v>
      </c>
      <c r="AY478" s="286" t="s">
        <v>153</v>
      </c>
    </row>
    <row r="479" spans="2:51" s="275" customFormat="1" ht="12">
      <c r="B479" s="276"/>
      <c r="D479" s="277" t="s">
        <v>165</v>
      </c>
      <c r="E479" s="278" t="s">
        <v>1</v>
      </c>
      <c r="F479" s="279" t="s">
        <v>1243</v>
      </c>
      <c r="H479" s="280">
        <v>1</v>
      </c>
      <c r="I479" s="81"/>
      <c r="L479" s="276"/>
      <c r="M479" s="281"/>
      <c r="N479" s="282"/>
      <c r="O479" s="282"/>
      <c r="P479" s="282"/>
      <c r="Q479" s="282"/>
      <c r="R479" s="282"/>
      <c r="S479" s="282"/>
      <c r="T479" s="283"/>
      <c r="AT479" s="278" t="s">
        <v>165</v>
      </c>
      <c r="AU479" s="278" t="s">
        <v>84</v>
      </c>
      <c r="AV479" s="275" t="s">
        <v>84</v>
      </c>
      <c r="AW479" s="275" t="s">
        <v>30</v>
      </c>
      <c r="AX479" s="275" t="s">
        <v>74</v>
      </c>
      <c r="AY479" s="278" t="s">
        <v>153</v>
      </c>
    </row>
    <row r="480" spans="2:51" s="291" customFormat="1" ht="12">
      <c r="B480" s="292"/>
      <c r="D480" s="277" t="s">
        <v>165</v>
      </c>
      <c r="E480" s="293" t="s">
        <v>1</v>
      </c>
      <c r="F480" s="294" t="s">
        <v>176</v>
      </c>
      <c r="H480" s="295">
        <v>1</v>
      </c>
      <c r="I480" s="83"/>
      <c r="L480" s="292"/>
      <c r="M480" s="296"/>
      <c r="N480" s="297"/>
      <c r="O480" s="297"/>
      <c r="P480" s="297"/>
      <c r="Q480" s="297"/>
      <c r="R480" s="297"/>
      <c r="S480" s="297"/>
      <c r="T480" s="298"/>
      <c r="AT480" s="293" t="s">
        <v>165</v>
      </c>
      <c r="AU480" s="293" t="s">
        <v>84</v>
      </c>
      <c r="AV480" s="291" t="s">
        <v>159</v>
      </c>
      <c r="AW480" s="291" t="s">
        <v>30</v>
      </c>
      <c r="AX480" s="291" t="s">
        <v>82</v>
      </c>
      <c r="AY480" s="293" t="s">
        <v>153</v>
      </c>
    </row>
    <row r="481" spans="1:65" s="178" customFormat="1" ht="37.9" customHeight="1">
      <c r="A481" s="175"/>
      <c r="B481" s="176"/>
      <c r="C481" s="261" t="s">
        <v>160</v>
      </c>
      <c r="D481" s="261" t="s">
        <v>155</v>
      </c>
      <c r="E481" s="262" t="s">
        <v>1244</v>
      </c>
      <c r="F481" s="263" t="s">
        <v>1245</v>
      </c>
      <c r="G481" s="264" t="s">
        <v>290</v>
      </c>
      <c r="H481" s="265">
        <v>22.2</v>
      </c>
      <c r="I481" s="80"/>
      <c r="J481" s="266">
        <f>ROUND(I481*H481,2)</f>
        <v>0</v>
      </c>
      <c r="K481" s="267"/>
      <c r="L481" s="176"/>
      <c r="M481" s="268" t="s">
        <v>1</v>
      </c>
      <c r="N481" s="269" t="s">
        <v>39</v>
      </c>
      <c r="O481" s="270"/>
      <c r="P481" s="271">
        <f>O481*H481</f>
        <v>0</v>
      </c>
      <c r="Q481" s="271">
        <v>0</v>
      </c>
      <c r="R481" s="271">
        <f>Q481*H481</f>
        <v>0</v>
      </c>
      <c r="S481" s="271">
        <v>0</v>
      </c>
      <c r="T481" s="272">
        <f>S481*H481</f>
        <v>0</v>
      </c>
      <c r="U481" s="175"/>
      <c r="V481" s="175"/>
      <c r="W481" s="175"/>
      <c r="X481" s="175"/>
      <c r="Y481" s="175"/>
      <c r="Z481" s="175"/>
      <c r="AA481" s="175"/>
      <c r="AB481" s="175"/>
      <c r="AC481" s="175"/>
      <c r="AD481" s="175"/>
      <c r="AE481" s="175"/>
      <c r="AR481" s="273" t="s">
        <v>186</v>
      </c>
      <c r="AT481" s="273" t="s">
        <v>155</v>
      </c>
      <c r="AU481" s="273" t="s">
        <v>84</v>
      </c>
      <c r="AY481" s="166" t="s">
        <v>153</v>
      </c>
      <c r="BE481" s="274">
        <f>IF(N481="základní",J481,0)</f>
        <v>0</v>
      </c>
      <c r="BF481" s="274">
        <f>IF(N481="snížená",J481,0)</f>
        <v>0</v>
      </c>
      <c r="BG481" s="274">
        <f>IF(N481="zákl. přenesená",J481,0)</f>
        <v>0</v>
      </c>
      <c r="BH481" s="274">
        <f>IF(N481="sníž. přenesená",J481,0)</f>
        <v>0</v>
      </c>
      <c r="BI481" s="274">
        <f>IF(N481="nulová",J481,0)</f>
        <v>0</v>
      </c>
      <c r="BJ481" s="166" t="s">
        <v>82</v>
      </c>
      <c r="BK481" s="274">
        <f>ROUND(I481*H481,2)</f>
        <v>0</v>
      </c>
      <c r="BL481" s="166" t="s">
        <v>186</v>
      </c>
      <c r="BM481" s="273" t="s">
        <v>1246</v>
      </c>
    </row>
    <row r="482" spans="2:51" s="275" customFormat="1" ht="12">
      <c r="B482" s="276"/>
      <c r="D482" s="277" t="s">
        <v>165</v>
      </c>
      <c r="E482" s="278" t="s">
        <v>1</v>
      </c>
      <c r="F482" s="279" t="s">
        <v>1247</v>
      </c>
      <c r="H482" s="280">
        <v>22.2</v>
      </c>
      <c r="I482" s="81"/>
      <c r="L482" s="276"/>
      <c r="M482" s="281"/>
      <c r="N482" s="282"/>
      <c r="O482" s="282"/>
      <c r="P482" s="282"/>
      <c r="Q482" s="282"/>
      <c r="R482" s="282"/>
      <c r="S482" s="282"/>
      <c r="T482" s="283"/>
      <c r="AT482" s="278" t="s">
        <v>165</v>
      </c>
      <c r="AU482" s="278" t="s">
        <v>84</v>
      </c>
      <c r="AV482" s="275" t="s">
        <v>84</v>
      </c>
      <c r="AW482" s="275" t="s">
        <v>30</v>
      </c>
      <c r="AX482" s="275" t="s">
        <v>74</v>
      </c>
      <c r="AY482" s="278" t="s">
        <v>153</v>
      </c>
    </row>
    <row r="483" spans="2:51" s="291" customFormat="1" ht="12">
      <c r="B483" s="292"/>
      <c r="D483" s="277" t="s">
        <v>165</v>
      </c>
      <c r="E483" s="293" t="s">
        <v>1</v>
      </c>
      <c r="F483" s="294" t="s">
        <v>176</v>
      </c>
      <c r="H483" s="295">
        <v>22.2</v>
      </c>
      <c r="I483" s="83"/>
      <c r="L483" s="292"/>
      <c r="M483" s="296"/>
      <c r="N483" s="297"/>
      <c r="O483" s="297"/>
      <c r="P483" s="297"/>
      <c r="Q483" s="297"/>
      <c r="R483" s="297"/>
      <c r="S483" s="297"/>
      <c r="T483" s="298"/>
      <c r="AT483" s="293" t="s">
        <v>165</v>
      </c>
      <c r="AU483" s="293" t="s">
        <v>84</v>
      </c>
      <c r="AV483" s="291" t="s">
        <v>159</v>
      </c>
      <c r="AW483" s="291" t="s">
        <v>30</v>
      </c>
      <c r="AX483" s="291" t="s">
        <v>82</v>
      </c>
      <c r="AY483" s="293" t="s">
        <v>153</v>
      </c>
    </row>
    <row r="484" spans="1:65" s="178" customFormat="1" ht="33" customHeight="1">
      <c r="A484" s="175"/>
      <c r="B484" s="176"/>
      <c r="C484" s="261" t="s">
        <v>190</v>
      </c>
      <c r="D484" s="261" t="s">
        <v>155</v>
      </c>
      <c r="E484" s="262" t="s">
        <v>1248</v>
      </c>
      <c r="F484" s="263" t="s">
        <v>1249</v>
      </c>
      <c r="G484" s="264" t="s">
        <v>290</v>
      </c>
      <c r="H484" s="265">
        <v>263.43</v>
      </c>
      <c r="I484" s="80"/>
      <c r="J484" s="266">
        <f>ROUND(I484*H484,2)</f>
        <v>0</v>
      </c>
      <c r="K484" s="267"/>
      <c r="L484" s="176"/>
      <c r="M484" s="268" t="s">
        <v>1</v>
      </c>
      <c r="N484" s="269" t="s">
        <v>39</v>
      </c>
      <c r="O484" s="270"/>
      <c r="P484" s="271">
        <f>O484*H484</f>
        <v>0</v>
      </c>
      <c r="Q484" s="271">
        <v>0</v>
      </c>
      <c r="R484" s="271">
        <f>Q484*H484</f>
        <v>0</v>
      </c>
      <c r="S484" s="271">
        <v>0</v>
      </c>
      <c r="T484" s="272">
        <f>S484*H484</f>
        <v>0</v>
      </c>
      <c r="U484" s="175"/>
      <c r="V484" s="175"/>
      <c r="W484" s="175"/>
      <c r="X484" s="175"/>
      <c r="Y484" s="175"/>
      <c r="Z484" s="175"/>
      <c r="AA484" s="175"/>
      <c r="AB484" s="175"/>
      <c r="AC484" s="175"/>
      <c r="AD484" s="175"/>
      <c r="AE484" s="175"/>
      <c r="AR484" s="273" t="s">
        <v>186</v>
      </c>
      <c r="AT484" s="273" t="s">
        <v>155</v>
      </c>
      <c r="AU484" s="273" t="s">
        <v>84</v>
      </c>
      <c r="AY484" s="166" t="s">
        <v>153</v>
      </c>
      <c r="BE484" s="274">
        <f>IF(N484="základní",J484,0)</f>
        <v>0</v>
      </c>
      <c r="BF484" s="274">
        <f>IF(N484="snížená",J484,0)</f>
        <v>0</v>
      </c>
      <c r="BG484" s="274">
        <f>IF(N484="zákl. přenesená",J484,0)</f>
        <v>0</v>
      </c>
      <c r="BH484" s="274">
        <f>IF(N484="sníž. přenesená",J484,0)</f>
        <v>0</v>
      </c>
      <c r="BI484" s="274">
        <f>IF(N484="nulová",J484,0)</f>
        <v>0</v>
      </c>
      <c r="BJ484" s="166" t="s">
        <v>82</v>
      </c>
      <c r="BK484" s="274">
        <f>ROUND(I484*H484,2)</f>
        <v>0</v>
      </c>
      <c r="BL484" s="166" t="s">
        <v>186</v>
      </c>
      <c r="BM484" s="273" t="s">
        <v>1250</v>
      </c>
    </row>
    <row r="485" spans="2:51" s="275" customFormat="1" ht="12">
      <c r="B485" s="276"/>
      <c r="D485" s="277" t="s">
        <v>165</v>
      </c>
      <c r="E485" s="278" t="s">
        <v>1</v>
      </c>
      <c r="F485" s="279" t="s">
        <v>1251</v>
      </c>
      <c r="H485" s="280">
        <v>143.92</v>
      </c>
      <c r="I485" s="81"/>
      <c r="L485" s="276"/>
      <c r="M485" s="281"/>
      <c r="N485" s="282"/>
      <c r="O485" s="282"/>
      <c r="P485" s="282"/>
      <c r="Q485" s="282"/>
      <c r="R485" s="282"/>
      <c r="S485" s="282"/>
      <c r="T485" s="283"/>
      <c r="AT485" s="278" t="s">
        <v>165</v>
      </c>
      <c r="AU485" s="278" t="s">
        <v>84</v>
      </c>
      <c r="AV485" s="275" t="s">
        <v>84</v>
      </c>
      <c r="AW485" s="275" t="s">
        <v>30</v>
      </c>
      <c r="AX485" s="275" t="s">
        <v>74</v>
      </c>
      <c r="AY485" s="278" t="s">
        <v>153</v>
      </c>
    </row>
    <row r="486" spans="2:51" s="275" customFormat="1" ht="12">
      <c r="B486" s="276"/>
      <c r="D486" s="277" t="s">
        <v>165</v>
      </c>
      <c r="E486" s="278" t="s">
        <v>1</v>
      </c>
      <c r="F486" s="279" t="s">
        <v>1252</v>
      </c>
      <c r="H486" s="280">
        <v>68.33</v>
      </c>
      <c r="I486" s="81"/>
      <c r="L486" s="276"/>
      <c r="M486" s="281"/>
      <c r="N486" s="282"/>
      <c r="O486" s="282"/>
      <c r="P486" s="282"/>
      <c r="Q486" s="282"/>
      <c r="R486" s="282"/>
      <c r="S486" s="282"/>
      <c r="T486" s="283"/>
      <c r="AT486" s="278" t="s">
        <v>165</v>
      </c>
      <c r="AU486" s="278" t="s">
        <v>84</v>
      </c>
      <c r="AV486" s="275" t="s">
        <v>84</v>
      </c>
      <c r="AW486" s="275" t="s">
        <v>30</v>
      </c>
      <c r="AX486" s="275" t="s">
        <v>74</v>
      </c>
      <c r="AY486" s="278" t="s">
        <v>153</v>
      </c>
    </row>
    <row r="487" spans="2:51" s="275" customFormat="1" ht="12">
      <c r="B487" s="276"/>
      <c r="D487" s="277" t="s">
        <v>165</v>
      </c>
      <c r="E487" s="278" t="s">
        <v>1</v>
      </c>
      <c r="F487" s="279" t="s">
        <v>1121</v>
      </c>
      <c r="H487" s="280">
        <v>7.85</v>
      </c>
      <c r="I487" s="81"/>
      <c r="L487" s="276"/>
      <c r="M487" s="281"/>
      <c r="N487" s="282"/>
      <c r="O487" s="282"/>
      <c r="P487" s="282"/>
      <c r="Q487" s="282"/>
      <c r="R487" s="282"/>
      <c r="S487" s="282"/>
      <c r="T487" s="283"/>
      <c r="AT487" s="278" t="s">
        <v>165</v>
      </c>
      <c r="AU487" s="278" t="s">
        <v>84</v>
      </c>
      <c r="AV487" s="275" t="s">
        <v>84</v>
      </c>
      <c r="AW487" s="275" t="s">
        <v>30</v>
      </c>
      <c r="AX487" s="275" t="s">
        <v>74</v>
      </c>
      <c r="AY487" s="278" t="s">
        <v>153</v>
      </c>
    </row>
    <row r="488" spans="2:51" s="275" customFormat="1" ht="12">
      <c r="B488" s="276"/>
      <c r="D488" s="277" t="s">
        <v>165</v>
      </c>
      <c r="E488" s="278" t="s">
        <v>1</v>
      </c>
      <c r="F488" s="279" t="s">
        <v>1253</v>
      </c>
      <c r="H488" s="280">
        <v>43.33</v>
      </c>
      <c r="I488" s="81"/>
      <c r="L488" s="276"/>
      <c r="M488" s="281"/>
      <c r="N488" s="282"/>
      <c r="O488" s="282"/>
      <c r="P488" s="282"/>
      <c r="Q488" s="282"/>
      <c r="R488" s="282"/>
      <c r="S488" s="282"/>
      <c r="T488" s="283"/>
      <c r="AT488" s="278" t="s">
        <v>165</v>
      </c>
      <c r="AU488" s="278" t="s">
        <v>84</v>
      </c>
      <c r="AV488" s="275" t="s">
        <v>84</v>
      </c>
      <c r="AW488" s="275" t="s">
        <v>30</v>
      </c>
      <c r="AX488" s="275" t="s">
        <v>74</v>
      </c>
      <c r="AY488" s="278" t="s">
        <v>153</v>
      </c>
    </row>
    <row r="489" spans="2:51" s="291" customFormat="1" ht="12">
      <c r="B489" s="292"/>
      <c r="D489" s="277" t="s">
        <v>165</v>
      </c>
      <c r="E489" s="293" t="s">
        <v>1</v>
      </c>
      <c r="F489" s="294" t="s">
        <v>176</v>
      </c>
      <c r="H489" s="295">
        <v>263.43</v>
      </c>
      <c r="I489" s="83"/>
      <c r="L489" s="292"/>
      <c r="M489" s="296"/>
      <c r="N489" s="297"/>
      <c r="O489" s="297"/>
      <c r="P489" s="297"/>
      <c r="Q489" s="297"/>
      <c r="R489" s="297"/>
      <c r="S489" s="297"/>
      <c r="T489" s="298"/>
      <c r="AT489" s="293" t="s">
        <v>165</v>
      </c>
      <c r="AU489" s="293" t="s">
        <v>84</v>
      </c>
      <c r="AV489" s="291" t="s">
        <v>159</v>
      </c>
      <c r="AW489" s="291" t="s">
        <v>30</v>
      </c>
      <c r="AX489" s="291" t="s">
        <v>82</v>
      </c>
      <c r="AY489" s="293" t="s">
        <v>153</v>
      </c>
    </row>
    <row r="490" spans="1:65" s="178" customFormat="1" ht="44.25" customHeight="1">
      <c r="A490" s="175"/>
      <c r="B490" s="176"/>
      <c r="C490" s="261" t="s">
        <v>177</v>
      </c>
      <c r="D490" s="261" t="s">
        <v>155</v>
      </c>
      <c r="E490" s="262" t="s">
        <v>1254</v>
      </c>
      <c r="F490" s="263" t="s">
        <v>1255</v>
      </c>
      <c r="G490" s="264" t="s">
        <v>510</v>
      </c>
      <c r="H490" s="85"/>
      <c r="I490" s="80"/>
      <c r="J490" s="266">
        <f>ROUND(I490*H490,2)</f>
        <v>0</v>
      </c>
      <c r="K490" s="267"/>
      <c r="L490" s="176"/>
      <c r="M490" s="268" t="s">
        <v>1</v>
      </c>
      <c r="N490" s="269" t="s">
        <v>39</v>
      </c>
      <c r="O490" s="270"/>
      <c r="P490" s="271">
        <f>O490*H490</f>
        <v>0</v>
      </c>
      <c r="Q490" s="271">
        <v>0</v>
      </c>
      <c r="R490" s="271">
        <f>Q490*H490</f>
        <v>0</v>
      </c>
      <c r="S490" s="271">
        <v>0</v>
      </c>
      <c r="T490" s="272">
        <f>S490*H490</f>
        <v>0</v>
      </c>
      <c r="U490" s="175"/>
      <c r="V490" s="175"/>
      <c r="W490" s="175"/>
      <c r="X490" s="175"/>
      <c r="Y490" s="175"/>
      <c r="Z490" s="175"/>
      <c r="AA490" s="175"/>
      <c r="AB490" s="175"/>
      <c r="AC490" s="175"/>
      <c r="AD490" s="175"/>
      <c r="AE490" s="175"/>
      <c r="AR490" s="273" t="s">
        <v>186</v>
      </c>
      <c r="AT490" s="273" t="s">
        <v>155</v>
      </c>
      <c r="AU490" s="273" t="s">
        <v>84</v>
      </c>
      <c r="AY490" s="166" t="s">
        <v>153</v>
      </c>
      <c r="BE490" s="274">
        <f>IF(N490="základní",J490,0)</f>
        <v>0</v>
      </c>
      <c r="BF490" s="274">
        <f>IF(N490="snížená",J490,0)</f>
        <v>0</v>
      </c>
      <c r="BG490" s="274">
        <f>IF(N490="zákl. přenesená",J490,0)</f>
        <v>0</v>
      </c>
      <c r="BH490" s="274">
        <f>IF(N490="sníž. přenesená",J490,0)</f>
        <v>0</v>
      </c>
      <c r="BI490" s="274">
        <f>IF(N490="nulová",J490,0)</f>
        <v>0</v>
      </c>
      <c r="BJ490" s="166" t="s">
        <v>82</v>
      </c>
      <c r="BK490" s="274">
        <f>ROUND(I490*H490,2)</f>
        <v>0</v>
      </c>
      <c r="BL490" s="166" t="s">
        <v>186</v>
      </c>
      <c r="BM490" s="273" t="s">
        <v>1256</v>
      </c>
    </row>
    <row r="491" spans="1:65" s="178" customFormat="1" ht="49.15" customHeight="1">
      <c r="A491" s="175"/>
      <c r="B491" s="176"/>
      <c r="C491" s="261" t="s">
        <v>1257</v>
      </c>
      <c r="D491" s="261" t="s">
        <v>155</v>
      </c>
      <c r="E491" s="262" t="s">
        <v>1258</v>
      </c>
      <c r="F491" s="263" t="s">
        <v>1259</v>
      </c>
      <c r="G491" s="264" t="s">
        <v>510</v>
      </c>
      <c r="H491" s="85"/>
      <c r="I491" s="80"/>
      <c r="J491" s="266">
        <f>ROUND(I491*H491,2)</f>
        <v>0</v>
      </c>
      <c r="K491" s="267"/>
      <c r="L491" s="176"/>
      <c r="M491" s="268" t="s">
        <v>1</v>
      </c>
      <c r="N491" s="269" t="s">
        <v>39</v>
      </c>
      <c r="O491" s="270"/>
      <c r="P491" s="271">
        <f>O491*H491</f>
        <v>0</v>
      </c>
      <c r="Q491" s="271">
        <v>0</v>
      </c>
      <c r="R491" s="271">
        <f>Q491*H491</f>
        <v>0</v>
      </c>
      <c r="S491" s="271">
        <v>0</v>
      </c>
      <c r="T491" s="272">
        <f>S491*H491</f>
        <v>0</v>
      </c>
      <c r="U491" s="175"/>
      <c r="V491" s="175"/>
      <c r="W491" s="175"/>
      <c r="X491" s="175"/>
      <c r="Y491" s="175"/>
      <c r="Z491" s="175"/>
      <c r="AA491" s="175"/>
      <c r="AB491" s="175"/>
      <c r="AC491" s="175"/>
      <c r="AD491" s="175"/>
      <c r="AE491" s="175"/>
      <c r="AR491" s="273" t="s">
        <v>186</v>
      </c>
      <c r="AT491" s="273" t="s">
        <v>155</v>
      </c>
      <c r="AU491" s="273" t="s">
        <v>84</v>
      </c>
      <c r="AY491" s="166" t="s">
        <v>153</v>
      </c>
      <c r="BE491" s="274">
        <f>IF(N491="základní",J491,0)</f>
        <v>0</v>
      </c>
      <c r="BF491" s="274">
        <f>IF(N491="snížená",J491,0)</f>
        <v>0</v>
      </c>
      <c r="BG491" s="274">
        <f>IF(N491="zákl. přenesená",J491,0)</f>
        <v>0</v>
      </c>
      <c r="BH491" s="274">
        <f>IF(N491="sníž. přenesená",J491,0)</f>
        <v>0</v>
      </c>
      <c r="BI491" s="274">
        <f>IF(N491="nulová",J491,0)</f>
        <v>0</v>
      </c>
      <c r="BJ491" s="166" t="s">
        <v>82</v>
      </c>
      <c r="BK491" s="274">
        <f>ROUND(I491*H491,2)</f>
        <v>0</v>
      </c>
      <c r="BL491" s="166" t="s">
        <v>186</v>
      </c>
      <c r="BM491" s="273" t="s">
        <v>1260</v>
      </c>
    </row>
    <row r="492" spans="2:63" s="248" customFormat="1" ht="22.9" customHeight="1">
      <c r="B492" s="249"/>
      <c r="D492" s="250" t="s">
        <v>73</v>
      </c>
      <c r="E492" s="259" t="s">
        <v>1261</v>
      </c>
      <c r="F492" s="259" t="s">
        <v>1262</v>
      </c>
      <c r="I492" s="79"/>
      <c r="J492" s="260">
        <f>BK492</f>
        <v>0</v>
      </c>
      <c r="L492" s="249"/>
      <c r="M492" s="253"/>
      <c r="N492" s="254"/>
      <c r="O492" s="254"/>
      <c r="P492" s="255">
        <f>SUM(P493:P604)</f>
        <v>0</v>
      </c>
      <c r="Q492" s="254"/>
      <c r="R492" s="255">
        <f>SUM(R493:R604)</f>
        <v>0</v>
      </c>
      <c r="S492" s="254"/>
      <c r="T492" s="256">
        <f>SUM(T493:T604)</f>
        <v>0</v>
      </c>
      <c r="AR492" s="250" t="s">
        <v>84</v>
      </c>
      <c r="AT492" s="257" t="s">
        <v>73</v>
      </c>
      <c r="AU492" s="257" t="s">
        <v>82</v>
      </c>
      <c r="AY492" s="250" t="s">
        <v>153</v>
      </c>
      <c r="BK492" s="258">
        <f>SUM(BK493:BK604)</f>
        <v>0</v>
      </c>
    </row>
    <row r="493" spans="1:65" s="178" customFormat="1" ht="24.25" customHeight="1">
      <c r="A493" s="175"/>
      <c r="B493" s="176"/>
      <c r="C493" s="261" t="s">
        <v>351</v>
      </c>
      <c r="D493" s="261" t="s">
        <v>155</v>
      </c>
      <c r="E493" s="262" t="s">
        <v>1263</v>
      </c>
      <c r="F493" s="263" t="s">
        <v>1264</v>
      </c>
      <c r="G493" s="264" t="s">
        <v>158</v>
      </c>
      <c r="H493" s="265">
        <v>8</v>
      </c>
      <c r="I493" s="80"/>
      <c r="J493" s="266">
        <f>ROUND(I493*H493,2)</f>
        <v>0</v>
      </c>
      <c r="K493" s="267"/>
      <c r="L493" s="176"/>
      <c r="M493" s="268" t="s">
        <v>1</v>
      </c>
      <c r="N493" s="269" t="s">
        <v>39</v>
      </c>
      <c r="O493" s="270"/>
      <c r="P493" s="271">
        <f>O493*H493</f>
        <v>0</v>
      </c>
      <c r="Q493" s="271">
        <v>0</v>
      </c>
      <c r="R493" s="271">
        <f>Q493*H493</f>
        <v>0</v>
      </c>
      <c r="S493" s="271">
        <v>0</v>
      </c>
      <c r="T493" s="272">
        <f>S493*H493</f>
        <v>0</v>
      </c>
      <c r="U493" s="175"/>
      <c r="V493" s="175"/>
      <c r="W493" s="175"/>
      <c r="X493" s="175"/>
      <c r="Y493" s="175"/>
      <c r="Z493" s="175"/>
      <c r="AA493" s="175"/>
      <c r="AB493" s="175"/>
      <c r="AC493" s="175"/>
      <c r="AD493" s="175"/>
      <c r="AE493" s="175"/>
      <c r="AR493" s="273" t="s">
        <v>186</v>
      </c>
      <c r="AT493" s="273" t="s">
        <v>155</v>
      </c>
      <c r="AU493" s="273" t="s">
        <v>84</v>
      </c>
      <c r="AY493" s="166" t="s">
        <v>153</v>
      </c>
      <c r="BE493" s="274">
        <f>IF(N493="základní",J493,0)</f>
        <v>0</v>
      </c>
      <c r="BF493" s="274">
        <f>IF(N493="snížená",J493,0)</f>
        <v>0</v>
      </c>
      <c r="BG493" s="274">
        <f>IF(N493="zákl. přenesená",J493,0)</f>
        <v>0</v>
      </c>
      <c r="BH493" s="274">
        <f>IF(N493="sníž. přenesená",J493,0)</f>
        <v>0</v>
      </c>
      <c r="BI493" s="274">
        <f>IF(N493="nulová",J493,0)</f>
        <v>0</v>
      </c>
      <c r="BJ493" s="166" t="s">
        <v>82</v>
      </c>
      <c r="BK493" s="274">
        <f>ROUND(I493*H493,2)</f>
        <v>0</v>
      </c>
      <c r="BL493" s="166" t="s">
        <v>186</v>
      </c>
      <c r="BM493" s="273" t="s">
        <v>1265</v>
      </c>
    </row>
    <row r="494" spans="2:51" s="275" customFormat="1" ht="12">
      <c r="B494" s="276"/>
      <c r="D494" s="277" t="s">
        <v>165</v>
      </c>
      <c r="E494" s="278" t="s">
        <v>1</v>
      </c>
      <c r="F494" s="279" t="s">
        <v>1266</v>
      </c>
      <c r="H494" s="280">
        <v>7</v>
      </c>
      <c r="I494" s="81"/>
      <c r="L494" s="276"/>
      <c r="M494" s="281"/>
      <c r="N494" s="282"/>
      <c r="O494" s="282"/>
      <c r="P494" s="282"/>
      <c r="Q494" s="282"/>
      <c r="R494" s="282"/>
      <c r="S494" s="282"/>
      <c r="T494" s="283"/>
      <c r="AT494" s="278" t="s">
        <v>165</v>
      </c>
      <c r="AU494" s="278" t="s">
        <v>84</v>
      </c>
      <c r="AV494" s="275" t="s">
        <v>84</v>
      </c>
      <c r="AW494" s="275" t="s">
        <v>30</v>
      </c>
      <c r="AX494" s="275" t="s">
        <v>74</v>
      </c>
      <c r="AY494" s="278" t="s">
        <v>153</v>
      </c>
    </row>
    <row r="495" spans="2:51" s="275" customFormat="1" ht="12">
      <c r="B495" s="276"/>
      <c r="D495" s="277" t="s">
        <v>165</v>
      </c>
      <c r="E495" s="278" t="s">
        <v>1</v>
      </c>
      <c r="F495" s="279" t="s">
        <v>1267</v>
      </c>
      <c r="H495" s="280">
        <v>1</v>
      </c>
      <c r="I495" s="81"/>
      <c r="L495" s="276"/>
      <c r="M495" s="281"/>
      <c r="N495" s="282"/>
      <c r="O495" s="282"/>
      <c r="P495" s="282"/>
      <c r="Q495" s="282"/>
      <c r="R495" s="282"/>
      <c r="S495" s="282"/>
      <c r="T495" s="283"/>
      <c r="AT495" s="278" t="s">
        <v>165</v>
      </c>
      <c r="AU495" s="278" t="s">
        <v>84</v>
      </c>
      <c r="AV495" s="275" t="s">
        <v>84</v>
      </c>
      <c r="AW495" s="275" t="s">
        <v>30</v>
      </c>
      <c r="AX495" s="275" t="s">
        <v>74</v>
      </c>
      <c r="AY495" s="278" t="s">
        <v>153</v>
      </c>
    </row>
    <row r="496" spans="2:51" s="291" customFormat="1" ht="12">
      <c r="B496" s="292"/>
      <c r="D496" s="277" t="s">
        <v>165</v>
      </c>
      <c r="E496" s="293" t="s">
        <v>1</v>
      </c>
      <c r="F496" s="294" t="s">
        <v>176</v>
      </c>
      <c r="H496" s="295">
        <v>8</v>
      </c>
      <c r="I496" s="83"/>
      <c r="L496" s="292"/>
      <c r="M496" s="296"/>
      <c r="N496" s="297"/>
      <c r="O496" s="297"/>
      <c r="P496" s="297"/>
      <c r="Q496" s="297"/>
      <c r="R496" s="297"/>
      <c r="S496" s="297"/>
      <c r="T496" s="298"/>
      <c r="AT496" s="293" t="s">
        <v>165</v>
      </c>
      <c r="AU496" s="293" t="s">
        <v>84</v>
      </c>
      <c r="AV496" s="291" t="s">
        <v>159</v>
      </c>
      <c r="AW496" s="291" t="s">
        <v>30</v>
      </c>
      <c r="AX496" s="291" t="s">
        <v>82</v>
      </c>
      <c r="AY496" s="293" t="s">
        <v>153</v>
      </c>
    </row>
    <row r="497" spans="1:65" s="178" customFormat="1" ht="24.25" customHeight="1">
      <c r="A497" s="175"/>
      <c r="B497" s="176"/>
      <c r="C497" s="261" t="s">
        <v>359</v>
      </c>
      <c r="D497" s="261" t="s">
        <v>155</v>
      </c>
      <c r="E497" s="262" t="s">
        <v>1268</v>
      </c>
      <c r="F497" s="263" t="s">
        <v>1269</v>
      </c>
      <c r="G497" s="264" t="s">
        <v>158</v>
      </c>
      <c r="H497" s="265">
        <v>3</v>
      </c>
      <c r="I497" s="80"/>
      <c r="J497" s="266">
        <f>ROUND(I497*H497,2)</f>
        <v>0</v>
      </c>
      <c r="K497" s="267"/>
      <c r="L497" s="176"/>
      <c r="M497" s="268" t="s">
        <v>1</v>
      </c>
      <c r="N497" s="269" t="s">
        <v>39</v>
      </c>
      <c r="O497" s="270"/>
      <c r="P497" s="271">
        <f>O497*H497</f>
        <v>0</v>
      </c>
      <c r="Q497" s="271">
        <v>0</v>
      </c>
      <c r="R497" s="271">
        <f>Q497*H497</f>
        <v>0</v>
      </c>
      <c r="S497" s="271">
        <v>0</v>
      </c>
      <c r="T497" s="272">
        <f>S497*H497</f>
        <v>0</v>
      </c>
      <c r="U497" s="175"/>
      <c r="V497" s="175"/>
      <c r="W497" s="175"/>
      <c r="X497" s="175"/>
      <c r="Y497" s="175"/>
      <c r="Z497" s="175"/>
      <c r="AA497" s="175"/>
      <c r="AB497" s="175"/>
      <c r="AC497" s="175"/>
      <c r="AD497" s="175"/>
      <c r="AE497" s="175"/>
      <c r="AR497" s="273" t="s">
        <v>186</v>
      </c>
      <c r="AT497" s="273" t="s">
        <v>155</v>
      </c>
      <c r="AU497" s="273" t="s">
        <v>84</v>
      </c>
      <c r="AY497" s="166" t="s">
        <v>153</v>
      </c>
      <c r="BE497" s="274">
        <f>IF(N497="základní",J497,0)</f>
        <v>0</v>
      </c>
      <c r="BF497" s="274">
        <f>IF(N497="snížená",J497,0)</f>
        <v>0</v>
      </c>
      <c r="BG497" s="274">
        <f>IF(N497="zákl. přenesená",J497,0)</f>
        <v>0</v>
      </c>
      <c r="BH497" s="274">
        <f>IF(N497="sníž. přenesená",J497,0)</f>
        <v>0</v>
      </c>
      <c r="BI497" s="274">
        <f>IF(N497="nulová",J497,0)</f>
        <v>0</v>
      </c>
      <c r="BJ497" s="166" t="s">
        <v>82</v>
      </c>
      <c r="BK497" s="274">
        <f>ROUND(I497*H497,2)</f>
        <v>0</v>
      </c>
      <c r="BL497" s="166" t="s">
        <v>186</v>
      </c>
      <c r="BM497" s="273" t="s">
        <v>1270</v>
      </c>
    </row>
    <row r="498" spans="2:51" s="275" customFormat="1" ht="12">
      <c r="B498" s="276"/>
      <c r="D498" s="277" t="s">
        <v>165</v>
      </c>
      <c r="E498" s="278" t="s">
        <v>1</v>
      </c>
      <c r="F498" s="279" t="s">
        <v>1271</v>
      </c>
      <c r="H498" s="280">
        <v>3</v>
      </c>
      <c r="I498" s="81"/>
      <c r="L498" s="276"/>
      <c r="M498" s="281"/>
      <c r="N498" s="282"/>
      <c r="O498" s="282"/>
      <c r="P498" s="282"/>
      <c r="Q498" s="282"/>
      <c r="R498" s="282"/>
      <c r="S498" s="282"/>
      <c r="T498" s="283"/>
      <c r="AT498" s="278" t="s">
        <v>165</v>
      </c>
      <c r="AU498" s="278" t="s">
        <v>84</v>
      </c>
      <c r="AV498" s="275" t="s">
        <v>84</v>
      </c>
      <c r="AW498" s="275" t="s">
        <v>30</v>
      </c>
      <c r="AX498" s="275" t="s">
        <v>74</v>
      </c>
      <c r="AY498" s="278" t="s">
        <v>153</v>
      </c>
    </row>
    <row r="499" spans="2:51" s="291" customFormat="1" ht="12">
      <c r="B499" s="292"/>
      <c r="D499" s="277" t="s">
        <v>165</v>
      </c>
      <c r="E499" s="293" t="s">
        <v>1</v>
      </c>
      <c r="F499" s="294" t="s">
        <v>176</v>
      </c>
      <c r="H499" s="295">
        <v>3</v>
      </c>
      <c r="I499" s="83"/>
      <c r="L499" s="292"/>
      <c r="M499" s="296"/>
      <c r="N499" s="297"/>
      <c r="O499" s="297"/>
      <c r="P499" s="297"/>
      <c r="Q499" s="297"/>
      <c r="R499" s="297"/>
      <c r="S499" s="297"/>
      <c r="T499" s="298"/>
      <c r="AT499" s="293" t="s">
        <v>165</v>
      </c>
      <c r="AU499" s="293" t="s">
        <v>84</v>
      </c>
      <c r="AV499" s="291" t="s">
        <v>159</v>
      </c>
      <c r="AW499" s="291" t="s">
        <v>30</v>
      </c>
      <c r="AX499" s="291" t="s">
        <v>82</v>
      </c>
      <c r="AY499" s="293" t="s">
        <v>153</v>
      </c>
    </row>
    <row r="500" spans="1:65" s="178" customFormat="1" ht="37.9" customHeight="1">
      <c r="A500" s="175"/>
      <c r="B500" s="176"/>
      <c r="C500" s="261" t="s">
        <v>354</v>
      </c>
      <c r="D500" s="261" t="s">
        <v>155</v>
      </c>
      <c r="E500" s="262" t="s">
        <v>1272</v>
      </c>
      <c r="F500" s="263" t="s">
        <v>1273</v>
      </c>
      <c r="G500" s="264" t="s">
        <v>158</v>
      </c>
      <c r="H500" s="265">
        <v>10</v>
      </c>
      <c r="I500" s="80"/>
      <c r="J500" s="266">
        <f>ROUND(I500*H500,2)</f>
        <v>0</v>
      </c>
      <c r="K500" s="267"/>
      <c r="L500" s="176"/>
      <c r="M500" s="268" t="s">
        <v>1</v>
      </c>
      <c r="N500" s="269" t="s">
        <v>39</v>
      </c>
      <c r="O500" s="270"/>
      <c r="P500" s="271">
        <f>O500*H500</f>
        <v>0</v>
      </c>
      <c r="Q500" s="271">
        <v>0</v>
      </c>
      <c r="R500" s="271">
        <f>Q500*H500</f>
        <v>0</v>
      </c>
      <c r="S500" s="271">
        <v>0</v>
      </c>
      <c r="T500" s="272">
        <f>S500*H500</f>
        <v>0</v>
      </c>
      <c r="U500" s="175"/>
      <c r="V500" s="175"/>
      <c r="W500" s="175"/>
      <c r="X500" s="175"/>
      <c r="Y500" s="175"/>
      <c r="Z500" s="175"/>
      <c r="AA500" s="175"/>
      <c r="AB500" s="175"/>
      <c r="AC500" s="175"/>
      <c r="AD500" s="175"/>
      <c r="AE500" s="175"/>
      <c r="AR500" s="273" t="s">
        <v>186</v>
      </c>
      <c r="AT500" s="273" t="s">
        <v>155</v>
      </c>
      <c r="AU500" s="273" t="s">
        <v>84</v>
      </c>
      <c r="AY500" s="166" t="s">
        <v>153</v>
      </c>
      <c r="BE500" s="274">
        <f>IF(N500="základní",J500,0)</f>
        <v>0</v>
      </c>
      <c r="BF500" s="274">
        <f>IF(N500="snížená",J500,0)</f>
        <v>0</v>
      </c>
      <c r="BG500" s="274">
        <f>IF(N500="zákl. přenesená",J500,0)</f>
        <v>0</v>
      </c>
      <c r="BH500" s="274">
        <f>IF(N500="sníž. přenesená",J500,0)</f>
        <v>0</v>
      </c>
      <c r="BI500" s="274">
        <f>IF(N500="nulová",J500,0)</f>
        <v>0</v>
      </c>
      <c r="BJ500" s="166" t="s">
        <v>82</v>
      </c>
      <c r="BK500" s="274">
        <f>ROUND(I500*H500,2)</f>
        <v>0</v>
      </c>
      <c r="BL500" s="166" t="s">
        <v>186</v>
      </c>
      <c r="BM500" s="273" t="s">
        <v>1274</v>
      </c>
    </row>
    <row r="501" spans="2:51" s="275" customFormat="1" ht="12">
      <c r="B501" s="276"/>
      <c r="D501" s="277" t="s">
        <v>165</v>
      </c>
      <c r="E501" s="278" t="s">
        <v>1</v>
      </c>
      <c r="F501" s="279" t="s">
        <v>1275</v>
      </c>
      <c r="H501" s="280">
        <v>10</v>
      </c>
      <c r="I501" s="81"/>
      <c r="L501" s="276"/>
      <c r="M501" s="281"/>
      <c r="N501" s="282"/>
      <c r="O501" s="282"/>
      <c r="P501" s="282"/>
      <c r="Q501" s="282"/>
      <c r="R501" s="282"/>
      <c r="S501" s="282"/>
      <c r="T501" s="283"/>
      <c r="AT501" s="278" t="s">
        <v>165</v>
      </c>
      <c r="AU501" s="278" t="s">
        <v>84</v>
      </c>
      <c r="AV501" s="275" t="s">
        <v>84</v>
      </c>
      <c r="AW501" s="275" t="s">
        <v>30</v>
      </c>
      <c r="AX501" s="275" t="s">
        <v>74</v>
      </c>
      <c r="AY501" s="278" t="s">
        <v>153</v>
      </c>
    </row>
    <row r="502" spans="2:51" s="291" customFormat="1" ht="12">
      <c r="B502" s="292"/>
      <c r="D502" s="277" t="s">
        <v>165</v>
      </c>
      <c r="E502" s="293" t="s">
        <v>1</v>
      </c>
      <c r="F502" s="294" t="s">
        <v>176</v>
      </c>
      <c r="H502" s="295">
        <v>10</v>
      </c>
      <c r="I502" s="83"/>
      <c r="L502" s="292"/>
      <c r="M502" s="296"/>
      <c r="N502" s="297"/>
      <c r="O502" s="297"/>
      <c r="P502" s="297"/>
      <c r="Q502" s="297"/>
      <c r="R502" s="297"/>
      <c r="S502" s="297"/>
      <c r="T502" s="298"/>
      <c r="AT502" s="293" t="s">
        <v>165</v>
      </c>
      <c r="AU502" s="293" t="s">
        <v>84</v>
      </c>
      <c r="AV502" s="291" t="s">
        <v>159</v>
      </c>
      <c r="AW502" s="291" t="s">
        <v>30</v>
      </c>
      <c r="AX502" s="291" t="s">
        <v>82</v>
      </c>
      <c r="AY502" s="293" t="s">
        <v>153</v>
      </c>
    </row>
    <row r="503" spans="1:65" s="178" customFormat="1" ht="33" customHeight="1">
      <c r="A503" s="175"/>
      <c r="B503" s="176"/>
      <c r="C503" s="261" t="s">
        <v>1276</v>
      </c>
      <c r="D503" s="261" t="s">
        <v>155</v>
      </c>
      <c r="E503" s="262" t="s">
        <v>1277</v>
      </c>
      <c r="F503" s="263" t="s">
        <v>1278</v>
      </c>
      <c r="G503" s="264" t="s">
        <v>158</v>
      </c>
      <c r="H503" s="265">
        <v>1</v>
      </c>
      <c r="I503" s="80"/>
      <c r="J503" s="266">
        <f>ROUND(I503*H503,2)</f>
        <v>0</v>
      </c>
      <c r="K503" s="267"/>
      <c r="L503" s="176"/>
      <c r="M503" s="268" t="s">
        <v>1</v>
      </c>
      <c r="N503" s="269" t="s">
        <v>39</v>
      </c>
      <c r="O503" s="270"/>
      <c r="P503" s="271">
        <f>O503*H503</f>
        <v>0</v>
      </c>
      <c r="Q503" s="271">
        <v>0</v>
      </c>
      <c r="R503" s="271">
        <f>Q503*H503</f>
        <v>0</v>
      </c>
      <c r="S503" s="271">
        <v>0</v>
      </c>
      <c r="T503" s="272">
        <f>S503*H503</f>
        <v>0</v>
      </c>
      <c r="U503" s="175"/>
      <c r="V503" s="175"/>
      <c r="W503" s="175"/>
      <c r="X503" s="175"/>
      <c r="Y503" s="175"/>
      <c r="Z503" s="175"/>
      <c r="AA503" s="175"/>
      <c r="AB503" s="175"/>
      <c r="AC503" s="175"/>
      <c r="AD503" s="175"/>
      <c r="AE503" s="175"/>
      <c r="AR503" s="273" t="s">
        <v>186</v>
      </c>
      <c r="AT503" s="273" t="s">
        <v>155</v>
      </c>
      <c r="AU503" s="273" t="s">
        <v>84</v>
      </c>
      <c r="AY503" s="166" t="s">
        <v>153</v>
      </c>
      <c r="BE503" s="274">
        <f>IF(N503="základní",J503,0)</f>
        <v>0</v>
      </c>
      <c r="BF503" s="274">
        <f>IF(N503="snížená",J503,0)</f>
        <v>0</v>
      </c>
      <c r="BG503" s="274">
        <f>IF(N503="zákl. přenesená",J503,0)</f>
        <v>0</v>
      </c>
      <c r="BH503" s="274">
        <f>IF(N503="sníž. přenesená",J503,0)</f>
        <v>0</v>
      </c>
      <c r="BI503" s="274">
        <f>IF(N503="nulová",J503,0)</f>
        <v>0</v>
      </c>
      <c r="BJ503" s="166" t="s">
        <v>82</v>
      </c>
      <c r="BK503" s="274">
        <f>ROUND(I503*H503,2)</f>
        <v>0</v>
      </c>
      <c r="BL503" s="166" t="s">
        <v>186</v>
      </c>
      <c r="BM503" s="273" t="s">
        <v>1279</v>
      </c>
    </row>
    <row r="504" spans="2:51" s="275" customFormat="1" ht="12">
      <c r="B504" s="276"/>
      <c r="D504" s="277" t="s">
        <v>165</v>
      </c>
      <c r="E504" s="278" t="s">
        <v>1</v>
      </c>
      <c r="F504" s="279" t="s">
        <v>1280</v>
      </c>
      <c r="H504" s="280">
        <v>1</v>
      </c>
      <c r="I504" s="81"/>
      <c r="L504" s="276"/>
      <c r="M504" s="281"/>
      <c r="N504" s="282"/>
      <c r="O504" s="282"/>
      <c r="P504" s="282"/>
      <c r="Q504" s="282"/>
      <c r="R504" s="282"/>
      <c r="S504" s="282"/>
      <c r="T504" s="283"/>
      <c r="AT504" s="278" t="s">
        <v>165</v>
      </c>
      <c r="AU504" s="278" t="s">
        <v>84</v>
      </c>
      <c r="AV504" s="275" t="s">
        <v>84</v>
      </c>
      <c r="AW504" s="275" t="s">
        <v>30</v>
      </c>
      <c r="AX504" s="275" t="s">
        <v>74</v>
      </c>
      <c r="AY504" s="278" t="s">
        <v>153</v>
      </c>
    </row>
    <row r="505" spans="2:51" s="291" customFormat="1" ht="12">
      <c r="B505" s="292"/>
      <c r="D505" s="277" t="s">
        <v>165</v>
      </c>
      <c r="E505" s="293" t="s">
        <v>1</v>
      </c>
      <c r="F505" s="294" t="s">
        <v>176</v>
      </c>
      <c r="H505" s="295">
        <v>1</v>
      </c>
      <c r="I505" s="83"/>
      <c r="L505" s="292"/>
      <c r="M505" s="296"/>
      <c r="N505" s="297"/>
      <c r="O505" s="297"/>
      <c r="P505" s="297"/>
      <c r="Q505" s="297"/>
      <c r="R505" s="297"/>
      <c r="S505" s="297"/>
      <c r="T505" s="298"/>
      <c r="AT505" s="293" t="s">
        <v>165</v>
      </c>
      <c r="AU505" s="293" t="s">
        <v>84</v>
      </c>
      <c r="AV505" s="291" t="s">
        <v>159</v>
      </c>
      <c r="AW505" s="291" t="s">
        <v>30</v>
      </c>
      <c r="AX505" s="291" t="s">
        <v>82</v>
      </c>
      <c r="AY505" s="293" t="s">
        <v>153</v>
      </c>
    </row>
    <row r="506" spans="1:65" s="178" customFormat="1" ht="37.9" customHeight="1">
      <c r="A506" s="175"/>
      <c r="B506" s="176"/>
      <c r="C506" s="261" t="s">
        <v>1281</v>
      </c>
      <c r="D506" s="261" t="s">
        <v>155</v>
      </c>
      <c r="E506" s="262" t="s">
        <v>1282</v>
      </c>
      <c r="F506" s="263" t="s">
        <v>1283</v>
      </c>
      <c r="G506" s="264" t="s">
        <v>158</v>
      </c>
      <c r="H506" s="265">
        <v>1</v>
      </c>
      <c r="I506" s="80"/>
      <c r="J506" s="266">
        <f>ROUND(I506*H506,2)</f>
        <v>0</v>
      </c>
      <c r="K506" s="267"/>
      <c r="L506" s="176"/>
      <c r="M506" s="268" t="s">
        <v>1</v>
      </c>
      <c r="N506" s="269" t="s">
        <v>39</v>
      </c>
      <c r="O506" s="270"/>
      <c r="P506" s="271">
        <f>O506*H506</f>
        <v>0</v>
      </c>
      <c r="Q506" s="271">
        <v>0</v>
      </c>
      <c r="R506" s="271">
        <f>Q506*H506</f>
        <v>0</v>
      </c>
      <c r="S506" s="271">
        <v>0</v>
      </c>
      <c r="T506" s="272">
        <f>S506*H506</f>
        <v>0</v>
      </c>
      <c r="U506" s="175"/>
      <c r="V506" s="175"/>
      <c r="W506" s="175"/>
      <c r="X506" s="175"/>
      <c r="Y506" s="175"/>
      <c r="Z506" s="175"/>
      <c r="AA506" s="175"/>
      <c r="AB506" s="175"/>
      <c r="AC506" s="175"/>
      <c r="AD506" s="175"/>
      <c r="AE506" s="175"/>
      <c r="AR506" s="273" t="s">
        <v>186</v>
      </c>
      <c r="AT506" s="273" t="s">
        <v>155</v>
      </c>
      <c r="AU506" s="273" t="s">
        <v>84</v>
      </c>
      <c r="AY506" s="166" t="s">
        <v>153</v>
      </c>
      <c r="BE506" s="274">
        <f>IF(N506="základní",J506,0)</f>
        <v>0</v>
      </c>
      <c r="BF506" s="274">
        <f>IF(N506="snížená",J506,0)</f>
        <v>0</v>
      </c>
      <c r="BG506" s="274">
        <f>IF(N506="zákl. přenesená",J506,0)</f>
        <v>0</v>
      </c>
      <c r="BH506" s="274">
        <f>IF(N506="sníž. přenesená",J506,0)</f>
        <v>0</v>
      </c>
      <c r="BI506" s="274">
        <f>IF(N506="nulová",J506,0)</f>
        <v>0</v>
      </c>
      <c r="BJ506" s="166" t="s">
        <v>82</v>
      </c>
      <c r="BK506" s="274">
        <f>ROUND(I506*H506,2)</f>
        <v>0</v>
      </c>
      <c r="BL506" s="166" t="s">
        <v>186</v>
      </c>
      <c r="BM506" s="273" t="s">
        <v>1284</v>
      </c>
    </row>
    <row r="507" spans="2:51" s="275" customFormat="1" ht="12">
      <c r="B507" s="276"/>
      <c r="D507" s="277" t="s">
        <v>165</v>
      </c>
      <c r="E507" s="278" t="s">
        <v>1</v>
      </c>
      <c r="F507" s="279" t="s">
        <v>1285</v>
      </c>
      <c r="H507" s="280">
        <v>1</v>
      </c>
      <c r="I507" s="81"/>
      <c r="L507" s="276"/>
      <c r="M507" s="281"/>
      <c r="N507" s="282"/>
      <c r="O507" s="282"/>
      <c r="P507" s="282"/>
      <c r="Q507" s="282"/>
      <c r="R507" s="282"/>
      <c r="S507" s="282"/>
      <c r="T507" s="283"/>
      <c r="AT507" s="278" t="s">
        <v>165</v>
      </c>
      <c r="AU507" s="278" t="s">
        <v>84</v>
      </c>
      <c r="AV507" s="275" t="s">
        <v>84</v>
      </c>
      <c r="AW507" s="275" t="s">
        <v>30</v>
      </c>
      <c r="AX507" s="275" t="s">
        <v>74</v>
      </c>
      <c r="AY507" s="278" t="s">
        <v>153</v>
      </c>
    </row>
    <row r="508" spans="2:51" s="291" customFormat="1" ht="12">
      <c r="B508" s="292"/>
      <c r="D508" s="277" t="s">
        <v>165</v>
      </c>
      <c r="E508" s="293" t="s">
        <v>1</v>
      </c>
      <c r="F508" s="294" t="s">
        <v>176</v>
      </c>
      <c r="H508" s="295">
        <v>1</v>
      </c>
      <c r="I508" s="83"/>
      <c r="L508" s="292"/>
      <c r="M508" s="296"/>
      <c r="N508" s="297"/>
      <c r="O508" s="297"/>
      <c r="P508" s="297"/>
      <c r="Q508" s="297"/>
      <c r="R508" s="297"/>
      <c r="S508" s="297"/>
      <c r="T508" s="298"/>
      <c r="AT508" s="293" t="s">
        <v>165</v>
      </c>
      <c r="AU508" s="293" t="s">
        <v>84</v>
      </c>
      <c r="AV508" s="291" t="s">
        <v>159</v>
      </c>
      <c r="AW508" s="291" t="s">
        <v>30</v>
      </c>
      <c r="AX508" s="291" t="s">
        <v>82</v>
      </c>
      <c r="AY508" s="293" t="s">
        <v>153</v>
      </c>
    </row>
    <row r="509" spans="1:65" s="178" customFormat="1" ht="21.75" customHeight="1">
      <c r="A509" s="175"/>
      <c r="B509" s="176"/>
      <c r="C509" s="261" t="s">
        <v>1286</v>
      </c>
      <c r="D509" s="261" t="s">
        <v>155</v>
      </c>
      <c r="E509" s="262" t="s">
        <v>1287</v>
      </c>
      <c r="F509" s="263" t="s">
        <v>1288</v>
      </c>
      <c r="G509" s="264" t="s">
        <v>158</v>
      </c>
      <c r="H509" s="265">
        <v>2</v>
      </c>
      <c r="I509" s="80"/>
      <c r="J509" s="266">
        <f>ROUND(I509*H509,2)</f>
        <v>0</v>
      </c>
      <c r="K509" s="267"/>
      <c r="L509" s="176"/>
      <c r="M509" s="268" t="s">
        <v>1</v>
      </c>
      <c r="N509" s="269" t="s">
        <v>39</v>
      </c>
      <c r="O509" s="270"/>
      <c r="P509" s="271">
        <f>O509*H509</f>
        <v>0</v>
      </c>
      <c r="Q509" s="271">
        <v>0</v>
      </c>
      <c r="R509" s="271">
        <f>Q509*H509</f>
        <v>0</v>
      </c>
      <c r="S509" s="271">
        <v>0</v>
      </c>
      <c r="T509" s="272">
        <f>S509*H509</f>
        <v>0</v>
      </c>
      <c r="U509" s="175"/>
      <c r="V509" s="175"/>
      <c r="W509" s="175"/>
      <c r="X509" s="175"/>
      <c r="Y509" s="175"/>
      <c r="Z509" s="175"/>
      <c r="AA509" s="175"/>
      <c r="AB509" s="175"/>
      <c r="AC509" s="175"/>
      <c r="AD509" s="175"/>
      <c r="AE509" s="175"/>
      <c r="AR509" s="273" t="s">
        <v>186</v>
      </c>
      <c r="AT509" s="273" t="s">
        <v>155</v>
      </c>
      <c r="AU509" s="273" t="s">
        <v>84</v>
      </c>
      <c r="AY509" s="166" t="s">
        <v>153</v>
      </c>
      <c r="BE509" s="274">
        <f>IF(N509="základní",J509,0)</f>
        <v>0</v>
      </c>
      <c r="BF509" s="274">
        <f>IF(N509="snížená",J509,0)</f>
        <v>0</v>
      </c>
      <c r="BG509" s="274">
        <f>IF(N509="zákl. přenesená",J509,0)</f>
        <v>0</v>
      </c>
      <c r="BH509" s="274">
        <f>IF(N509="sníž. přenesená",J509,0)</f>
        <v>0</v>
      </c>
      <c r="BI509" s="274">
        <f>IF(N509="nulová",J509,0)</f>
        <v>0</v>
      </c>
      <c r="BJ509" s="166" t="s">
        <v>82</v>
      </c>
      <c r="BK509" s="274">
        <f>ROUND(I509*H509,2)</f>
        <v>0</v>
      </c>
      <c r="BL509" s="166" t="s">
        <v>186</v>
      </c>
      <c r="BM509" s="273" t="s">
        <v>1289</v>
      </c>
    </row>
    <row r="510" spans="2:51" s="275" customFormat="1" ht="12">
      <c r="B510" s="276"/>
      <c r="D510" s="277" t="s">
        <v>165</v>
      </c>
      <c r="E510" s="278" t="s">
        <v>1</v>
      </c>
      <c r="F510" s="279" t="s">
        <v>1290</v>
      </c>
      <c r="H510" s="280">
        <v>2</v>
      </c>
      <c r="I510" s="81"/>
      <c r="L510" s="276"/>
      <c r="M510" s="281"/>
      <c r="N510" s="282"/>
      <c r="O510" s="282"/>
      <c r="P510" s="282"/>
      <c r="Q510" s="282"/>
      <c r="R510" s="282"/>
      <c r="S510" s="282"/>
      <c r="T510" s="283"/>
      <c r="AT510" s="278" t="s">
        <v>165</v>
      </c>
      <c r="AU510" s="278" t="s">
        <v>84</v>
      </c>
      <c r="AV510" s="275" t="s">
        <v>84</v>
      </c>
      <c r="AW510" s="275" t="s">
        <v>30</v>
      </c>
      <c r="AX510" s="275" t="s">
        <v>74</v>
      </c>
      <c r="AY510" s="278" t="s">
        <v>153</v>
      </c>
    </row>
    <row r="511" spans="2:51" s="291" customFormat="1" ht="12">
      <c r="B511" s="292"/>
      <c r="D511" s="277" t="s">
        <v>165</v>
      </c>
      <c r="E511" s="293" t="s">
        <v>1</v>
      </c>
      <c r="F511" s="294" t="s">
        <v>176</v>
      </c>
      <c r="H511" s="295">
        <v>2</v>
      </c>
      <c r="I511" s="83"/>
      <c r="L511" s="292"/>
      <c r="M511" s="296"/>
      <c r="N511" s="297"/>
      <c r="O511" s="297"/>
      <c r="P511" s="297"/>
      <c r="Q511" s="297"/>
      <c r="R511" s="297"/>
      <c r="S511" s="297"/>
      <c r="T511" s="298"/>
      <c r="AT511" s="293" t="s">
        <v>165</v>
      </c>
      <c r="AU511" s="293" t="s">
        <v>84</v>
      </c>
      <c r="AV511" s="291" t="s">
        <v>159</v>
      </c>
      <c r="AW511" s="291" t="s">
        <v>30</v>
      </c>
      <c r="AX511" s="291" t="s">
        <v>82</v>
      </c>
      <c r="AY511" s="293" t="s">
        <v>153</v>
      </c>
    </row>
    <row r="512" spans="1:65" s="178" customFormat="1" ht="37.9" customHeight="1">
      <c r="A512" s="175"/>
      <c r="B512" s="176"/>
      <c r="C512" s="261" t="s">
        <v>371</v>
      </c>
      <c r="D512" s="261" t="s">
        <v>155</v>
      </c>
      <c r="E512" s="262" t="s">
        <v>1291</v>
      </c>
      <c r="F512" s="263" t="s">
        <v>1292</v>
      </c>
      <c r="G512" s="264" t="s">
        <v>158</v>
      </c>
      <c r="H512" s="265">
        <v>2</v>
      </c>
      <c r="I512" s="80"/>
      <c r="J512" s="266">
        <f>ROUND(I512*H512,2)</f>
        <v>0</v>
      </c>
      <c r="K512" s="267"/>
      <c r="L512" s="176"/>
      <c r="M512" s="268" t="s">
        <v>1</v>
      </c>
      <c r="N512" s="269" t="s">
        <v>39</v>
      </c>
      <c r="O512" s="270"/>
      <c r="P512" s="271">
        <f>O512*H512</f>
        <v>0</v>
      </c>
      <c r="Q512" s="271">
        <v>0</v>
      </c>
      <c r="R512" s="271">
        <f>Q512*H512</f>
        <v>0</v>
      </c>
      <c r="S512" s="271">
        <v>0</v>
      </c>
      <c r="T512" s="272">
        <f>S512*H512</f>
        <v>0</v>
      </c>
      <c r="U512" s="175"/>
      <c r="V512" s="175"/>
      <c r="W512" s="175"/>
      <c r="X512" s="175"/>
      <c r="Y512" s="175"/>
      <c r="Z512" s="175"/>
      <c r="AA512" s="175"/>
      <c r="AB512" s="175"/>
      <c r="AC512" s="175"/>
      <c r="AD512" s="175"/>
      <c r="AE512" s="175"/>
      <c r="AR512" s="273" t="s">
        <v>186</v>
      </c>
      <c r="AT512" s="273" t="s">
        <v>155</v>
      </c>
      <c r="AU512" s="273" t="s">
        <v>84</v>
      </c>
      <c r="AY512" s="166" t="s">
        <v>153</v>
      </c>
      <c r="BE512" s="274">
        <f>IF(N512="základní",J512,0)</f>
        <v>0</v>
      </c>
      <c r="BF512" s="274">
        <f>IF(N512="snížená",J512,0)</f>
        <v>0</v>
      </c>
      <c r="BG512" s="274">
        <f>IF(N512="zákl. přenesená",J512,0)</f>
        <v>0</v>
      </c>
      <c r="BH512" s="274">
        <f>IF(N512="sníž. přenesená",J512,0)</f>
        <v>0</v>
      </c>
      <c r="BI512" s="274">
        <f>IF(N512="nulová",J512,0)</f>
        <v>0</v>
      </c>
      <c r="BJ512" s="166" t="s">
        <v>82</v>
      </c>
      <c r="BK512" s="274">
        <f>ROUND(I512*H512,2)</f>
        <v>0</v>
      </c>
      <c r="BL512" s="166" t="s">
        <v>186</v>
      </c>
      <c r="BM512" s="273" t="s">
        <v>1293</v>
      </c>
    </row>
    <row r="513" spans="2:51" s="275" customFormat="1" ht="12">
      <c r="B513" s="276"/>
      <c r="D513" s="277" t="s">
        <v>165</v>
      </c>
      <c r="E513" s="278" t="s">
        <v>1</v>
      </c>
      <c r="F513" s="279" t="s">
        <v>1290</v>
      </c>
      <c r="H513" s="280">
        <v>2</v>
      </c>
      <c r="I513" s="81"/>
      <c r="L513" s="276"/>
      <c r="M513" s="281"/>
      <c r="N513" s="282"/>
      <c r="O513" s="282"/>
      <c r="P513" s="282"/>
      <c r="Q513" s="282"/>
      <c r="R513" s="282"/>
      <c r="S513" s="282"/>
      <c r="T513" s="283"/>
      <c r="AT513" s="278" t="s">
        <v>165</v>
      </c>
      <c r="AU513" s="278" t="s">
        <v>84</v>
      </c>
      <c r="AV513" s="275" t="s">
        <v>84</v>
      </c>
      <c r="AW513" s="275" t="s">
        <v>30</v>
      </c>
      <c r="AX513" s="275" t="s">
        <v>74</v>
      </c>
      <c r="AY513" s="278" t="s">
        <v>153</v>
      </c>
    </row>
    <row r="514" spans="2:51" s="291" customFormat="1" ht="12">
      <c r="B514" s="292"/>
      <c r="D514" s="277" t="s">
        <v>165</v>
      </c>
      <c r="E514" s="293" t="s">
        <v>1</v>
      </c>
      <c r="F514" s="294" t="s">
        <v>176</v>
      </c>
      <c r="H514" s="295">
        <v>2</v>
      </c>
      <c r="I514" s="83"/>
      <c r="L514" s="292"/>
      <c r="M514" s="296"/>
      <c r="N514" s="297"/>
      <c r="O514" s="297"/>
      <c r="P514" s="297"/>
      <c r="Q514" s="297"/>
      <c r="R514" s="297"/>
      <c r="S514" s="297"/>
      <c r="T514" s="298"/>
      <c r="AT514" s="293" t="s">
        <v>165</v>
      </c>
      <c r="AU514" s="293" t="s">
        <v>84</v>
      </c>
      <c r="AV514" s="291" t="s">
        <v>159</v>
      </c>
      <c r="AW514" s="291" t="s">
        <v>30</v>
      </c>
      <c r="AX514" s="291" t="s">
        <v>82</v>
      </c>
      <c r="AY514" s="293" t="s">
        <v>153</v>
      </c>
    </row>
    <row r="515" spans="1:65" s="178" customFormat="1" ht="24.25" customHeight="1">
      <c r="A515" s="175"/>
      <c r="B515" s="176"/>
      <c r="C515" s="261" t="s">
        <v>1294</v>
      </c>
      <c r="D515" s="261" t="s">
        <v>155</v>
      </c>
      <c r="E515" s="262" t="s">
        <v>1295</v>
      </c>
      <c r="F515" s="263" t="s">
        <v>1296</v>
      </c>
      <c r="G515" s="264" t="s">
        <v>158</v>
      </c>
      <c r="H515" s="265">
        <v>10</v>
      </c>
      <c r="I515" s="80"/>
      <c r="J515" s="266">
        <f>ROUND(I515*H515,2)</f>
        <v>0</v>
      </c>
      <c r="K515" s="267"/>
      <c r="L515" s="176"/>
      <c r="M515" s="268" t="s">
        <v>1</v>
      </c>
      <c r="N515" s="269" t="s">
        <v>39</v>
      </c>
      <c r="O515" s="270"/>
      <c r="P515" s="271">
        <f>O515*H515</f>
        <v>0</v>
      </c>
      <c r="Q515" s="271">
        <v>0</v>
      </c>
      <c r="R515" s="271">
        <f>Q515*H515</f>
        <v>0</v>
      </c>
      <c r="S515" s="271">
        <v>0</v>
      </c>
      <c r="T515" s="272">
        <f>S515*H515</f>
        <v>0</v>
      </c>
      <c r="U515" s="175"/>
      <c r="V515" s="175"/>
      <c r="W515" s="175"/>
      <c r="X515" s="175"/>
      <c r="Y515" s="175"/>
      <c r="Z515" s="175"/>
      <c r="AA515" s="175"/>
      <c r="AB515" s="175"/>
      <c r="AC515" s="175"/>
      <c r="AD515" s="175"/>
      <c r="AE515" s="175"/>
      <c r="AR515" s="273" t="s">
        <v>186</v>
      </c>
      <c r="AT515" s="273" t="s">
        <v>155</v>
      </c>
      <c r="AU515" s="273" t="s">
        <v>84</v>
      </c>
      <c r="AY515" s="166" t="s">
        <v>153</v>
      </c>
      <c r="BE515" s="274">
        <f>IF(N515="základní",J515,0)</f>
        <v>0</v>
      </c>
      <c r="BF515" s="274">
        <f>IF(N515="snížená",J515,0)</f>
        <v>0</v>
      </c>
      <c r="BG515" s="274">
        <f>IF(N515="zákl. přenesená",J515,0)</f>
        <v>0</v>
      </c>
      <c r="BH515" s="274">
        <f>IF(N515="sníž. přenesená",J515,0)</f>
        <v>0</v>
      </c>
      <c r="BI515" s="274">
        <f>IF(N515="nulová",J515,0)</f>
        <v>0</v>
      </c>
      <c r="BJ515" s="166" t="s">
        <v>82</v>
      </c>
      <c r="BK515" s="274">
        <f>ROUND(I515*H515,2)</f>
        <v>0</v>
      </c>
      <c r="BL515" s="166" t="s">
        <v>186</v>
      </c>
      <c r="BM515" s="273" t="s">
        <v>1297</v>
      </c>
    </row>
    <row r="516" spans="2:51" s="275" customFormat="1" ht="12">
      <c r="B516" s="276"/>
      <c r="D516" s="277" t="s">
        <v>165</v>
      </c>
      <c r="E516" s="278" t="s">
        <v>1</v>
      </c>
      <c r="F516" s="279" t="s">
        <v>1275</v>
      </c>
      <c r="H516" s="280">
        <v>10</v>
      </c>
      <c r="I516" s="81"/>
      <c r="L516" s="276"/>
      <c r="M516" s="281"/>
      <c r="N516" s="282"/>
      <c r="O516" s="282"/>
      <c r="P516" s="282"/>
      <c r="Q516" s="282"/>
      <c r="R516" s="282"/>
      <c r="S516" s="282"/>
      <c r="T516" s="283"/>
      <c r="AT516" s="278" t="s">
        <v>165</v>
      </c>
      <c r="AU516" s="278" t="s">
        <v>84</v>
      </c>
      <c r="AV516" s="275" t="s">
        <v>84</v>
      </c>
      <c r="AW516" s="275" t="s">
        <v>30</v>
      </c>
      <c r="AX516" s="275" t="s">
        <v>74</v>
      </c>
      <c r="AY516" s="278" t="s">
        <v>153</v>
      </c>
    </row>
    <row r="517" spans="2:51" s="291" customFormat="1" ht="12">
      <c r="B517" s="292"/>
      <c r="D517" s="277" t="s">
        <v>165</v>
      </c>
      <c r="E517" s="293" t="s">
        <v>1</v>
      </c>
      <c r="F517" s="294" t="s">
        <v>176</v>
      </c>
      <c r="H517" s="295">
        <v>10</v>
      </c>
      <c r="I517" s="83"/>
      <c r="L517" s="292"/>
      <c r="M517" s="296"/>
      <c r="N517" s="297"/>
      <c r="O517" s="297"/>
      <c r="P517" s="297"/>
      <c r="Q517" s="297"/>
      <c r="R517" s="297"/>
      <c r="S517" s="297"/>
      <c r="T517" s="298"/>
      <c r="AT517" s="293" t="s">
        <v>165</v>
      </c>
      <c r="AU517" s="293" t="s">
        <v>84</v>
      </c>
      <c r="AV517" s="291" t="s">
        <v>159</v>
      </c>
      <c r="AW517" s="291" t="s">
        <v>30</v>
      </c>
      <c r="AX517" s="291" t="s">
        <v>82</v>
      </c>
      <c r="AY517" s="293" t="s">
        <v>153</v>
      </c>
    </row>
    <row r="518" spans="1:65" s="178" customFormat="1" ht="24.25" customHeight="1">
      <c r="A518" s="175"/>
      <c r="B518" s="176"/>
      <c r="C518" s="261" t="s">
        <v>396</v>
      </c>
      <c r="D518" s="261" t="s">
        <v>155</v>
      </c>
      <c r="E518" s="262" t="s">
        <v>1298</v>
      </c>
      <c r="F518" s="263" t="s">
        <v>1299</v>
      </c>
      <c r="G518" s="264" t="s">
        <v>158</v>
      </c>
      <c r="H518" s="265">
        <v>8</v>
      </c>
      <c r="I518" s="80"/>
      <c r="J518" s="266">
        <f>ROUND(I518*H518,2)</f>
        <v>0</v>
      </c>
      <c r="K518" s="267"/>
      <c r="L518" s="176"/>
      <c r="M518" s="268" t="s">
        <v>1</v>
      </c>
      <c r="N518" s="269" t="s">
        <v>39</v>
      </c>
      <c r="O518" s="270"/>
      <c r="P518" s="271">
        <f>O518*H518</f>
        <v>0</v>
      </c>
      <c r="Q518" s="271">
        <v>0</v>
      </c>
      <c r="R518" s="271">
        <f>Q518*H518</f>
        <v>0</v>
      </c>
      <c r="S518" s="271">
        <v>0</v>
      </c>
      <c r="T518" s="272">
        <f>S518*H518</f>
        <v>0</v>
      </c>
      <c r="U518" s="175"/>
      <c r="V518" s="175"/>
      <c r="W518" s="175"/>
      <c r="X518" s="175"/>
      <c r="Y518" s="175"/>
      <c r="Z518" s="175"/>
      <c r="AA518" s="175"/>
      <c r="AB518" s="175"/>
      <c r="AC518" s="175"/>
      <c r="AD518" s="175"/>
      <c r="AE518" s="175"/>
      <c r="AR518" s="273" t="s">
        <v>186</v>
      </c>
      <c r="AT518" s="273" t="s">
        <v>155</v>
      </c>
      <c r="AU518" s="273" t="s">
        <v>84</v>
      </c>
      <c r="AY518" s="166" t="s">
        <v>153</v>
      </c>
      <c r="BE518" s="274">
        <f>IF(N518="základní",J518,0)</f>
        <v>0</v>
      </c>
      <c r="BF518" s="274">
        <f>IF(N518="snížená",J518,0)</f>
        <v>0</v>
      </c>
      <c r="BG518" s="274">
        <f>IF(N518="zákl. přenesená",J518,0)</f>
        <v>0</v>
      </c>
      <c r="BH518" s="274">
        <f>IF(N518="sníž. přenesená",J518,0)</f>
        <v>0</v>
      </c>
      <c r="BI518" s="274">
        <f>IF(N518="nulová",J518,0)</f>
        <v>0</v>
      </c>
      <c r="BJ518" s="166" t="s">
        <v>82</v>
      </c>
      <c r="BK518" s="274">
        <f>ROUND(I518*H518,2)</f>
        <v>0</v>
      </c>
      <c r="BL518" s="166" t="s">
        <v>186</v>
      </c>
      <c r="BM518" s="273" t="s">
        <v>1300</v>
      </c>
    </row>
    <row r="519" spans="2:51" s="275" customFormat="1" ht="12">
      <c r="B519" s="276"/>
      <c r="D519" s="277" t="s">
        <v>165</v>
      </c>
      <c r="E519" s="278" t="s">
        <v>1</v>
      </c>
      <c r="F519" s="279" t="s">
        <v>1266</v>
      </c>
      <c r="H519" s="280">
        <v>7</v>
      </c>
      <c r="I519" s="81"/>
      <c r="L519" s="276"/>
      <c r="M519" s="281"/>
      <c r="N519" s="282"/>
      <c r="O519" s="282"/>
      <c r="P519" s="282"/>
      <c r="Q519" s="282"/>
      <c r="R519" s="282"/>
      <c r="S519" s="282"/>
      <c r="T519" s="283"/>
      <c r="AT519" s="278" t="s">
        <v>165</v>
      </c>
      <c r="AU519" s="278" t="s">
        <v>84</v>
      </c>
      <c r="AV519" s="275" t="s">
        <v>84</v>
      </c>
      <c r="AW519" s="275" t="s">
        <v>30</v>
      </c>
      <c r="AX519" s="275" t="s">
        <v>74</v>
      </c>
      <c r="AY519" s="278" t="s">
        <v>153</v>
      </c>
    </row>
    <row r="520" spans="2:51" s="275" customFormat="1" ht="12">
      <c r="B520" s="276"/>
      <c r="D520" s="277" t="s">
        <v>165</v>
      </c>
      <c r="E520" s="278" t="s">
        <v>1</v>
      </c>
      <c r="F520" s="279" t="s">
        <v>1267</v>
      </c>
      <c r="H520" s="280">
        <v>1</v>
      </c>
      <c r="I520" s="81"/>
      <c r="L520" s="276"/>
      <c r="M520" s="281"/>
      <c r="N520" s="282"/>
      <c r="O520" s="282"/>
      <c r="P520" s="282"/>
      <c r="Q520" s="282"/>
      <c r="R520" s="282"/>
      <c r="S520" s="282"/>
      <c r="T520" s="283"/>
      <c r="AT520" s="278" t="s">
        <v>165</v>
      </c>
      <c r="AU520" s="278" t="s">
        <v>84</v>
      </c>
      <c r="AV520" s="275" t="s">
        <v>84</v>
      </c>
      <c r="AW520" s="275" t="s">
        <v>30</v>
      </c>
      <c r="AX520" s="275" t="s">
        <v>74</v>
      </c>
      <c r="AY520" s="278" t="s">
        <v>153</v>
      </c>
    </row>
    <row r="521" spans="2:51" s="291" customFormat="1" ht="12">
      <c r="B521" s="292"/>
      <c r="D521" s="277" t="s">
        <v>165</v>
      </c>
      <c r="E521" s="293" t="s">
        <v>1</v>
      </c>
      <c r="F521" s="294" t="s">
        <v>176</v>
      </c>
      <c r="H521" s="295">
        <v>8</v>
      </c>
      <c r="I521" s="83"/>
      <c r="L521" s="292"/>
      <c r="M521" s="296"/>
      <c r="N521" s="297"/>
      <c r="O521" s="297"/>
      <c r="P521" s="297"/>
      <c r="Q521" s="297"/>
      <c r="R521" s="297"/>
      <c r="S521" s="297"/>
      <c r="T521" s="298"/>
      <c r="AT521" s="293" t="s">
        <v>165</v>
      </c>
      <c r="AU521" s="293" t="s">
        <v>84</v>
      </c>
      <c r="AV521" s="291" t="s">
        <v>159</v>
      </c>
      <c r="AW521" s="291" t="s">
        <v>30</v>
      </c>
      <c r="AX521" s="291" t="s">
        <v>82</v>
      </c>
      <c r="AY521" s="293" t="s">
        <v>153</v>
      </c>
    </row>
    <row r="522" spans="1:65" s="178" customFormat="1" ht="24.25" customHeight="1">
      <c r="A522" s="175"/>
      <c r="B522" s="176"/>
      <c r="C522" s="261" t="s">
        <v>1301</v>
      </c>
      <c r="D522" s="261" t="s">
        <v>155</v>
      </c>
      <c r="E522" s="262" t="s">
        <v>1302</v>
      </c>
      <c r="F522" s="263" t="s">
        <v>1303</v>
      </c>
      <c r="G522" s="264" t="s">
        <v>158</v>
      </c>
      <c r="H522" s="265">
        <v>11</v>
      </c>
      <c r="I522" s="80"/>
      <c r="J522" s="266">
        <f>ROUND(I522*H522,2)</f>
        <v>0</v>
      </c>
      <c r="K522" s="267"/>
      <c r="L522" s="176"/>
      <c r="M522" s="268" t="s">
        <v>1</v>
      </c>
      <c r="N522" s="269" t="s">
        <v>39</v>
      </c>
      <c r="O522" s="270"/>
      <c r="P522" s="271">
        <f>O522*H522</f>
        <v>0</v>
      </c>
      <c r="Q522" s="271">
        <v>0</v>
      </c>
      <c r="R522" s="271">
        <f>Q522*H522</f>
        <v>0</v>
      </c>
      <c r="S522" s="271">
        <v>0</v>
      </c>
      <c r="T522" s="272">
        <f>S522*H522</f>
        <v>0</v>
      </c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R522" s="273" t="s">
        <v>186</v>
      </c>
      <c r="AT522" s="273" t="s">
        <v>155</v>
      </c>
      <c r="AU522" s="273" t="s">
        <v>84</v>
      </c>
      <c r="AY522" s="166" t="s">
        <v>153</v>
      </c>
      <c r="BE522" s="274">
        <f>IF(N522="základní",J522,0)</f>
        <v>0</v>
      </c>
      <c r="BF522" s="274">
        <f>IF(N522="snížená",J522,0)</f>
        <v>0</v>
      </c>
      <c r="BG522" s="274">
        <f>IF(N522="zákl. přenesená",J522,0)</f>
        <v>0</v>
      </c>
      <c r="BH522" s="274">
        <f>IF(N522="sníž. přenesená",J522,0)</f>
        <v>0</v>
      </c>
      <c r="BI522" s="274">
        <f>IF(N522="nulová",J522,0)</f>
        <v>0</v>
      </c>
      <c r="BJ522" s="166" t="s">
        <v>82</v>
      </c>
      <c r="BK522" s="274">
        <f>ROUND(I522*H522,2)</f>
        <v>0</v>
      </c>
      <c r="BL522" s="166" t="s">
        <v>186</v>
      </c>
      <c r="BM522" s="273" t="s">
        <v>1304</v>
      </c>
    </row>
    <row r="523" spans="2:51" s="275" customFormat="1" ht="12">
      <c r="B523" s="276"/>
      <c r="D523" s="277" t="s">
        <v>165</v>
      </c>
      <c r="E523" s="278" t="s">
        <v>1</v>
      </c>
      <c r="F523" s="279" t="s">
        <v>1275</v>
      </c>
      <c r="H523" s="280">
        <v>10</v>
      </c>
      <c r="I523" s="81"/>
      <c r="L523" s="276"/>
      <c r="M523" s="281"/>
      <c r="N523" s="282"/>
      <c r="O523" s="282"/>
      <c r="P523" s="282"/>
      <c r="Q523" s="282"/>
      <c r="R523" s="282"/>
      <c r="S523" s="282"/>
      <c r="T523" s="283"/>
      <c r="AT523" s="278" t="s">
        <v>165</v>
      </c>
      <c r="AU523" s="278" t="s">
        <v>84</v>
      </c>
      <c r="AV523" s="275" t="s">
        <v>84</v>
      </c>
      <c r="AW523" s="275" t="s">
        <v>30</v>
      </c>
      <c r="AX523" s="275" t="s">
        <v>74</v>
      </c>
      <c r="AY523" s="278" t="s">
        <v>153</v>
      </c>
    </row>
    <row r="524" spans="2:51" s="275" customFormat="1" ht="12">
      <c r="B524" s="276"/>
      <c r="D524" s="277" t="s">
        <v>165</v>
      </c>
      <c r="E524" s="278" t="s">
        <v>1</v>
      </c>
      <c r="F524" s="279" t="s">
        <v>1285</v>
      </c>
      <c r="H524" s="280">
        <v>1</v>
      </c>
      <c r="I524" s="81"/>
      <c r="L524" s="276"/>
      <c r="M524" s="281"/>
      <c r="N524" s="282"/>
      <c r="O524" s="282"/>
      <c r="P524" s="282"/>
      <c r="Q524" s="282"/>
      <c r="R524" s="282"/>
      <c r="S524" s="282"/>
      <c r="T524" s="283"/>
      <c r="AT524" s="278" t="s">
        <v>165</v>
      </c>
      <c r="AU524" s="278" t="s">
        <v>84</v>
      </c>
      <c r="AV524" s="275" t="s">
        <v>84</v>
      </c>
      <c r="AW524" s="275" t="s">
        <v>30</v>
      </c>
      <c r="AX524" s="275" t="s">
        <v>74</v>
      </c>
      <c r="AY524" s="278" t="s">
        <v>153</v>
      </c>
    </row>
    <row r="525" spans="2:51" s="291" customFormat="1" ht="12">
      <c r="B525" s="292"/>
      <c r="D525" s="277" t="s">
        <v>165</v>
      </c>
      <c r="E525" s="293" t="s">
        <v>1</v>
      </c>
      <c r="F525" s="294" t="s">
        <v>176</v>
      </c>
      <c r="H525" s="295">
        <v>11</v>
      </c>
      <c r="I525" s="83"/>
      <c r="L525" s="292"/>
      <c r="M525" s="296"/>
      <c r="N525" s="297"/>
      <c r="O525" s="297"/>
      <c r="P525" s="297"/>
      <c r="Q525" s="297"/>
      <c r="R525" s="297"/>
      <c r="S525" s="297"/>
      <c r="T525" s="298"/>
      <c r="AT525" s="293" t="s">
        <v>165</v>
      </c>
      <c r="AU525" s="293" t="s">
        <v>84</v>
      </c>
      <c r="AV525" s="291" t="s">
        <v>159</v>
      </c>
      <c r="AW525" s="291" t="s">
        <v>30</v>
      </c>
      <c r="AX525" s="291" t="s">
        <v>82</v>
      </c>
      <c r="AY525" s="293" t="s">
        <v>153</v>
      </c>
    </row>
    <row r="526" spans="1:65" s="178" customFormat="1" ht="24.25" customHeight="1">
      <c r="A526" s="175"/>
      <c r="B526" s="176"/>
      <c r="C526" s="261" t="s">
        <v>1305</v>
      </c>
      <c r="D526" s="261" t="s">
        <v>155</v>
      </c>
      <c r="E526" s="262" t="s">
        <v>1306</v>
      </c>
      <c r="F526" s="263" t="s">
        <v>1307</v>
      </c>
      <c r="G526" s="264" t="s">
        <v>158</v>
      </c>
      <c r="H526" s="265">
        <v>2</v>
      </c>
      <c r="I526" s="80"/>
      <c r="J526" s="266">
        <f>ROUND(I526*H526,2)</f>
        <v>0</v>
      </c>
      <c r="K526" s="267"/>
      <c r="L526" s="176"/>
      <c r="M526" s="268" t="s">
        <v>1</v>
      </c>
      <c r="N526" s="269" t="s">
        <v>39</v>
      </c>
      <c r="O526" s="270"/>
      <c r="P526" s="271">
        <f>O526*H526</f>
        <v>0</v>
      </c>
      <c r="Q526" s="271">
        <v>0</v>
      </c>
      <c r="R526" s="271">
        <f>Q526*H526</f>
        <v>0</v>
      </c>
      <c r="S526" s="271">
        <v>0</v>
      </c>
      <c r="T526" s="272">
        <f>S526*H526</f>
        <v>0</v>
      </c>
      <c r="U526" s="175"/>
      <c r="V526" s="175"/>
      <c r="W526" s="175"/>
      <c r="X526" s="175"/>
      <c r="Y526" s="175"/>
      <c r="Z526" s="175"/>
      <c r="AA526" s="175"/>
      <c r="AB526" s="175"/>
      <c r="AC526" s="175"/>
      <c r="AD526" s="175"/>
      <c r="AE526" s="175"/>
      <c r="AR526" s="273" t="s">
        <v>186</v>
      </c>
      <c r="AT526" s="273" t="s">
        <v>155</v>
      </c>
      <c r="AU526" s="273" t="s">
        <v>84</v>
      </c>
      <c r="AY526" s="166" t="s">
        <v>153</v>
      </c>
      <c r="BE526" s="274">
        <f>IF(N526="základní",J526,0)</f>
        <v>0</v>
      </c>
      <c r="BF526" s="274">
        <f>IF(N526="snížená",J526,0)</f>
        <v>0</v>
      </c>
      <c r="BG526" s="274">
        <f>IF(N526="zákl. přenesená",J526,0)</f>
        <v>0</v>
      </c>
      <c r="BH526" s="274">
        <f>IF(N526="sníž. přenesená",J526,0)</f>
        <v>0</v>
      </c>
      <c r="BI526" s="274">
        <f>IF(N526="nulová",J526,0)</f>
        <v>0</v>
      </c>
      <c r="BJ526" s="166" t="s">
        <v>82</v>
      </c>
      <c r="BK526" s="274">
        <f>ROUND(I526*H526,2)</f>
        <v>0</v>
      </c>
      <c r="BL526" s="166" t="s">
        <v>186</v>
      </c>
      <c r="BM526" s="273" t="s">
        <v>1308</v>
      </c>
    </row>
    <row r="527" spans="2:51" s="275" customFormat="1" ht="12">
      <c r="B527" s="276"/>
      <c r="D527" s="277" t="s">
        <v>165</v>
      </c>
      <c r="E527" s="278" t="s">
        <v>1</v>
      </c>
      <c r="F527" s="279" t="s">
        <v>1267</v>
      </c>
      <c r="H527" s="280">
        <v>1</v>
      </c>
      <c r="I527" s="81"/>
      <c r="L527" s="276"/>
      <c r="M527" s="281"/>
      <c r="N527" s="282"/>
      <c r="O527" s="282"/>
      <c r="P527" s="282"/>
      <c r="Q527" s="282"/>
      <c r="R527" s="282"/>
      <c r="S527" s="282"/>
      <c r="T527" s="283"/>
      <c r="AT527" s="278" t="s">
        <v>165</v>
      </c>
      <c r="AU527" s="278" t="s">
        <v>84</v>
      </c>
      <c r="AV527" s="275" t="s">
        <v>84</v>
      </c>
      <c r="AW527" s="275" t="s">
        <v>30</v>
      </c>
      <c r="AX527" s="275" t="s">
        <v>74</v>
      </c>
      <c r="AY527" s="278" t="s">
        <v>153</v>
      </c>
    </row>
    <row r="528" spans="2:51" s="275" customFormat="1" ht="12">
      <c r="B528" s="276"/>
      <c r="D528" s="277" t="s">
        <v>165</v>
      </c>
      <c r="E528" s="278" t="s">
        <v>1</v>
      </c>
      <c r="F528" s="279" t="s">
        <v>1285</v>
      </c>
      <c r="H528" s="280">
        <v>1</v>
      </c>
      <c r="I528" s="81"/>
      <c r="L528" s="276"/>
      <c r="M528" s="281"/>
      <c r="N528" s="282"/>
      <c r="O528" s="282"/>
      <c r="P528" s="282"/>
      <c r="Q528" s="282"/>
      <c r="R528" s="282"/>
      <c r="S528" s="282"/>
      <c r="T528" s="283"/>
      <c r="AT528" s="278" t="s">
        <v>165</v>
      </c>
      <c r="AU528" s="278" t="s">
        <v>84</v>
      </c>
      <c r="AV528" s="275" t="s">
        <v>84</v>
      </c>
      <c r="AW528" s="275" t="s">
        <v>30</v>
      </c>
      <c r="AX528" s="275" t="s">
        <v>74</v>
      </c>
      <c r="AY528" s="278" t="s">
        <v>153</v>
      </c>
    </row>
    <row r="529" spans="2:51" s="291" customFormat="1" ht="12">
      <c r="B529" s="292"/>
      <c r="D529" s="277" t="s">
        <v>165</v>
      </c>
      <c r="E529" s="293" t="s">
        <v>1</v>
      </c>
      <c r="F529" s="294" t="s">
        <v>176</v>
      </c>
      <c r="H529" s="295">
        <v>2</v>
      </c>
      <c r="I529" s="83"/>
      <c r="L529" s="292"/>
      <c r="M529" s="296"/>
      <c r="N529" s="297"/>
      <c r="O529" s="297"/>
      <c r="P529" s="297"/>
      <c r="Q529" s="297"/>
      <c r="R529" s="297"/>
      <c r="S529" s="297"/>
      <c r="T529" s="298"/>
      <c r="AT529" s="293" t="s">
        <v>165</v>
      </c>
      <c r="AU529" s="293" t="s">
        <v>84</v>
      </c>
      <c r="AV529" s="291" t="s">
        <v>159</v>
      </c>
      <c r="AW529" s="291" t="s">
        <v>30</v>
      </c>
      <c r="AX529" s="291" t="s">
        <v>82</v>
      </c>
      <c r="AY529" s="293" t="s">
        <v>153</v>
      </c>
    </row>
    <row r="530" spans="1:65" s="178" customFormat="1" ht="33" customHeight="1">
      <c r="A530" s="175"/>
      <c r="B530" s="176"/>
      <c r="C530" s="261" t="s">
        <v>430</v>
      </c>
      <c r="D530" s="261" t="s">
        <v>155</v>
      </c>
      <c r="E530" s="262" t="s">
        <v>1309</v>
      </c>
      <c r="F530" s="263" t="s">
        <v>1310</v>
      </c>
      <c r="G530" s="264" t="s">
        <v>158</v>
      </c>
      <c r="H530" s="265">
        <v>1</v>
      </c>
      <c r="I530" s="80"/>
      <c r="J530" s="266">
        <f>ROUND(I530*H530,2)</f>
        <v>0</v>
      </c>
      <c r="K530" s="267"/>
      <c r="L530" s="176"/>
      <c r="M530" s="268" t="s">
        <v>1</v>
      </c>
      <c r="N530" s="269" t="s">
        <v>39</v>
      </c>
      <c r="O530" s="270"/>
      <c r="P530" s="271">
        <f>O530*H530</f>
        <v>0</v>
      </c>
      <c r="Q530" s="271">
        <v>0</v>
      </c>
      <c r="R530" s="271">
        <f>Q530*H530</f>
        <v>0</v>
      </c>
      <c r="S530" s="271">
        <v>0</v>
      </c>
      <c r="T530" s="272">
        <f>S530*H530</f>
        <v>0</v>
      </c>
      <c r="U530" s="175"/>
      <c r="V530" s="175"/>
      <c r="W530" s="175"/>
      <c r="X530" s="175"/>
      <c r="Y530" s="175"/>
      <c r="Z530" s="175"/>
      <c r="AA530" s="175"/>
      <c r="AB530" s="175"/>
      <c r="AC530" s="175"/>
      <c r="AD530" s="175"/>
      <c r="AE530" s="175"/>
      <c r="AR530" s="273" t="s">
        <v>186</v>
      </c>
      <c r="AT530" s="273" t="s">
        <v>155</v>
      </c>
      <c r="AU530" s="273" t="s">
        <v>84</v>
      </c>
      <c r="AY530" s="166" t="s">
        <v>153</v>
      </c>
      <c r="BE530" s="274">
        <f>IF(N530="základní",J530,0)</f>
        <v>0</v>
      </c>
      <c r="BF530" s="274">
        <f>IF(N530="snížená",J530,0)</f>
        <v>0</v>
      </c>
      <c r="BG530" s="274">
        <f>IF(N530="zákl. přenesená",J530,0)</f>
        <v>0</v>
      </c>
      <c r="BH530" s="274">
        <f>IF(N530="sníž. přenesená",J530,0)</f>
        <v>0</v>
      </c>
      <c r="BI530" s="274">
        <f>IF(N530="nulová",J530,0)</f>
        <v>0</v>
      </c>
      <c r="BJ530" s="166" t="s">
        <v>82</v>
      </c>
      <c r="BK530" s="274">
        <f>ROUND(I530*H530,2)</f>
        <v>0</v>
      </c>
      <c r="BL530" s="166" t="s">
        <v>186</v>
      </c>
      <c r="BM530" s="273" t="s">
        <v>1311</v>
      </c>
    </row>
    <row r="531" spans="2:51" s="275" customFormat="1" ht="12">
      <c r="B531" s="276"/>
      <c r="D531" s="277" t="s">
        <v>165</v>
      </c>
      <c r="E531" s="278" t="s">
        <v>1</v>
      </c>
      <c r="F531" s="279" t="s">
        <v>1267</v>
      </c>
      <c r="H531" s="280">
        <v>1</v>
      </c>
      <c r="I531" s="81"/>
      <c r="L531" s="276"/>
      <c r="M531" s="281"/>
      <c r="N531" s="282"/>
      <c r="O531" s="282"/>
      <c r="P531" s="282"/>
      <c r="Q531" s="282"/>
      <c r="R531" s="282"/>
      <c r="S531" s="282"/>
      <c r="T531" s="283"/>
      <c r="AT531" s="278" t="s">
        <v>165</v>
      </c>
      <c r="AU531" s="278" t="s">
        <v>84</v>
      </c>
      <c r="AV531" s="275" t="s">
        <v>84</v>
      </c>
      <c r="AW531" s="275" t="s">
        <v>30</v>
      </c>
      <c r="AX531" s="275" t="s">
        <v>74</v>
      </c>
      <c r="AY531" s="278" t="s">
        <v>153</v>
      </c>
    </row>
    <row r="532" spans="2:51" s="291" customFormat="1" ht="12">
      <c r="B532" s="292"/>
      <c r="D532" s="277" t="s">
        <v>165</v>
      </c>
      <c r="E532" s="293" t="s">
        <v>1</v>
      </c>
      <c r="F532" s="294" t="s">
        <v>176</v>
      </c>
      <c r="H532" s="295">
        <v>1</v>
      </c>
      <c r="I532" s="83"/>
      <c r="L532" s="292"/>
      <c r="M532" s="296"/>
      <c r="N532" s="297"/>
      <c r="O532" s="297"/>
      <c r="P532" s="297"/>
      <c r="Q532" s="297"/>
      <c r="R532" s="297"/>
      <c r="S532" s="297"/>
      <c r="T532" s="298"/>
      <c r="AT532" s="293" t="s">
        <v>165</v>
      </c>
      <c r="AU532" s="293" t="s">
        <v>84</v>
      </c>
      <c r="AV532" s="291" t="s">
        <v>159</v>
      </c>
      <c r="AW532" s="291" t="s">
        <v>30</v>
      </c>
      <c r="AX532" s="291" t="s">
        <v>82</v>
      </c>
      <c r="AY532" s="293" t="s">
        <v>153</v>
      </c>
    </row>
    <row r="533" spans="1:65" s="178" customFormat="1" ht="37.9" customHeight="1">
      <c r="A533" s="175"/>
      <c r="B533" s="176"/>
      <c r="C533" s="261" t="s">
        <v>367</v>
      </c>
      <c r="D533" s="261" t="s">
        <v>155</v>
      </c>
      <c r="E533" s="262" t="s">
        <v>1312</v>
      </c>
      <c r="F533" s="263" t="s">
        <v>1313</v>
      </c>
      <c r="G533" s="264" t="s">
        <v>158</v>
      </c>
      <c r="H533" s="265">
        <v>3</v>
      </c>
      <c r="I533" s="80"/>
      <c r="J533" s="266">
        <f>ROUND(I533*H533,2)</f>
        <v>0</v>
      </c>
      <c r="K533" s="267"/>
      <c r="L533" s="176"/>
      <c r="M533" s="268" t="s">
        <v>1</v>
      </c>
      <c r="N533" s="269" t="s">
        <v>39</v>
      </c>
      <c r="O533" s="270"/>
      <c r="P533" s="271">
        <f>O533*H533</f>
        <v>0</v>
      </c>
      <c r="Q533" s="271">
        <v>0</v>
      </c>
      <c r="R533" s="271">
        <f>Q533*H533</f>
        <v>0</v>
      </c>
      <c r="S533" s="271">
        <v>0</v>
      </c>
      <c r="T533" s="272">
        <f>S533*H533</f>
        <v>0</v>
      </c>
      <c r="U533" s="175"/>
      <c r="V533" s="175"/>
      <c r="W533" s="175"/>
      <c r="X533" s="175"/>
      <c r="Y533" s="175"/>
      <c r="Z533" s="175"/>
      <c r="AA533" s="175"/>
      <c r="AB533" s="175"/>
      <c r="AC533" s="175"/>
      <c r="AD533" s="175"/>
      <c r="AE533" s="175"/>
      <c r="AR533" s="273" t="s">
        <v>186</v>
      </c>
      <c r="AT533" s="273" t="s">
        <v>155</v>
      </c>
      <c r="AU533" s="273" t="s">
        <v>84</v>
      </c>
      <c r="AY533" s="166" t="s">
        <v>153</v>
      </c>
      <c r="BE533" s="274">
        <f>IF(N533="základní",J533,0)</f>
        <v>0</v>
      </c>
      <c r="BF533" s="274">
        <f>IF(N533="snížená",J533,0)</f>
        <v>0</v>
      </c>
      <c r="BG533" s="274">
        <f>IF(N533="zákl. přenesená",J533,0)</f>
        <v>0</v>
      </c>
      <c r="BH533" s="274">
        <f>IF(N533="sníž. přenesená",J533,0)</f>
        <v>0</v>
      </c>
      <c r="BI533" s="274">
        <f>IF(N533="nulová",J533,0)</f>
        <v>0</v>
      </c>
      <c r="BJ533" s="166" t="s">
        <v>82</v>
      </c>
      <c r="BK533" s="274">
        <f>ROUND(I533*H533,2)</f>
        <v>0</v>
      </c>
      <c r="BL533" s="166" t="s">
        <v>186</v>
      </c>
      <c r="BM533" s="273" t="s">
        <v>1314</v>
      </c>
    </row>
    <row r="534" spans="2:51" s="275" customFormat="1" ht="12">
      <c r="B534" s="276"/>
      <c r="D534" s="277" t="s">
        <v>165</v>
      </c>
      <c r="E534" s="278" t="s">
        <v>1</v>
      </c>
      <c r="F534" s="279" t="s">
        <v>1315</v>
      </c>
      <c r="H534" s="280">
        <v>3</v>
      </c>
      <c r="I534" s="81"/>
      <c r="L534" s="276"/>
      <c r="M534" s="281"/>
      <c r="N534" s="282"/>
      <c r="O534" s="282"/>
      <c r="P534" s="282"/>
      <c r="Q534" s="282"/>
      <c r="R534" s="282"/>
      <c r="S534" s="282"/>
      <c r="T534" s="283"/>
      <c r="AT534" s="278" t="s">
        <v>165</v>
      </c>
      <c r="AU534" s="278" t="s">
        <v>84</v>
      </c>
      <c r="AV534" s="275" t="s">
        <v>84</v>
      </c>
      <c r="AW534" s="275" t="s">
        <v>30</v>
      </c>
      <c r="AX534" s="275" t="s">
        <v>74</v>
      </c>
      <c r="AY534" s="278" t="s">
        <v>153</v>
      </c>
    </row>
    <row r="535" spans="2:51" s="291" customFormat="1" ht="12">
      <c r="B535" s="292"/>
      <c r="D535" s="277" t="s">
        <v>165</v>
      </c>
      <c r="E535" s="293" t="s">
        <v>1</v>
      </c>
      <c r="F535" s="294" t="s">
        <v>176</v>
      </c>
      <c r="H535" s="295">
        <v>3</v>
      </c>
      <c r="I535" s="83"/>
      <c r="L535" s="292"/>
      <c r="M535" s="296"/>
      <c r="N535" s="297"/>
      <c r="O535" s="297"/>
      <c r="P535" s="297"/>
      <c r="Q535" s="297"/>
      <c r="R535" s="297"/>
      <c r="S535" s="297"/>
      <c r="T535" s="298"/>
      <c r="AT535" s="293" t="s">
        <v>165</v>
      </c>
      <c r="AU535" s="293" t="s">
        <v>84</v>
      </c>
      <c r="AV535" s="291" t="s">
        <v>159</v>
      </c>
      <c r="AW535" s="291" t="s">
        <v>30</v>
      </c>
      <c r="AX535" s="291" t="s">
        <v>82</v>
      </c>
      <c r="AY535" s="293" t="s">
        <v>153</v>
      </c>
    </row>
    <row r="536" spans="1:65" s="178" customFormat="1" ht="33" customHeight="1">
      <c r="A536" s="175"/>
      <c r="B536" s="176"/>
      <c r="C536" s="261" t="s">
        <v>1316</v>
      </c>
      <c r="D536" s="261" t="s">
        <v>155</v>
      </c>
      <c r="E536" s="262" t="s">
        <v>1317</v>
      </c>
      <c r="F536" s="263" t="s">
        <v>1318</v>
      </c>
      <c r="G536" s="264" t="s">
        <v>158</v>
      </c>
      <c r="H536" s="265">
        <v>2</v>
      </c>
      <c r="I536" s="80"/>
      <c r="J536" s="266">
        <f>ROUND(I536*H536,2)</f>
        <v>0</v>
      </c>
      <c r="K536" s="267"/>
      <c r="L536" s="176"/>
      <c r="M536" s="268" t="s">
        <v>1</v>
      </c>
      <c r="N536" s="269" t="s">
        <v>39</v>
      </c>
      <c r="O536" s="270"/>
      <c r="P536" s="271">
        <f>O536*H536</f>
        <v>0</v>
      </c>
      <c r="Q536" s="271">
        <v>0</v>
      </c>
      <c r="R536" s="271">
        <f>Q536*H536</f>
        <v>0</v>
      </c>
      <c r="S536" s="271">
        <v>0</v>
      </c>
      <c r="T536" s="272">
        <f>S536*H536</f>
        <v>0</v>
      </c>
      <c r="U536" s="175"/>
      <c r="V536" s="175"/>
      <c r="W536" s="175"/>
      <c r="X536" s="175"/>
      <c r="Y536" s="175"/>
      <c r="Z536" s="175"/>
      <c r="AA536" s="175"/>
      <c r="AB536" s="175"/>
      <c r="AC536" s="175"/>
      <c r="AD536" s="175"/>
      <c r="AE536" s="175"/>
      <c r="AR536" s="273" t="s">
        <v>186</v>
      </c>
      <c r="AT536" s="273" t="s">
        <v>155</v>
      </c>
      <c r="AU536" s="273" t="s">
        <v>84</v>
      </c>
      <c r="AY536" s="166" t="s">
        <v>153</v>
      </c>
      <c r="BE536" s="274">
        <f>IF(N536="základní",J536,0)</f>
        <v>0</v>
      </c>
      <c r="BF536" s="274">
        <f>IF(N536="snížená",J536,0)</f>
        <v>0</v>
      </c>
      <c r="BG536" s="274">
        <f>IF(N536="zákl. přenesená",J536,0)</f>
        <v>0</v>
      </c>
      <c r="BH536" s="274">
        <f>IF(N536="sníž. přenesená",J536,0)</f>
        <v>0</v>
      </c>
      <c r="BI536" s="274">
        <f>IF(N536="nulová",J536,0)</f>
        <v>0</v>
      </c>
      <c r="BJ536" s="166" t="s">
        <v>82</v>
      </c>
      <c r="BK536" s="274">
        <f>ROUND(I536*H536,2)</f>
        <v>0</v>
      </c>
      <c r="BL536" s="166" t="s">
        <v>186</v>
      </c>
      <c r="BM536" s="273" t="s">
        <v>1319</v>
      </c>
    </row>
    <row r="537" spans="2:51" s="275" customFormat="1" ht="12">
      <c r="B537" s="276"/>
      <c r="D537" s="277" t="s">
        <v>165</v>
      </c>
      <c r="E537" s="278" t="s">
        <v>1</v>
      </c>
      <c r="F537" s="279" t="s">
        <v>1320</v>
      </c>
      <c r="H537" s="280">
        <v>2</v>
      </c>
      <c r="I537" s="81"/>
      <c r="L537" s="276"/>
      <c r="M537" s="281"/>
      <c r="N537" s="282"/>
      <c r="O537" s="282"/>
      <c r="P537" s="282"/>
      <c r="Q537" s="282"/>
      <c r="R537" s="282"/>
      <c r="S537" s="282"/>
      <c r="T537" s="283"/>
      <c r="AT537" s="278" t="s">
        <v>165</v>
      </c>
      <c r="AU537" s="278" t="s">
        <v>84</v>
      </c>
      <c r="AV537" s="275" t="s">
        <v>84</v>
      </c>
      <c r="AW537" s="275" t="s">
        <v>30</v>
      </c>
      <c r="AX537" s="275" t="s">
        <v>74</v>
      </c>
      <c r="AY537" s="278" t="s">
        <v>153</v>
      </c>
    </row>
    <row r="538" spans="2:51" s="291" customFormat="1" ht="12">
      <c r="B538" s="292"/>
      <c r="D538" s="277" t="s">
        <v>165</v>
      </c>
      <c r="E538" s="293" t="s">
        <v>1</v>
      </c>
      <c r="F538" s="294" t="s">
        <v>176</v>
      </c>
      <c r="H538" s="295">
        <v>2</v>
      </c>
      <c r="I538" s="83"/>
      <c r="L538" s="292"/>
      <c r="M538" s="296"/>
      <c r="N538" s="297"/>
      <c r="O538" s="297"/>
      <c r="P538" s="297"/>
      <c r="Q538" s="297"/>
      <c r="R538" s="297"/>
      <c r="S538" s="297"/>
      <c r="T538" s="298"/>
      <c r="AT538" s="293" t="s">
        <v>165</v>
      </c>
      <c r="AU538" s="293" t="s">
        <v>84</v>
      </c>
      <c r="AV538" s="291" t="s">
        <v>159</v>
      </c>
      <c r="AW538" s="291" t="s">
        <v>30</v>
      </c>
      <c r="AX538" s="291" t="s">
        <v>82</v>
      </c>
      <c r="AY538" s="293" t="s">
        <v>153</v>
      </c>
    </row>
    <row r="539" spans="1:65" s="178" customFormat="1" ht="24.25" customHeight="1">
      <c r="A539" s="175"/>
      <c r="B539" s="176"/>
      <c r="C539" s="261" t="s">
        <v>479</v>
      </c>
      <c r="D539" s="261" t="s">
        <v>155</v>
      </c>
      <c r="E539" s="262" t="s">
        <v>1321</v>
      </c>
      <c r="F539" s="263" t="s">
        <v>1322</v>
      </c>
      <c r="G539" s="264" t="s">
        <v>158</v>
      </c>
      <c r="H539" s="265">
        <v>2</v>
      </c>
      <c r="I539" s="80"/>
      <c r="J539" s="266">
        <f>ROUND(I539*H539,2)</f>
        <v>0</v>
      </c>
      <c r="K539" s="267"/>
      <c r="L539" s="176"/>
      <c r="M539" s="268" t="s">
        <v>1</v>
      </c>
      <c r="N539" s="269" t="s">
        <v>39</v>
      </c>
      <c r="O539" s="270"/>
      <c r="P539" s="271">
        <f>O539*H539</f>
        <v>0</v>
      </c>
      <c r="Q539" s="271">
        <v>0</v>
      </c>
      <c r="R539" s="271">
        <f>Q539*H539</f>
        <v>0</v>
      </c>
      <c r="S539" s="271">
        <v>0</v>
      </c>
      <c r="T539" s="272">
        <f>S539*H539</f>
        <v>0</v>
      </c>
      <c r="U539" s="175"/>
      <c r="V539" s="175"/>
      <c r="W539" s="175"/>
      <c r="X539" s="175"/>
      <c r="Y539" s="175"/>
      <c r="Z539" s="175"/>
      <c r="AA539" s="175"/>
      <c r="AB539" s="175"/>
      <c r="AC539" s="175"/>
      <c r="AD539" s="175"/>
      <c r="AE539" s="175"/>
      <c r="AR539" s="273" t="s">
        <v>186</v>
      </c>
      <c r="AT539" s="273" t="s">
        <v>155</v>
      </c>
      <c r="AU539" s="273" t="s">
        <v>84</v>
      </c>
      <c r="AY539" s="166" t="s">
        <v>153</v>
      </c>
      <c r="BE539" s="274">
        <f>IF(N539="základní",J539,0)</f>
        <v>0</v>
      </c>
      <c r="BF539" s="274">
        <f>IF(N539="snížená",J539,0)</f>
        <v>0</v>
      </c>
      <c r="BG539" s="274">
        <f>IF(N539="zákl. přenesená",J539,0)</f>
        <v>0</v>
      </c>
      <c r="BH539" s="274">
        <f>IF(N539="sníž. přenesená",J539,0)</f>
        <v>0</v>
      </c>
      <c r="BI539" s="274">
        <f>IF(N539="nulová",J539,0)</f>
        <v>0</v>
      </c>
      <c r="BJ539" s="166" t="s">
        <v>82</v>
      </c>
      <c r="BK539" s="274">
        <f>ROUND(I539*H539,2)</f>
        <v>0</v>
      </c>
      <c r="BL539" s="166" t="s">
        <v>186</v>
      </c>
      <c r="BM539" s="273" t="s">
        <v>1323</v>
      </c>
    </row>
    <row r="540" spans="2:51" s="275" customFormat="1" ht="12">
      <c r="B540" s="276"/>
      <c r="D540" s="277" t="s">
        <v>165</v>
      </c>
      <c r="E540" s="278" t="s">
        <v>1</v>
      </c>
      <c r="F540" s="279" t="s">
        <v>1320</v>
      </c>
      <c r="H540" s="280">
        <v>2</v>
      </c>
      <c r="I540" s="81"/>
      <c r="L540" s="276"/>
      <c r="M540" s="281"/>
      <c r="N540" s="282"/>
      <c r="O540" s="282"/>
      <c r="P540" s="282"/>
      <c r="Q540" s="282"/>
      <c r="R540" s="282"/>
      <c r="S540" s="282"/>
      <c r="T540" s="283"/>
      <c r="AT540" s="278" t="s">
        <v>165</v>
      </c>
      <c r="AU540" s="278" t="s">
        <v>84</v>
      </c>
      <c r="AV540" s="275" t="s">
        <v>84</v>
      </c>
      <c r="AW540" s="275" t="s">
        <v>30</v>
      </c>
      <c r="AX540" s="275" t="s">
        <v>74</v>
      </c>
      <c r="AY540" s="278" t="s">
        <v>153</v>
      </c>
    </row>
    <row r="541" spans="2:51" s="291" customFormat="1" ht="12">
      <c r="B541" s="292"/>
      <c r="D541" s="277" t="s">
        <v>165</v>
      </c>
      <c r="E541" s="293" t="s">
        <v>1</v>
      </c>
      <c r="F541" s="294" t="s">
        <v>176</v>
      </c>
      <c r="H541" s="295">
        <v>2</v>
      </c>
      <c r="I541" s="83"/>
      <c r="L541" s="292"/>
      <c r="M541" s="296"/>
      <c r="N541" s="297"/>
      <c r="O541" s="297"/>
      <c r="P541" s="297"/>
      <c r="Q541" s="297"/>
      <c r="R541" s="297"/>
      <c r="S541" s="297"/>
      <c r="T541" s="298"/>
      <c r="AT541" s="293" t="s">
        <v>165</v>
      </c>
      <c r="AU541" s="293" t="s">
        <v>84</v>
      </c>
      <c r="AV541" s="291" t="s">
        <v>159</v>
      </c>
      <c r="AW541" s="291" t="s">
        <v>30</v>
      </c>
      <c r="AX541" s="291" t="s">
        <v>82</v>
      </c>
      <c r="AY541" s="293" t="s">
        <v>153</v>
      </c>
    </row>
    <row r="542" spans="1:65" s="178" customFormat="1" ht="16.5" customHeight="1">
      <c r="A542" s="175"/>
      <c r="B542" s="176"/>
      <c r="C542" s="261" t="s">
        <v>358</v>
      </c>
      <c r="D542" s="261" t="s">
        <v>155</v>
      </c>
      <c r="E542" s="262" t="s">
        <v>1324</v>
      </c>
      <c r="F542" s="263" t="s">
        <v>1325</v>
      </c>
      <c r="G542" s="264" t="s">
        <v>158</v>
      </c>
      <c r="H542" s="265">
        <v>2</v>
      </c>
      <c r="I542" s="80"/>
      <c r="J542" s="266">
        <f>ROUND(I542*H542,2)</f>
        <v>0</v>
      </c>
      <c r="K542" s="267"/>
      <c r="L542" s="176"/>
      <c r="M542" s="268" t="s">
        <v>1</v>
      </c>
      <c r="N542" s="269" t="s">
        <v>39</v>
      </c>
      <c r="O542" s="270"/>
      <c r="P542" s="271">
        <f>O542*H542</f>
        <v>0</v>
      </c>
      <c r="Q542" s="271">
        <v>0</v>
      </c>
      <c r="R542" s="271">
        <f>Q542*H542</f>
        <v>0</v>
      </c>
      <c r="S542" s="271">
        <v>0</v>
      </c>
      <c r="T542" s="272">
        <f>S542*H542</f>
        <v>0</v>
      </c>
      <c r="U542" s="175"/>
      <c r="V542" s="175"/>
      <c r="W542" s="175"/>
      <c r="X542" s="175"/>
      <c r="Y542" s="175"/>
      <c r="Z542" s="175"/>
      <c r="AA542" s="175"/>
      <c r="AB542" s="175"/>
      <c r="AC542" s="175"/>
      <c r="AD542" s="175"/>
      <c r="AE542" s="175"/>
      <c r="AR542" s="273" t="s">
        <v>186</v>
      </c>
      <c r="AT542" s="273" t="s">
        <v>155</v>
      </c>
      <c r="AU542" s="273" t="s">
        <v>84</v>
      </c>
      <c r="AY542" s="166" t="s">
        <v>153</v>
      </c>
      <c r="BE542" s="274">
        <f>IF(N542="základní",J542,0)</f>
        <v>0</v>
      </c>
      <c r="BF542" s="274">
        <f>IF(N542="snížená",J542,0)</f>
        <v>0</v>
      </c>
      <c r="BG542" s="274">
        <f>IF(N542="zákl. přenesená",J542,0)</f>
        <v>0</v>
      </c>
      <c r="BH542" s="274">
        <f>IF(N542="sníž. přenesená",J542,0)</f>
        <v>0</v>
      </c>
      <c r="BI542" s="274">
        <f>IF(N542="nulová",J542,0)</f>
        <v>0</v>
      </c>
      <c r="BJ542" s="166" t="s">
        <v>82</v>
      </c>
      <c r="BK542" s="274">
        <f>ROUND(I542*H542,2)</f>
        <v>0</v>
      </c>
      <c r="BL542" s="166" t="s">
        <v>186</v>
      </c>
      <c r="BM542" s="273" t="s">
        <v>1326</v>
      </c>
    </row>
    <row r="543" spans="1:65" s="178" customFormat="1" ht="44.25" customHeight="1">
      <c r="A543" s="175"/>
      <c r="B543" s="176"/>
      <c r="C543" s="261" t="s">
        <v>433</v>
      </c>
      <c r="D543" s="261" t="s">
        <v>155</v>
      </c>
      <c r="E543" s="262" t="s">
        <v>1327</v>
      </c>
      <c r="F543" s="263" t="s">
        <v>1328</v>
      </c>
      <c r="G543" s="264" t="s">
        <v>158</v>
      </c>
      <c r="H543" s="265">
        <v>8</v>
      </c>
      <c r="I543" s="80"/>
      <c r="J543" s="266">
        <f>ROUND(I543*H543,2)</f>
        <v>0</v>
      </c>
      <c r="K543" s="267"/>
      <c r="L543" s="176"/>
      <c r="M543" s="268" t="s">
        <v>1</v>
      </c>
      <c r="N543" s="269" t="s">
        <v>39</v>
      </c>
      <c r="O543" s="270"/>
      <c r="P543" s="271">
        <f>O543*H543</f>
        <v>0</v>
      </c>
      <c r="Q543" s="271">
        <v>0</v>
      </c>
      <c r="R543" s="271">
        <f>Q543*H543</f>
        <v>0</v>
      </c>
      <c r="S543" s="271">
        <v>0</v>
      </c>
      <c r="T543" s="272">
        <f>S543*H543</f>
        <v>0</v>
      </c>
      <c r="U543" s="175"/>
      <c r="V543" s="175"/>
      <c r="W543" s="175"/>
      <c r="X543" s="175"/>
      <c r="Y543" s="175"/>
      <c r="Z543" s="175"/>
      <c r="AA543" s="175"/>
      <c r="AB543" s="175"/>
      <c r="AC543" s="175"/>
      <c r="AD543" s="175"/>
      <c r="AE543" s="175"/>
      <c r="AR543" s="273" t="s">
        <v>186</v>
      </c>
      <c r="AT543" s="273" t="s">
        <v>155</v>
      </c>
      <c r="AU543" s="273" t="s">
        <v>84</v>
      </c>
      <c r="AY543" s="166" t="s">
        <v>153</v>
      </c>
      <c r="BE543" s="274">
        <f>IF(N543="základní",J543,0)</f>
        <v>0</v>
      </c>
      <c r="BF543" s="274">
        <f>IF(N543="snížená",J543,0)</f>
        <v>0</v>
      </c>
      <c r="BG543" s="274">
        <f>IF(N543="zákl. přenesená",J543,0)</f>
        <v>0</v>
      </c>
      <c r="BH543" s="274">
        <f>IF(N543="sníž. přenesená",J543,0)</f>
        <v>0</v>
      </c>
      <c r="BI543" s="274">
        <f>IF(N543="nulová",J543,0)</f>
        <v>0</v>
      </c>
      <c r="BJ543" s="166" t="s">
        <v>82</v>
      </c>
      <c r="BK543" s="274">
        <f>ROUND(I543*H543,2)</f>
        <v>0</v>
      </c>
      <c r="BL543" s="166" t="s">
        <v>186</v>
      </c>
      <c r="BM543" s="273" t="s">
        <v>1329</v>
      </c>
    </row>
    <row r="544" spans="2:51" s="275" customFormat="1" ht="12">
      <c r="B544" s="276"/>
      <c r="D544" s="277" t="s">
        <v>165</v>
      </c>
      <c r="E544" s="278" t="s">
        <v>1</v>
      </c>
      <c r="F544" s="279" t="s">
        <v>1330</v>
      </c>
      <c r="H544" s="280">
        <v>8</v>
      </c>
      <c r="I544" s="81"/>
      <c r="L544" s="276"/>
      <c r="M544" s="281"/>
      <c r="N544" s="282"/>
      <c r="O544" s="282"/>
      <c r="P544" s="282"/>
      <c r="Q544" s="282"/>
      <c r="R544" s="282"/>
      <c r="S544" s="282"/>
      <c r="T544" s="283"/>
      <c r="AT544" s="278" t="s">
        <v>165</v>
      </c>
      <c r="AU544" s="278" t="s">
        <v>84</v>
      </c>
      <c r="AV544" s="275" t="s">
        <v>84</v>
      </c>
      <c r="AW544" s="275" t="s">
        <v>30</v>
      </c>
      <c r="AX544" s="275" t="s">
        <v>74</v>
      </c>
      <c r="AY544" s="278" t="s">
        <v>153</v>
      </c>
    </row>
    <row r="545" spans="2:51" s="291" customFormat="1" ht="12">
      <c r="B545" s="292"/>
      <c r="D545" s="277" t="s">
        <v>165</v>
      </c>
      <c r="E545" s="293" t="s">
        <v>1</v>
      </c>
      <c r="F545" s="294" t="s">
        <v>176</v>
      </c>
      <c r="H545" s="295">
        <v>8</v>
      </c>
      <c r="I545" s="83"/>
      <c r="L545" s="292"/>
      <c r="M545" s="296"/>
      <c r="N545" s="297"/>
      <c r="O545" s="297"/>
      <c r="P545" s="297"/>
      <c r="Q545" s="297"/>
      <c r="R545" s="297"/>
      <c r="S545" s="297"/>
      <c r="T545" s="298"/>
      <c r="AT545" s="293" t="s">
        <v>165</v>
      </c>
      <c r="AU545" s="293" t="s">
        <v>84</v>
      </c>
      <c r="AV545" s="291" t="s">
        <v>159</v>
      </c>
      <c r="AW545" s="291" t="s">
        <v>30</v>
      </c>
      <c r="AX545" s="291" t="s">
        <v>82</v>
      </c>
      <c r="AY545" s="293" t="s">
        <v>153</v>
      </c>
    </row>
    <row r="546" spans="1:65" s="178" customFormat="1" ht="44.25" customHeight="1">
      <c r="A546" s="175"/>
      <c r="B546" s="176"/>
      <c r="C546" s="261" t="s">
        <v>439</v>
      </c>
      <c r="D546" s="261" t="s">
        <v>155</v>
      </c>
      <c r="E546" s="262" t="s">
        <v>1331</v>
      </c>
      <c r="F546" s="263" t="s">
        <v>1332</v>
      </c>
      <c r="G546" s="264" t="s">
        <v>158</v>
      </c>
      <c r="H546" s="265">
        <v>1</v>
      </c>
      <c r="I546" s="80"/>
      <c r="J546" s="266">
        <f>ROUND(I546*H546,2)</f>
        <v>0</v>
      </c>
      <c r="K546" s="267"/>
      <c r="L546" s="176"/>
      <c r="M546" s="268" t="s">
        <v>1</v>
      </c>
      <c r="N546" s="269" t="s">
        <v>39</v>
      </c>
      <c r="O546" s="270"/>
      <c r="P546" s="271">
        <f>O546*H546</f>
        <v>0</v>
      </c>
      <c r="Q546" s="271">
        <v>0</v>
      </c>
      <c r="R546" s="271">
        <f>Q546*H546</f>
        <v>0</v>
      </c>
      <c r="S546" s="271">
        <v>0</v>
      </c>
      <c r="T546" s="272">
        <f>S546*H546</f>
        <v>0</v>
      </c>
      <c r="U546" s="175"/>
      <c r="V546" s="175"/>
      <c r="W546" s="175"/>
      <c r="X546" s="175"/>
      <c r="Y546" s="175"/>
      <c r="Z546" s="175"/>
      <c r="AA546" s="175"/>
      <c r="AB546" s="175"/>
      <c r="AC546" s="175"/>
      <c r="AD546" s="175"/>
      <c r="AE546" s="175"/>
      <c r="AR546" s="273" t="s">
        <v>186</v>
      </c>
      <c r="AT546" s="273" t="s">
        <v>155</v>
      </c>
      <c r="AU546" s="273" t="s">
        <v>84</v>
      </c>
      <c r="AY546" s="166" t="s">
        <v>153</v>
      </c>
      <c r="BE546" s="274">
        <f>IF(N546="základní",J546,0)</f>
        <v>0</v>
      </c>
      <c r="BF546" s="274">
        <f>IF(N546="snížená",J546,0)</f>
        <v>0</v>
      </c>
      <c r="BG546" s="274">
        <f>IF(N546="zákl. přenesená",J546,0)</f>
        <v>0</v>
      </c>
      <c r="BH546" s="274">
        <f>IF(N546="sníž. přenesená",J546,0)</f>
        <v>0</v>
      </c>
      <c r="BI546" s="274">
        <f>IF(N546="nulová",J546,0)</f>
        <v>0</v>
      </c>
      <c r="BJ546" s="166" t="s">
        <v>82</v>
      </c>
      <c r="BK546" s="274">
        <f>ROUND(I546*H546,2)</f>
        <v>0</v>
      </c>
      <c r="BL546" s="166" t="s">
        <v>186</v>
      </c>
      <c r="BM546" s="273" t="s">
        <v>1333</v>
      </c>
    </row>
    <row r="547" spans="2:51" s="275" customFormat="1" ht="12">
      <c r="B547" s="276"/>
      <c r="D547" s="277" t="s">
        <v>165</v>
      </c>
      <c r="E547" s="278" t="s">
        <v>1</v>
      </c>
      <c r="F547" s="279" t="s">
        <v>1334</v>
      </c>
      <c r="H547" s="280">
        <v>1</v>
      </c>
      <c r="I547" s="81"/>
      <c r="L547" s="276"/>
      <c r="M547" s="281"/>
      <c r="N547" s="282"/>
      <c r="O547" s="282"/>
      <c r="P547" s="282"/>
      <c r="Q547" s="282"/>
      <c r="R547" s="282"/>
      <c r="S547" s="282"/>
      <c r="T547" s="283"/>
      <c r="AT547" s="278" t="s">
        <v>165</v>
      </c>
      <c r="AU547" s="278" t="s">
        <v>84</v>
      </c>
      <c r="AV547" s="275" t="s">
        <v>84</v>
      </c>
      <c r="AW547" s="275" t="s">
        <v>30</v>
      </c>
      <c r="AX547" s="275" t="s">
        <v>74</v>
      </c>
      <c r="AY547" s="278" t="s">
        <v>153</v>
      </c>
    </row>
    <row r="548" spans="2:51" s="291" customFormat="1" ht="12">
      <c r="B548" s="292"/>
      <c r="D548" s="277" t="s">
        <v>165</v>
      </c>
      <c r="E548" s="293" t="s">
        <v>1</v>
      </c>
      <c r="F548" s="294" t="s">
        <v>176</v>
      </c>
      <c r="H548" s="295">
        <v>1</v>
      </c>
      <c r="I548" s="83"/>
      <c r="L548" s="292"/>
      <c r="M548" s="296"/>
      <c r="N548" s="297"/>
      <c r="O548" s="297"/>
      <c r="P548" s="297"/>
      <c r="Q548" s="297"/>
      <c r="R548" s="297"/>
      <c r="S548" s="297"/>
      <c r="T548" s="298"/>
      <c r="AT548" s="293" t="s">
        <v>165</v>
      </c>
      <c r="AU548" s="293" t="s">
        <v>84</v>
      </c>
      <c r="AV548" s="291" t="s">
        <v>159</v>
      </c>
      <c r="AW548" s="291" t="s">
        <v>30</v>
      </c>
      <c r="AX548" s="291" t="s">
        <v>82</v>
      </c>
      <c r="AY548" s="293" t="s">
        <v>153</v>
      </c>
    </row>
    <row r="549" spans="1:65" s="178" customFormat="1" ht="44.25" customHeight="1">
      <c r="A549" s="175"/>
      <c r="B549" s="176"/>
      <c r="C549" s="261" t="s">
        <v>1335</v>
      </c>
      <c r="D549" s="261" t="s">
        <v>155</v>
      </c>
      <c r="E549" s="262" t="s">
        <v>1336</v>
      </c>
      <c r="F549" s="263" t="s">
        <v>1337</v>
      </c>
      <c r="G549" s="264" t="s">
        <v>158</v>
      </c>
      <c r="H549" s="265">
        <v>1</v>
      </c>
      <c r="I549" s="80"/>
      <c r="J549" s="266">
        <f>ROUND(I549*H549,2)</f>
        <v>0</v>
      </c>
      <c r="K549" s="267"/>
      <c r="L549" s="176"/>
      <c r="M549" s="268" t="s">
        <v>1</v>
      </c>
      <c r="N549" s="269" t="s">
        <v>39</v>
      </c>
      <c r="O549" s="270"/>
      <c r="P549" s="271">
        <f>O549*H549</f>
        <v>0</v>
      </c>
      <c r="Q549" s="271">
        <v>0</v>
      </c>
      <c r="R549" s="271">
        <f>Q549*H549</f>
        <v>0</v>
      </c>
      <c r="S549" s="271">
        <v>0</v>
      </c>
      <c r="T549" s="272">
        <f>S549*H549</f>
        <v>0</v>
      </c>
      <c r="U549" s="175"/>
      <c r="V549" s="175"/>
      <c r="W549" s="175"/>
      <c r="X549" s="175"/>
      <c r="Y549" s="175"/>
      <c r="Z549" s="175"/>
      <c r="AA549" s="175"/>
      <c r="AB549" s="175"/>
      <c r="AC549" s="175"/>
      <c r="AD549" s="175"/>
      <c r="AE549" s="175"/>
      <c r="AR549" s="273" t="s">
        <v>186</v>
      </c>
      <c r="AT549" s="273" t="s">
        <v>155</v>
      </c>
      <c r="AU549" s="273" t="s">
        <v>84</v>
      </c>
      <c r="AY549" s="166" t="s">
        <v>153</v>
      </c>
      <c r="BE549" s="274">
        <f>IF(N549="základní",J549,0)</f>
        <v>0</v>
      </c>
      <c r="BF549" s="274">
        <f>IF(N549="snížená",J549,0)</f>
        <v>0</v>
      </c>
      <c r="BG549" s="274">
        <f>IF(N549="zákl. přenesená",J549,0)</f>
        <v>0</v>
      </c>
      <c r="BH549" s="274">
        <f>IF(N549="sníž. přenesená",J549,0)</f>
        <v>0</v>
      </c>
      <c r="BI549" s="274">
        <f>IF(N549="nulová",J549,0)</f>
        <v>0</v>
      </c>
      <c r="BJ549" s="166" t="s">
        <v>82</v>
      </c>
      <c r="BK549" s="274">
        <f>ROUND(I549*H549,2)</f>
        <v>0</v>
      </c>
      <c r="BL549" s="166" t="s">
        <v>186</v>
      </c>
      <c r="BM549" s="273" t="s">
        <v>1338</v>
      </c>
    </row>
    <row r="550" spans="2:51" s="275" customFormat="1" ht="12">
      <c r="B550" s="276"/>
      <c r="D550" s="277" t="s">
        <v>165</v>
      </c>
      <c r="E550" s="278" t="s">
        <v>1</v>
      </c>
      <c r="F550" s="279" t="s">
        <v>1339</v>
      </c>
      <c r="H550" s="280">
        <v>1</v>
      </c>
      <c r="I550" s="81"/>
      <c r="L550" s="276"/>
      <c r="M550" s="281"/>
      <c r="N550" s="282"/>
      <c r="O550" s="282"/>
      <c r="P550" s="282"/>
      <c r="Q550" s="282"/>
      <c r="R550" s="282"/>
      <c r="S550" s="282"/>
      <c r="T550" s="283"/>
      <c r="AT550" s="278" t="s">
        <v>165</v>
      </c>
      <c r="AU550" s="278" t="s">
        <v>84</v>
      </c>
      <c r="AV550" s="275" t="s">
        <v>84</v>
      </c>
      <c r="AW550" s="275" t="s">
        <v>30</v>
      </c>
      <c r="AX550" s="275" t="s">
        <v>74</v>
      </c>
      <c r="AY550" s="278" t="s">
        <v>153</v>
      </c>
    </row>
    <row r="551" spans="2:51" s="291" customFormat="1" ht="12">
      <c r="B551" s="292"/>
      <c r="D551" s="277" t="s">
        <v>165</v>
      </c>
      <c r="E551" s="293" t="s">
        <v>1</v>
      </c>
      <c r="F551" s="294" t="s">
        <v>176</v>
      </c>
      <c r="H551" s="295">
        <v>1</v>
      </c>
      <c r="I551" s="83"/>
      <c r="L551" s="292"/>
      <c r="M551" s="296"/>
      <c r="N551" s="297"/>
      <c r="O551" s="297"/>
      <c r="P551" s="297"/>
      <c r="Q551" s="297"/>
      <c r="R551" s="297"/>
      <c r="S551" s="297"/>
      <c r="T551" s="298"/>
      <c r="AT551" s="293" t="s">
        <v>165</v>
      </c>
      <c r="AU551" s="293" t="s">
        <v>84</v>
      </c>
      <c r="AV551" s="291" t="s">
        <v>159</v>
      </c>
      <c r="AW551" s="291" t="s">
        <v>30</v>
      </c>
      <c r="AX551" s="291" t="s">
        <v>82</v>
      </c>
      <c r="AY551" s="293" t="s">
        <v>153</v>
      </c>
    </row>
    <row r="552" spans="1:65" s="178" customFormat="1" ht="24.25" customHeight="1">
      <c r="A552" s="175"/>
      <c r="B552" s="176"/>
      <c r="C552" s="261" t="s">
        <v>866</v>
      </c>
      <c r="D552" s="261" t="s">
        <v>155</v>
      </c>
      <c r="E552" s="262" t="s">
        <v>1340</v>
      </c>
      <c r="F552" s="263" t="s">
        <v>1341</v>
      </c>
      <c r="G552" s="264" t="s">
        <v>158</v>
      </c>
      <c r="H552" s="265">
        <v>2</v>
      </c>
      <c r="I552" s="80"/>
      <c r="J552" s="266">
        <f>ROUND(I552*H552,2)</f>
        <v>0</v>
      </c>
      <c r="K552" s="267"/>
      <c r="L552" s="176"/>
      <c r="M552" s="268" t="s">
        <v>1</v>
      </c>
      <c r="N552" s="269" t="s">
        <v>39</v>
      </c>
      <c r="O552" s="270"/>
      <c r="P552" s="271">
        <f>O552*H552</f>
        <v>0</v>
      </c>
      <c r="Q552" s="271">
        <v>0</v>
      </c>
      <c r="R552" s="271">
        <f>Q552*H552</f>
        <v>0</v>
      </c>
      <c r="S552" s="271">
        <v>0</v>
      </c>
      <c r="T552" s="272">
        <f>S552*H552</f>
        <v>0</v>
      </c>
      <c r="U552" s="175"/>
      <c r="V552" s="175"/>
      <c r="W552" s="175"/>
      <c r="X552" s="175"/>
      <c r="Y552" s="175"/>
      <c r="Z552" s="175"/>
      <c r="AA552" s="175"/>
      <c r="AB552" s="175"/>
      <c r="AC552" s="175"/>
      <c r="AD552" s="175"/>
      <c r="AE552" s="175"/>
      <c r="AR552" s="273" t="s">
        <v>186</v>
      </c>
      <c r="AT552" s="273" t="s">
        <v>155</v>
      </c>
      <c r="AU552" s="273" t="s">
        <v>84</v>
      </c>
      <c r="AY552" s="166" t="s">
        <v>153</v>
      </c>
      <c r="BE552" s="274">
        <f>IF(N552="základní",J552,0)</f>
        <v>0</v>
      </c>
      <c r="BF552" s="274">
        <f>IF(N552="snížená",J552,0)</f>
        <v>0</v>
      </c>
      <c r="BG552" s="274">
        <f>IF(N552="zákl. přenesená",J552,0)</f>
        <v>0</v>
      </c>
      <c r="BH552" s="274">
        <f>IF(N552="sníž. přenesená",J552,0)</f>
        <v>0</v>
      </c>
      <c r="BI552" s="274">
        <f>IF(N552="nulová",J552,0)</f>
        <v>0</v>
      </c>
      <c r="BJ552" s="166" t="s">
        <v>82</v>
      </c>
      <c r="BK552" s="274">
        <f>ROUND(I552*H552,2)</f>
        <v>0</v>
      </c>
      <c r="BL552" s="166" t="s">
        <v>186</v>
      </c>
      <c r="BM552" s="273" t="s">
        <v>1342</v>
      </c>
    </row>
    <row r="553" spans="2:51" s="275" customFormat="1" ht="12">
      <c r="B553" s="276"/>
      <c r="D553" s="277" t="s">
        <v>165</v>
      </c>
      <c r="E553" s="278" t="s">
        <v>1</v>
      </c>
      <c r="F553" s="279" t="s">
        <v>1320</v>
      </c>
      <c r="H553" s="280">
        <v>2</v>
      </c>
      <c r="I553" s="81"/>
      <c r="L553" s="276"/>
      <c r="M553" s="281"/>
      <c r="N553" s="282"/>
      <c r="O553" s="282"/>
      <c r="P553" s="282"/>
      <c r="Q553" s="282"/>
      <c r="R553" s="282"/>
      <c r="S553" s="282"/>
      <c r="T553" s="283"/>
      <c r="AT553" s="278" t="s">
        <v>165</v>
      </c>
      <c r="AU553" s="278" t="s">
        <v>84</v>
      </c>
      <c r="AV553" s="275" t="s">
        <v>84</v>
      </c>
      <c r="AW553" s="275" t="s">
        <v>30</v>
      </c>
      <c r="AX553" s="275" t="s">
        <v>74</v>
      </c>
      <c r="AY553" s="278" t="s">
        <v>153</v>
      </c>
    </row>
    <row r="554" spans="2:51" s="291" customFormat="1" ht="12">
      <c r="B554" s="292"/>
      <c r="D554" s="277" t="s">
        <v>165</v>
      </c>
      <c r="E554" s="293" t="s">
        <v>1</v>
      </c>
      <c r="F554" s="294" t="s">
        <v>176</v>
      </c>
      <c r="H554" s="295">
        <v>2</v>
      </c>
      <c r="I554" s="83"/>
      <c r="L554" s="292"/>
      <c r="M554" s="296"/>
      <c r="N554" s="297"/>
      <c r="O554" s="297"/>
      <c r="P554" s="297"/>
      <c r="Q554" s="297"/>
      <c r="R554" s="297"/>
      <c r="S554" s="297"/>
      <c r="T554" s="298"/>
      <c r="AT554" s="293" t="s">
        <v>165</v>
      </c>
      <c r="AU554" s="293" t="s">
        <v>84</v>
      </c>
      <c r="AV554" s="291" t="s">
        <v>159</v>
      </c>
      <c r="AW554" s="291" t="s">
        <v>30</v>
      </c>
      <c r="AX554" s="291" t="s">
        <v>82</v>
      </c>
      <c r="AY554" s="293" t="s">
        <v>153</v>
      </c>
    </row>
    <row r="555" spans="1:65" s="178" customFormat="1" ht="24.25" customHeight="1">
      <c r="A555" s="175"/>
      <c r="B555" s="176"/>
      <c r="C555" s="261" t="s">
        <v>1343</v>
      </c>
      <c r="D555" s="261" t="s">
        <v>155</v>
      </c>
      <c r="E555" s="262" t="s">
        <v>1344</v>
      </c>
      <c r="F555" s="263" t="s">
        <v>1345</v>
      </c>
      <c r="G555" s="264" t="s">
        <v>158</v>
      </c>
      <c r="H555" s="265">
        <v>3</v>
      </c>
      <c r="I555" s="80"/>
      <c r="J555" s="266">
        <f>ROUND(I555*H555,2)</f>
        <v>0</v>
      </c>
      <c r="K555" s="267"/>
      <c r="L555" s="176"/>
      <c r="M555" s="268" t="s">
        <v>1</v>
      </c>
      <c r="N555" s="269" t="s">
        <v>39</v>
      </c>
      <c r="O555" s="270"/>
      <c r="P555" s="271">
        <f>O555*H555</f>
        <v>0</v>
      </c>
      <c r="Q555" s="271">
        <v>0</v>
      </c>
      <c r="R555" s="271">
        <f>Q555*H555</f>
        <v>0</v>
      </c>
      <c r="S555" s="271">
        <v>0</v>
      </c>
      <c r="T555" s="272">
        <f>S555*H555</f>
        <v>0</v>
      </c>
      <c r="U555" s="175"/>
      <c r="V555" s="175"/>
      <c r="W555" s="175"/>
      <c r="X555" s="175"/>
      <c r="Y555" s="175"/>
      <c r="Z555" s="175"/>
      <c r="AA555" s="175"/>
      <c r="AB555" s="175"/>
      <c r="AC555" s="175"/>
      <c r="AD555" s="175"/>
      <c r="AE555" s="175"/>
      <c r="AR555" s="273" t="s">
        <v>186</v>
      </c>
      <c r="AT555" s="273" t="s">
        <v>155</v>
      </c>
      <c r="AU555" s="273" t="s">
        <v>84</v>
      </c>
      <c r="AY555" s="166" t="s">
        <v>153</v>
      </c>
      <c r="BE555" s="274">
        <f>IF(N555="základní",J555,0)</f>
        <v>0</v>
      </c>
      <c r="BF555" s="274">
        <f>IF(N555="snížená",J555,0)</f>
        <v>0</v>
      </c>
      <c r="BG555" s="274">
        <f>IF(N555="zákl. přenesená",J555,0)</f>
        <v>0</v>
      </c>
      <c r="BH555" s="274">
        <f>IF(N555="sníž. přenesená",J555,0)</f>
        <v>0</v>
      </c>
      <c r="BI555" s="274">
        <f>IF(N555="nulová",J555,0)</f>
        <v>0</v>
      </c>
      <c r="BJ555" s="166" t="s">
        <v>82</v>
      </c>
      <c r="BK555" s="274">
        <f>ROUND(I555*H555,2)</f>
        <v>0</v>
      </c>
      <c r="BL555" s="166" t="s">
        <v>186</v>
      </c>
      <c r="BM555" s="273" t="s">
        <v>1346</v>
      </c>
    </row>
    <row r="556" spans="2:51" s="275" customFormat="1" ht="12">
      <c r="B556" s="276"/>
      <c r="D556" s="277" t="s">
        <v>165</v>
      </c>
      <c r="E556" s="278" t="s">
        <v>1</v>
      </c>
      <c r="F556" s="279" t="s">
        <v>1347</v>
      </c>
      <c r="H556" s="280">
        <v>2</v>
      </c>
      <c r="I556" s="81"/>
      <c r="L556" s="276"/>
      <c r="M556" s="281"/>
      <c r="N556" s="282"/>
      <c r="O556" s="282"/>
      <c r="P556" s="282"/>
      <c r="Q556" s="282"/>
      <c r="R556" s="282"/>
      <c r="S556" s="282"/>
      <c r="T556" s="283"/>
      <c r="AT556" s="278" t="s">
        <v>165</v>
      </c>
      <c r="AU556" s="278" t="s">
        <v>84</v>
      </c>
      <c r="AV556" s="275" t="s">
        <v>84</v>
      </c>
      <c r="AW556" s="275" t="s">
        <v>30</v>
      </c>
      <c r="AX556" s="275" t="s">
        <v>74</v>
      </c>
      <c r="AY556" s="278" t="s">
        <v>153</v>
      </c>
    </row>
    <row r="557" spans="2:51" s="275" customFormat="1" ht="12">
      <c r="B557" s="276"/>
      <c r="D557" s="277" t="s">
        <v>165</v>
      </c>
      <c r="E557" s="278" t="s">
        <v>1</v>
      </c>
      <c r="F557" s="279" t="s">
        <v>1348</v>
      </c>
      <c r="H557" s="280">
        <v>1</v>
      </c>
      <c r="I557" s="81"/>
      <c r="L557" s="276"/>
      <c r="M557" s="281"/>
      <c r="N557" s="282"/>
      <c r="O557" s="282"/>
      <c r="P557" s="282"/>
      <c r="Q557" s="282"/>
      <c r="R557" s="282"/>
      <c r="S557" s="282"/>
      <c r="T557" s="283"/>
      <c r="AT557" s="278" t="s">
        <v>165</v>
      </c>
      <c r="AU557" s="278" t="s">
        <v>84</v>
      </c>
      <c r="AV557" s="275" t="s">
        <v>84</v>
      </c>
      <c r="AW557" s="275" t="s">
        <v>30</v>
      </c>
      <c r="AX557" s="275" t="s">
        <v>74</v>
      </c>
      <c r="AY557" s="278" t="s">
        <v>153</v>
      </c>
    </row>
    <row r="558" spans="2:51" s="291" customFormat="1" ht="12">
      <c r="B558" s="292"/>
      <c r="D558" s="277" t="s">
        <v>165</v>
      </c>
      <c r="E558" s="293" t="s">
        <v>1</v>
      </c>
      <c r="F558" s="294" t="s">
        <v>176</v>
      </c>
      <c r="H558" s="295">
        <v>3</v>
      </c>
      <c r="I558" s="83"/>
      <c r="L558" s="292"/>
      <c r="M558" s="296"/>
      <c r="N558" s="297"/>
      <c r="O558" s="297"/>
      <c r="P558" s="297"/>
      <c r="Q558" s="297"/>
      <c r="R558" s="297"/>
      <c r="S558" s="297"/>
      <c r="T558" s="298"/>
      <c r="AT558" s="293" t="s">
        <v>165</v>
      </c>
      <c r="AU558" s="293" t="s">
        <v>84</v>
      </c>
      <c r="AV558" s="291" t="s">
        <v>159</v>
      </c>
      <c r="AW558" s="291" t="s">
        <v>30</v>
      </c>
      <c r="AX558" s="291" t="s">
        <v>82</v>
      </c>
      <c r="AY558" s="293" t="s">
        <v>153</v>
      </c>
    </row>
    <row r="559" spans="1:65" s="178" customFormat="1" ht="21.75" customHeight="1">
      <c r="A559" s="175"/>
      <c r="B559" s="176"/>
      <c r="C559" s="261" t="s">
        <v>1349</v>
      </c>
      <c r="D559" s="261" t="s">
        <v>155</v>
      </c>
      <c r="E559" s="262" t="s">
        <v>1350</v>
      </c>
      <c r="F559" s="263" t="s">
        <v>1351</v>
      </c>
      <c r="G559" s="264" t="s">
        <v>158</v>
      </c>
      <c r="H559" s="265">
        <v>11</v>
      </c>
      <c r="I559" s="80"/>
      <c r="J559" s="266">
        <f>ROUND(I559*H559,2)</f>
        <v>0</v>
      </c>
      <c r="K559" s="267"/>
      <c r="L559" s="176"/>
      <c r="M559" s="268" t="s">
        <v>1</v>
      </c>
      <c r="N559" s="269" t="s">
        <v>39</v>
      </c>
      <c r="O559" s="270"/>
      <c r="P559" s="271">
        <f>O559*H559</f>
        <v>0</v>
      </c>
      <c r="Q559" s="271">
        <v>0</v>
      </c>
      <c r="R559" s="271">
        <f>Q559*H559</f>
        <v>0</v>
      </c>
      <c r="S559" s="271">
        <v>0</v>
      </c>
      <c r="T559" s="272">
        <f>S559*H559</f>
        <v>0</v>
      </c>
      <c r="U559" s="175"/>
      <c r="V559" s="175"/>
      <c r="W559" s="175"/>
      <c r="X559" s="175"/>
      <c r="Y559" s="175"/>
      <c r="Z559" s="175"/>
      <c r="AA559" s="175"/>
      <c r="AB559" s="175"/>
      <c r="AC559" s="175"/>
      <c r="AD559" s="175"/>
      <c r="AE559" s="175"/>
      <c r="AR559" s="273" t="s">
        <v>186</v>
      </c>
      <c r="AT559" s="273" t="s">
        <v>155</v>
      </c>
      <c r="AU559" s="273" t="s">
        <v>84</v>
      </c>
      <c r="AY559" s="166" t="s">
        <v>153</v>
      </c>
      <c r="BE559" s="274">
        <f>IF(N559="základní",J559,0)</f>
        <v>0</v>
      </c>
      <c r="BF559" s="274">
        <f>IF(N559="snížená",J559,0)</f>
        <v>0</v>
      </c>
      <c r="BG559" s="274">
        <f>IF(N559="zákl. přenesená",J559,0)</f>
        <v>0</v>
      </c>
      <c r="BH559" s="274">
        <f>IF(N559="sníž. přenesená",J559,0)</f>
        <v>0</v>
      </c>
      <c r="BI559" s="274">
        <f>IF(N559="nulová",J559,0)</f>
        <v>0</v>
      </c>
      <c r="BJ559" s="166" t="s">
        <v>82</v>
      </c>
      <c r="BK559" s="274">
        <f>ROUND(I559*H559,2)</f>
        <v>0</v>
      </c>
      <c r="BL559" s="166" t="s">
        <v>186</v>
      </c>
      <c r="BM559" s="273" t="s">
        <v>1352</v>
      </c>
    </row>
    <row r="560" spans="2:51" s="275" customFormat="1" ht="12">
      <c r="B560" s="276"/>
      <c r="D560" s="277" t="s">
        <v>165</v>
      </c>
      <c r="E560" s="278" t="s">
        <v>1</v>
      </c>
      <c r="F560" s="279" t="s">
        <v>1275</v>
      </c>
      <c r="H560" s="280">
        <v>10</v>
      </c>
      <c r="I560" s="81"/>
      <c r="L560" s="276"/>
      <c r="M560" s="281"/>
      <c r="N560" s="282"/>
      <c r="O560" s="282"/>
      <c r="P560" s="282"/>
      <c r="Q560" s="282"/>
      <c r="R560" s="282"/>
      <c r="S560" s="282"/>
      <c r="T560" s="283"/>
      <c r="AT560" s="278" t="s">
        <v>165</v>
      </c>
      <c r="AU560" s="278" t="s">
        <v>84</v>
      </c>
      <c r="AV560" s="275" t="s">
        <v>84</v>
      </c>
      <c r="AW560" s="275" t="s">
        <v>30</v>
      </c>
      <c r="AX560" s="275" t="s">
        <v>74</v>
      </c>
      <c r="AY560" s="278" t="s">
        <v>153</v>
      </c>
    </row>
    <row r="561" spans="2:51" s="275" customFormat="1" ht="12">
      <c r="B561" s="276"/>
      <c r="D561" s="277" t="s">
        <v>165</v>
      </c>
      <c r="E561" s="278" t="s">
        <v>1</v>
      </c>
      <c r="F561" s="279" t="s">
        <v>1285</v>
      </c>
      <c r="H561" s="280">
        <v>1</v>
      </c>
      <c r="I561" s="81"/>
      <c r="L561" s="276"/>
      <c r="M561" s="281"/>
      <c r="N561" s="282"/>
      <c r="O561" s="282"/>
      <c r="P561" s="282"/>
      <c r="Q561" s="282"/>
      <c r="R561" s="282"/>
      <c r="S561" s="282"/>
      <c r="T561" s="283"/>
      <c r="AT561" s="278" t="s">
        <v>165</v>
      </c>
      <c r="AU561" s="278" t="s">
        <v>84</v>
      </c>
      <c r="AV561" s="275" t="s">
        <v>84</v>
      </c>
      <c r="AW561" s="275" t="s">
        <v>30</v>
      </c>
      <c r="AX561" s="275" t="s">
        <v>74</v>
      </c>
      <c r="AY561" s="278" t="s">
        <v>153</v>
      </c>
    </row>
    <row r="562" spans="2:51" s="291" customFormat="1" ht="12">
      <c r="B562" s="292"/>
      <c r="D562" s="277" t="s">
        <v>165</v>
      </c>
      <c r="E562" s="293" t="s">
        <v>1</v>
      </c>
      <c r="F562" s="294" t="s">
        <v>176</v>
      </c>
      <c r="H562" s="295">
        <v>11</v>
      </c>
      <c r="I562" s="83"/>
      <c r="L562" s="292"/>
      <c r="M562" s="296"/>
      <c r="N562" s="297"/>
      <c r="O562" s="297"/>
      <c r="P562" s="297"/>
      <c r="Q562" s="297"/>
      <c r="R562" s="297"/>
      <c r="S562" s="297"/>
      <c r="T562" s="298"/>
      <c r="AT562" s="293" t="s">
        <v>165</v>
      </c>
      <c r="AU562" s="293" t="s">
        <v>84</v>
      </c>
      <c r="AV562" s="291" t="s">
        <v>159</v>
      </c>
      <c r="AW562" s="291" t="s">
        <v>30</v>
      </c>
      <c r="AX562" s="291" t="s">
        <v>82</v>
      </c>
      <c r="AY562" s="293" t="s">
        <v>153</v>
      </c>
    </row>
    <row r="563" spans="1:65" s="178" customFormat="1" ht="16.5" customHeight="1">
      <c r="A563" s="175"/>
      <c r="B563" s="176"/>
      <c r="C563" s="261" t="s">
        <v>374</v>
      </c>
      <c r="D563" s="261" t="s">
        <v>155</v>
      </c>
      <c r="E563" s="262" t="s">
        <v>1353</v>
      </c>
      <c r="F563" s="263" t="s">
        <v>1354</v>
      </c>
      <c r="G563" s="264" t="s">
        <v>158</v>
      </c>
      <c r="H563" s="265">
        <v>2</v>
      </c>
      <c r="I563" s="80"/>
      <c r="J563" s="266">
        <f>ROUND(I563*H563,2)</f>
        <v>0</v>
      </c>
      <c r="K563" s="267"/>
      <c r="L563" s="176"/>
      <c r="M563" s="268" t="s">
        <v>1</v>
      </c>
      <c r="N563" s="269" t="s">
        <v>39</v>
      </c>
      <c r="O563" s="270"/>
      <c r="P563" s="271">
        <f>O563*H563</f>
        <v>0</v>
      </c>
      <c r="Q563" s="271">
        <v>0</v>
      </c>
      <c r="R563" s="271">
        <f>Q563*H563</f>
        <v>0</v>
      </c>
      <c r="S563" s="271">
        <v>0</v>
      </c>
      <c r="T563" s="272">
        <f>S563*H563</f>
        <v>0</v>
      </c>
      <c r="U563" s="175"/>
      <c r="V563" s="175"/>
      <c r="W563" s="175"/>
      <c r="X563" s="175"/>
      <c r="Y563" s="175"/>
      <c r="Z563" s="175"/>
      <c r="AA563" s="175"/>
      <c r="AB563" s="175"/>
      <c r="AC563" s="175"/>
      <c r="AD563" s="175"/>
      <c r="AE563" s="175"/>
      <c r="AR563" s="273" t="s">
        <v>186</v>
      </c>
      <c r="AT563" s="273" t="s">
        <v>155</v>
      </c>
      <c r="AU563" s="273" t="s">
        <v>84</v>
      </c>
      <c r="AY563" s="166" t="s">
        <v>153</v>
      </c>
      <c r="BE563" s="274">
        <f>IF(N563="základní",J563,0)</f>
        <v>0</v>
      </c>
      <c r="BF563" s="274">
        <f>IF(N563="snížená",J563,0)</f>
        <v>0</v>
      </c>
      <c r="BG563" s="274">
        <f>IF(N563="zákl. přenesená",J563,0)</f>
        <v>0</v>
      </c>
      <c r="BH563" s="274">
        <f>IF(N563="sníž. přenesená",J563,0)</f>
        <v>0</v>
      </c>
      <c r="BI563" s="274">
        <f>IF(N563="nulová",J563,0)</f>
        <v>0</v>
      </c>
      <c r="BJ563" s="166" t="s">
        <v>82</v>
      </c>
      <c r="BK563" s="274">
        <f>ROUND(I563*H563,2)</f>
        <v>0</v>
      </c>
      <c r="BL563" s="166" t="s">
        <v>186</v>
      </c>
      <c r="BM563" s="273" t="s">
        <v>1355</v>
      </c>
    </row>
    <row r="564" spans="2:51" s="275" customFormat="1" ht="12">
      <c r="B564" s="276"/>
      <c r="D564" s="277" t="s">
        <v>165</v>
      </c>
      <c r="E564" s="278" t="s">
        <v>1</v>
      </c>
      <c r="F564" s="279" t="s">
        <v>1290</v>
      </c>
      <c r="H564" s="280">
        <v>2</v>
      </c>
      <c r="I564" s="81"/>
      <c r="L564" s="276"/>
      <c r="M564" s="281"/>
      <c r="N564" s="282"/>
      <c r="O564" s="282"/>
      <c r="P564" s="282"/>
      <c r="Q564" s="282"/>
      <c r="R564" s="282"/>
      <c r="S564" s="282"/>
      <c r="T564" s="283"/>
      <c r="AT564" s="278" t="s">
        <v>165</v>
      </c>
      <c r="AU564" s="278" t="s">
        <v>84</v>
      </c>
      <c r="AV564" s="275" t="s">
        <v>84</v>
      </c>
      <c r="AW564" s="275" t="s">
        <v>30</v>
      </c>
      <c r="AX564" s="275" t="s">
        <v>74</v>
      </c>
      <c r="AY564" s="278" t="s">
        <v>153</v>
      </c>
    </row>
    <row r="565" spans="2:51" s="291" customFormat="1" ht="12">
      <c r="B565" s="292"/>
      <c r="D565" s="277" t="s">
        <v>165</v>
      </c>
      <c r="E565" s="293" t="s">
        <v>1</v>
      </c>
      <c r="F565" s="294" t="s">
        <v>176</v>
      </c>
      <c r="H565" s="295">
        <v>2</v>
      </c>
      <c r="I565" s="83"/>
      <c r="L565" s="292"/>
      <c r="M565" s="296"/>
      <c r="N565" s="297"/>
      <c r="O565" s="297"/>
      <c r="P565" s="297"/>
      <c r="Q565" s="297"/>
      <c r="R565" s="297"/>
      <c r="S565" s="297"/>
      <c r="T565" s="298"/>
      <c r="AT565" s="293" t="s">
        <v>165</v>
      </c>
      <c r="AU565" s="293" t="s">
        <v>84</v>
      </c>
      <c r="AV565" s="291" t="s">
        <v>159</v>
      </c>
      <c r="AW565" s="291" t="s">
        <v>30</v>
      </c>
      <c r="AX565" s="291" t="s">
        <v>82</v>
      </c>
      <c r="AY565" s="293" t="s">
        <v>153</v>
      </c>
    </row>
    <row r="566" spans="1:65" s="178" customFormat="1" ht="24.25" customHeight="1">
      <c r="A566" s="175"/>
      <c r="B566" s="176"/>
      <c r="C566" s="261" t="s">
        <v>386</v>
      </c>
      <c r="D566" s="261" t="s">
        <v>155</v>
      </c>
      <c r="E566" s="262" t="s">
        <v>1356</v>
      </c>
      <c r="F566" s="263" t="s">
        <v>1357</v>
      </c>
      <c r="G566" s="264" t="s">
        <v>222</v>
      </c>
      <c r="H566" s="265">
        <v>1</v>
      </c>
      <c r="I566" s="80"/>
      <c r="J566" s="266">
        <f>ROUND(I566*H566,2)</f>
        <v>0</v>
      </c>
      <c r="K566" s="267"/>
      <c r="L566" s="176"/>
      <c r="M566" s="268" t="s">
        <v>1</v>
      </c>
      <c r="N566" s="269" t="s">
        <v>39</v>
      </c>
      <c r="O566" s="270"/>
      <c r="P566" s="271">
        <f>O566*H566</f>
        <v>0</v>
      </c>
      <c r="Q566" s="271">
        <v>0</v>
      </c>
      <c r="R566" s="271">
        <f>Q566*H566</f>
        <v>0</v>
      </c>
      <c r="S566" s="271">
        <v>0</v>
      </c>
      <c r="T566" s="272">
        <f>S566*H566</f>
        <v>0</v>
      </c>
      <c r="U566" s="175"/>
      <c r="V566" s="175"/>
      <c r="W566" s="175"/>
      <c r="X566" s="175"/>
      <c r="Y566" s="175"/>
      <c r="Z566" s="175"/>
      <c r="AA566" s="175"/>
      <c r="AB566" s="175"/>
      <c r="AC566" s="175"/>
      <c r="AD566" s="175"/>
      <c r="AE566" s="175"/>
      <c r="AR566" s="273" t="s">
        <v>186</v>
      </c>
      <c r="AT566" s="273" t="s">
        <v>155</v>
      </c>
      <c r="AU566" s="273" t="s">
        <v>84</v>
      </c>
      <c r="AY566" s="166" t="s">
        <v>153</v>
      </c>
      <c r="BE566" s="274">
        <f>IF(N566="základní",J566,0)</f>
        <v>0</v>
      </c>
      <c r="BF566" s="274">
        <f>IF(N566="snížená",J566,0)</f>
        <v>0</v>
      </c>
      <c r="BG566" s="274">
        <f>IF(N566="zákl. přenesená",J566,0)</f>
        <v>0</v>
      </c>
      <c r="BH566" s="274">
        <f>IF(N566="sníž. přenesená",J566,0)</f>
        <v>0</v>
      </c>
      <c r="BI566" s="274">
        <f>IF(N566="nulová",J566,0)</f>
        <v>0</v>
      </c>
      <c r="BJ566" s="166" t="s">
        <v>82</v>
      </c>
      <c r="BK566" s="274">
        <f>ROUND(I566*H566,2)</f>
        <v>0</v>
      </c>
      <c r="BL566" s="166" t="s">
        <v>186</v>
      </c>
      <c r="BM566" s="273" t="s">
        <v>1358</v>
      </c>
    </row>
    <row r="567" spans="2:51" s="275" customFormat="1" ht="12">
      <c r="B567" s="276"/>
      <c r="D567" s="277" t="s">
        <v>165</v>
      </c>
      <c r="E567" s="278" t="s">
        <v>1</v>
      </c>
      <c r="F567" s="279" t="s">
        <v>1285</v>
      </c>
      <c r="H567" s="280">
        <v>1</v>
      </c>
      <c r="I567" s="81"/>
      <c r="L567" s="276"/>
      <c r="M567" s="281"/>
      <c r="N567" s="282"/>
      <c r="O567" s="282"/>
      <c r="P567" s="282"/>
      <c r="Q567" s="282"/>
      <c r="R567" s="282"/>
      <c r="S567" s="282"/>
      <c r="T567" s="283"/>
      <c r="AT567" s="278" t="s">
        <v>165</v>
      </c>
      <c r="AU567" s="278" t="s">
        <v>84</v>
      </c>
      <c r="AV567" s="275" t="s">
        <v>84</v>
      </c>
      <c r="AW567" s="275" t="s">
        <v>30</v>
      </c>
      <c r="AX567" s="275" t="s">
        <v>74</v>
      </c>
      <c r="AY567" s="278" t="s">
        <v>153</v>
      </c>
    </row>
    <row r="568" spans="2:51" s="291" customFormat="1" ht="12">
      <c r="B568" s="292"/>
      <c r="D568" s="277" t="s">
        <v>165</v>
      </c>
      <c r="E568" s="293" t="s">
        <v>1</v>
      </c>
      <c r="F568" s="294" t="s">
        <v>176</v>
      </c>
      <c r="H568" s="295">
        <v>1</v>
      </c>
      <c r="I568" s="83"/>
      <c r="L568" s="292"/>
      <c r="M568" s="296"/>
      <c r="N568" s="297"/>
      <c r="O568" s="297"/>
      <c r="P568" s="297"/>
      <c r="Q568" s="297"/>
      <c r="R568" s="297"/>
      <c r="S568" s="297"/>
      <c r="T568" s="298"/>
      <c r="AT568" s="293" t="s">
        <v>165</v>
      </c>
      <c r="AU568" s="293" t="s">
        <v>84</v>
      </c>
      <c r="AV568" s="291" t="s">
        <v>159</v>
      </c>
      <c r="AW568" s="291" t="s">
        <v>30</v>
      </c>
      <c r="AX568" s="291" t="s">
        <v>82</v>
      </c>
      <c r="AY568" s="293" t="s">
        <v>153</v>
      </c>
    </row>
    <row r="569" spans="1:65" s="178" customFormat="1" ht="24.25" customHeight="1">
      <c r="A569" s="175"/>
      <c r="B569" s="176"/>
      <c r="C569" s="261" t="s">
        <v>400</v>
      </c>
      <c r="D569" s="261" t="s">
        <v>155</v>
      </c>
      <c r="E569" s="262" t="s">
        <v>1359</v>
      </c>
      <c r="F569" s="263" t="s">
        <v>1360</v>
      </c>
      <c r="G569" s="264" t="s">
        <v>222</v>
      </c>
      <c r="H569" s="265">
        <v>3</v>
      </c>
      <c r="I569" s="80"/>
      <c r="J569" s="266">
        <f>ROUND(I569*H569,2)</f>
        <v>0</v>
      </c>
      <c r="K569" s="267"/>
      <c r="L569" s="176"/>
      <c r="M569" s="268" t="s">
        <v>1</v>
      </c>
      <c r="N569" s="269" t="s">
        <v>39</v>
      </c>
      <c r="O569" s="270"/>
      <c r="P569" s="271">
        <f>O569*H569</f>
        <v>0</v>
      </c>
      <c r="Q569" s="271">
        <v>0</v>
      </c>
      <c r="R569" s="271">
        <f>Q569*H569</f>
        <v>0</v>
      </c>
      <c r="S569" s="271">
        <v>0</v>
      </c>
      <c r="T569" s="272">
        <f>S569*H569</f>
        <v>0</v>
      </c>
      <c r="U569" s="175"/>
      <c r="V569" s="175"/>
      <c r="W569" s="175"/>
      <c r="X569" s="175"/>
      <c r="Y569" s="175"/>
      <c r="Z569" s="175"/>
      <c r="AA569" s="175"/>
      <c r="AB569" s="175"/>
      <c r="AC569" s="175"/>
      <c r="AD569" s="175"/>
      <c r="AE569" s="175"/>
      <c r="AR569" s="273" t="s">
        <v>186</v>
      </c>
      <c r="AT569" s="273" t="s">
        <v>155</v>
      </c>
      <c r="AU569" s="273" t="s">
        <v>84</v>
      </c>
      <c r="AY569" s="166" t="s">
        <v>153</v>
      </c>
      <c r="BE569" s="274">
        <f>IF(N569="základní",J569,0)</f>
        <v>0</v>
      </c>
      <c r="BF569" s="274">
        <f>IF(N569="snížená",J569,0)</f>
        <v>0</v>
      </c>
      <c r="BG569" s="274">
        <f>IF(N569="zákl. přenesená",J569,0)</f>
        <v>0</v>
      </c>
      <c r="BH569" s="274">
        <f>IF(N569="sníž. přenesená",J569,0)</f>
        <v>0</v>
      </c>
      <c r="BI569" s="274">
        <f>IF(N569="nulová",J569,0)</f>
        <v>0</v>
      </c>
      <c r="BJ569" s="166" t="s">
        <v>82</v>
      </c>
      <c r="BK569" s="274">
        <f>ROUND(I569*H569,2)</f>
        <v>0</v>
      </c>
      <c r="BL569" s="166" t="s">
        <v>186</v>
      </c>
      <c r="BM569" s="273" t="s">
        <v>1361</v>
      </c>
    </row>
    <row r="570" spans="2:51" s="275" customFormat="1" ht="12">
      <c r="B570" s="276"/>
      <c r="D570" s="277" t="s">
        <v>165</v>
      </c>
      <c r="E570" s="278" t="s">
        <v>1</v>
      </c>
      <c r="F570" s="279" t="s">
        <v>1315</v>
      </c>
      <c r="H570" s="280">
        <v>3</v>
      </c>
      <c r="I570" s="81"/>
      <c r="L570" s="276"/>
      <c r="M570" s="281"/>
      <c r="N570" s="282"/>
      <c r="O570" s="282"/>
      <c r="P570" s="282"/>
      <c r="Q570" s="282"/>
      <c r="R570" s="282"/>
      <c r="S570" s="282"/>
      <c r="T570" s="283"/>
      <c r="AT570" s="278" t="s">
        <v>165</v>
      </c>
      <c r="AU570" s="278" t="s">
        <v>84</v>
      </c>
      <c r="AV570" s="275" t="s">
        <v>84</v>
      </c>
      <c r="AW570" s="275" t="s">
        <v>30</v>
      </c>
      <c r="AX570" s="275" t="s">
        <v>74</v>
      </c>
      <c r="AY570" s="278" t="s">
        <v>153</v>
      </c>
    </row>
    <row r="571" spans="2:51" s="291" customFormat="1" ht="12">
      <c r="B571" s="292"/>
      <c r="D571" s="277" t="s">
        <v>165</v>
      </c>
      <c r="E571" s="293" t="s">
        <v>1</v>
      </c>
      <c r="F571" s="294" t="s">
        <v>176</v>
      </c>
      <c r="H571" s="295">
        <v>3</v>
      </c>
      <c r="I571" s="83"/>
      <c r="L571" s="292"/>
      <c r="M571" s="296"/>
      <c r="N571" s="297"/>
      <c r="O571" s="297"/>
      <c r="P571" s="297"/>
      <c r="Q571" s="297"/>
      <c r="R571" s="297"/>
      <c r="S571" s="297"/>
      <c r="T571" s="298"/>
      <c r="AT571" s="293" t="s">
        <v>165</v>
      </c>
      <c r="AU571" s="293" t="s">
        <v>84</v>
      </c>
      <c r="AV571" s="291" t="s">
        <v>159</v>
      </c>
      <c r="AW571" s="291" t="s">
        <v>30</v>
      </c>
      <c r="AX571" s="291" t="s">
        <v>82</v>
      </c>
      <c r="AY571" s="293" t="s">
        <v>153</v>
      </c>
    </row>
    <row r="572" spans="1:65" s="178" customFormat="1" ht="33" customHeight="1">
      <c r="A572" s="175"/>
      <c r="B572" s="176"/>
      <c r="C572" s="261" t="s">
        <v>1362</v>
      </c>
      <c r="D572" s="261" t="s">
        <v>155</v>
      </c>
      <c r="E572" s="262" t="s">
        <v>1363</v>
      </c>
      <c r="F572" s="263" t="s">
        <v>1364</v>
      </c>
      <c r="G572" s="264" t="s">
        <v>222</v>
      </c>
      <c r="H572" s="265">
        <v>3</v>
      </c>
      <c r="I572" s="80"/>
      <c r="J572" s="266">
        <f>ROUND(I572*H572,2)</f>
        <v>0</v>
      </c>
      <c r="K572" s="267"/>
      <c r="L572" s="176"/>
      <c r="M572" s="268" t="s">
        <v>1</v>
      </c>
      <c r="N572" s="269" t="s">
        <v>39</v>
      </c>
      <c r="O572" s="270"/>
      <c r="P572" s="271">
        <f>O572*H572</f>
        <v>0</v>
      </c>
      <c r="Q572" s="271">
        <v>0</v>
      </c>
      <c r="R572" s="271">
        <f>Q572*H572</f>
        <v>0</v>
      </c>
      <c r="S572" s="271">
        <v>0</v>
      </c>
      <c r="T572" s="272">
        <f>S572*H572</f>
        <v>0</v>
      </c>
      <c r="U572" s="175"/>
      <c r="V572" s="175"/>
      <c r="W572" s="175"/>
      <c r="X572" s="175"/>
      <c r="Y572" s="175"/>
      <c r="Z572" s="175"/>
      <c r="AA572" s="175"/>
      <c r="AB572" s="175"/>
      <c r="AC572" s="175"/>
      <c r="AD572" s="175"/>
      <c r="AE572" s="175"/>
      <c r="AR572" s="273" t="s">
        <v>186</v>
      </c>
      <c r="AT572" s="273" t="s">
        <v>155</v>
      </c>
      <c r="AU572" s="273" t="s">
        <v>84</v>
      </c>
      <c r="AY572" s="166" t="s">
        <v>153</v>
      </c>
      <c r="BE572" s="274">
        <f>IF(N572="základní",J572,0)</f>
        <v>0</v>
      </c>
      <c r="BF572" s="274">
        <f>IF(N572="snížená",J572,0)</f>
        <v>0</v>
      </c>
      <c r="BG572" s="274">
        <f>IF(N572="zákl. přenesená",J572,0)</f>
        <v>0</v>
      </c>
      <c r="BH572" s="274">
        <f>IF(N572="sníž. přenesená",J572,0)</f>
        <v>0</v>
      </c>
      <c r="BI572" s="274">
        <f>IF(N572="nulová",J572,0)</f>
        <v>0</v>
      </c>
      <c r="BJ572" s="166" t="s">
        <v>82</v>
      </c>
      <c r="BK572" s="274">
        <f>ROUND(I572*H572,2)</f>
        <v>0</v>
      </c>
      <c r="BL572" s="166" t="s">
        <v>186</v>
      </c>
      <c r="BM572" s="273" t="s">
        <v>1365</v>
      </c>
    </row>
    <row r="573" spans="1:65" s="178" customFormat="1" ht="24.25" customHeight="1">
      <c r="A573" s="175"/>
      <c r="B573" s="176"/>
      <c r="C573" s="261" t="s">
        <v>389</v>
      </c>
      <c r="D573" s="261" t="s">
        <v>155</v>
      </c>
      <c r="E573" s="262" t="s">
        <v>1366</v>
      </c>
      <c r="F573" s="263" t="s">
        <v>1367</v>
      </c>
      <c r="G573" s="264" t="s">
        <v>158</v>
      </c>
      <c r="H573" s="265">
        <v>13</v>
      </c>
      <c r="I573" s="80"/>
      <c r="J573" s="266">
        <f>ROUND(I573*H573,2)</f>
        <v>0</v>
      </c>
      <c r="K573" s="267"/>
      <c r="L573" s="176"/>
      <c r="M573" s="268" t="s">
        <v>1</v>
      </c>
      <c r="N573" s="269" t="s">
        <v>39</v>
      </c>
      <c r="O573" s="270"/>
      <c r="P573" s="271">
        <f>O573*H573</f>
        <v>0</v>
      </c>
      <c r="Q573" s="271">
        <v>0</v>
      </c>
      <c r="R573" s="271">
        <f>Q573*H573</f>
        <v>0</v>
      </c>
      <c r="S573" s="271">
        <v>0</v>
      </c>
      <c r="T573" s="272">
        <f>S573*H573</f>
        <v>0</v>
      </c>
      <c r="U573" s="175"/>
      <c r="V573" s="175"/>
      <c r="W573" s="175"/>
      <c r="X573" s="175"/>
      <c r="Y573" s="175"/>
      <c r="Z573" s="175"/>
      <c r="AA573" s="175"/>
      <c r="AB573" s="175"/>
      <c r="AC573" s="175"/>
      <c r="AD573" s="175"/>
      <c r="AE573" s="175"/>
      <c r="AR573" s="273" t="s">
        <v>186</v>
      </c>
      <c r="AT573" s="273" t="s">
        <v>155</v>
      </c>
      <c r="AU573" s="273" t="s">
        <v>84</v>
      </c>
      <c r="AY573" s="166" t="s">
        <v>153</v>
      </c>
      <c r="BE573" s="274">
        <f>IF(N573="základní",J573,0)</f>
        <v>0</v>
      </c>
      <c r="BF573" s="274">
        <f>IF(N573="snížená",J573,0)</f>
        <v>0</v>
      </c>
      <c r="BG573" s="274">
        <f>IF(N573="zákl. přenesená",J573,0)</f>
        <v>0</v>
      </c>
      <c r="BH573" s="274">
        <f>IF(N573="sníž. přenesená",J573,0)</f>
        <v>0</v>
      </c>
      <c r="BI573" s="274">
        <f>IF(N573="nulová",J573,0)</f>
        <v>0</v>
      </c>
      <c r="BJ573" s="166" t="s">
        <v>82</v>
      </c>
      <c r="BK573" s="274">
        <f>ROUND(I573*H573,2)</f>
        <v>0</v>
      </c>
      <c r="BL573" s="166" t="s">
        <v>186</v>
      </c>
      <c r="BM573" s="273" t="s">
        <v>1368</v>
      </c>
    </row>
    <row r="574" spans="2:51" s="275" customFormat="1" ht="12">
      <c r="B574" s="276"/>
      <c r="D574" s="277" t="s">
        <v>165</v>
      </c>
      <c r="E574" s="278" t="s">
        <v>1</v>
      </c>
      <c r="F574" s="279" t="s">
        <v>1275</v>
      </c>
      <c r="H574" s="280">
        <v>10</v>
      </c>
      <c r="I574" s="81"/>
      <c r="L574" s="276"/>
      <c r="M574" s="281"/>
      <c r="N574" s="282"/>
      <c r="O574" s="282"/>
      <c r="P574" s="282"/>
      <c r="Q574" s="282"/>
      <c r="R574" s="282"/>
      <c r="S574" s="282"/>
      <c r="T574" s="283"/>
      <c r="AT574" s="278" t="s">
        <v>165</v>
      </c>
      <c r="AU574" s="278" t="s">
        <v>84</v>
      </c>
      <c r="AV574" s="275" t="s">
        <v>84</v>
      </c>
      <c r="AW574" s="275" t="s">
        <v>30</v>
      </c>
      <c r="AX574" s="275" t="s">
        <v>74</v>
      </c>
      <c r="AY574" s="278" t="s">
        <v>153</v>
      </c>
    </row>
    <row r="575" spans="2:51" s="275" customFormat="1" ht="12">
      <c r="B575" s="276"/>
      <c r="D575" s="277" t="s">
        <v>165</v>
      </c>
      <c r="E575" s="278" t="s">
        <v>1</v>
      </c>
      <c r="F575" s="279" t="s">
        <v>1285</v>
      </c>
      <c r="H575" s="280">
        <v>1</v>
      </c>
      <c r="I575" s="81"/>
      <c r="L575" s="276"/>
      <c r="M575" s="281"/>
      <c r="N575" s="282"/>
      <c r="O575" s="282"/>
      <c r="P575" s="282"/>
      <c r="Q575" s="282"/>
      <c r="R575" s="282"/>
      <c r="S575" s="282"/>
      <c r="T575" s="283"/>
      <c r="AT575" s="278" t="s">
        <v>165</v>
      </c>
      <c r="AU575" s="278" t="s">
        <v>84</v>
      </c>
      <c r="AV575" s="275" t="s">
        <v>84</v>
      </c>
      <c r="AW575" s="275" t="s">
        <v>30</v>
      </c>
      <c r="AX575" s="275" t="s">
        <v>74</v>
      </c>
      <c r="AY575" s="278" t="s">
        <v>153</v>
      </c>
    </row>
    <row r="576" spans="2:51" s="275" customFormat="1" ht="12">
      <c r="B576" s="276"/>
      <c r="D576" s="277" t="s">
        <v>165</v>
      </c>
      <c r="E576" s="278" t="s">
        <v>1</v>
      </c>
      <c r="F576" s="279" t="s">
        <v>1290</v>
      </c>
      <c r="H576" s="280">
        <v>2</v>
      </c>
      <c r="I576" s="81"/>
      <c r="L576" s="276"/>
      <c r="M576" s="281"/>
      <c r="N576" s="282"/>
      <c r="O576" s="282"/>
      <c r="P576" s="282"/>
      <c r="Q576" s="282"/>
      <c r="R576" s="282"/>
      <c r="S576" s="282"/>
      <c r="T576" s="283"/>
      <c r="AT576" s="278" t="s">
        <v>165</v>
      </c>
      <c r="AU576" s="278" t="s">
        <v>84</v>
      </c>
      <c r="AV576" s="275" t="s">
        <v>84</v>
      </c>
      <c r="AW576" s="275" t="s">
        <v>30</v>
      </c>
      <c r="AX576" s="275" t="s">
        <v>74</v>
      </c>
      <c r="AY576" s="278" t="s">
        <v>153</v>
      </c>
    </row>
    <row r="577" spans="2:51" s="291" customFormat="1" ht="12">
      <c r="B577" s="292"/>
      <c r="D577" s="277" t="s">
        <v>165</v>
      </c>
      <c r="E577" s="293" t="s">
        <v>1</v>
      </c>
      <c r="F577" s="294" t="s">
        <v>176</v>
      </c>
      <c r="H577" s="295">
        <v>13</v>
      </c>
      <c r="I577" s="83"/>
      <c r="L577" s="292"/>
      <c r="M577" s="296"/>
      <c r="N577" s="297"/>
      <c r="O577" s="297"/>
      <c r="P577" s="297"/>
      <c r="Q577" s="297"/>
      <c r="R577" s="297"/>
      <c r="S577" s="297"/>
      <c r="T577" s="298"/>
      <c r="AT577" s="293" t="s">
        <v>165</v>
      </c>
      <c r="AU577" s="293" t="s">
        <v>84</v>
      </c>
      <c r="AV577" s="291" t="s">
        <v>159</v>
      </c>
      <c r="AW577" s="291" t="s">
        <v>30</v>
      </c>
      <c r="AX577" s="291" t="s">
        <v>82</v>
      </c>
      <c r="AY577" s="293" t="s">
        <v>153</v>
      </c>
    </row>
    <row r="578" spans="1:65" s="178" customFormat="1" ht="16.5" customHeight="1">
      <c r="A578" s="175"/>
      <c r="B578" s="176"/>
      <c r="C578" s="261" t="s">
        <v>1369</v>
      </c>
      <c r="D578" s="261" t="s">
        <v>155</v>
      </c>
      <c r="E578" s="262" t="s">
        <v>1370</v>
      </c>
      <c r="F578" s="263" t="s">
        <v>1371</v>
      </c>
      <c r="G578" s="264" t="s">
        <v>222</v>
      </c>
      <c r="H578" s="265">
        <v>11</v>
      </c>
      <c r="I578" s="80"/>
      <c r="J578" s="266">
        <f>ROUND(I578*H578,2)</f>
        <v>0</v>
      </c>
      <c r="K578" s="267"/>
      <c r="L578" s="176"/>
      <c r="M578" s="268" t="s">
        <v>1</v>
      </c>
      <c r="N578" s="269" t="s">
        <v>39</v>
      </c>
      <c r="O578" s="270"/>
      <c r="P578" s="271">
        <f>O578*H578</f>
        <v>0</v>
      </c>
      <c r="Q578" s="271">
        <v>0</v>
      </c>
      <c r="R578" s="271">
        <f>Q578*H578</f>
        <v>0</v>
      </c>
      <c r="S578" s="271">
        <v>0</v>
      </c>
      <c r="T578" s="272">
        <f>S578*H578</f>
        <v>0</v>
      </c>
      <c r="U578" s="175"/>
      <c r="V578" s="175"/>
      <c r="W578" s="175"/>
      <c r="X578" s="175"/>
      <c r="Y578" s="175"/>
      <c r="Z578" s="175"/>
      <c r="AA578" s="175"/>
      <c r="AB578" s="175"/>
      <c r="AC578" s="175"/>
      <c r="AD578" s="175"/>
      <c r="AE578" s="175"/>
      <c r="AR578" s="273" t="s">
        <v>186</v>
      </c>
      <c r="AT578" s="273" t="s">
        <v>155</v>
      </c>
      <c r="AU578" s="273" t="s">
        <v>84</v>
      </c>
      <c r="AY578" s="166" t="s">
        <v>153</v>
      </c>
      <c r="BE578" s="274">
        <f>IF(N578="základní",J578,0)</f>
        <v>0</v>
      </c>
      <c r="BF578" s="274">
        <f>IF(N578="snížená",J578,0)</f>
        <v>0</v>
      </c>
      <c r="BG578" s="274">
        <f>IF(N578="zákl. přenesená",J578,0)</f>
        <v>0</v>
      </c>
      <c r="BH578" s="274">
        <f>IF(N578="sníž. přenesená",J578,0)</f>
        <v>0</v>
      </c>
      <c r="BI578" s="274">
        <f>IF(N578="nulová",J578,0)</f>
        <v>0</v>
      </c>
      <c r="BJ578" s="166" t="s">
        <v>82</v>
      </c>
      <c r="BK578" s="274">
        <f>ROUND(I578*H578,2)</f>
        <v>0</v>
      </c>
      <c r="BL578" s="166" t="s">
        <v>186</v>
      </c>
      <c r="BM578" s="273" t="s">
        <v>1372</v>
      </c>
    </row>
    <row r="579" spans="2:51" s="275" customFormat="1" ht="12">
      <c r="B579" s="276"/>
      <c r="D579" s="277" t="s">
        <v>165</v>
      </c>
      <c r="E579" s="278" t="s">
        <v>1</v>
      </c>
      <c r="F579" s="279" t="s">
        <v>1275</v>
      </c>
      <c r="H579" s="280">
        <v>10</v>
      </c>
      <c r="I579" s="81"/>
      <c r="L579" s="276"/>
      <c r="M579" s="281"/>
      <c r="N579" s="282"/>
      <c r="O579" s="282"/>
      <c r="P579" s="282"/>
      <c r="Q579" s="282"/>
      <c r="R579" s="282"/>
      <c r="S579" s="282"/>
      <c r="T579" s="283"/>
      <c r="AT579" s="278" t="s">
        <v>165</v>
      </c>
      <c r="AU579" s="278" t="s">
        <v>84</v>
      </c>
      <c r="AV579" s="275" t="s">
        <v>84</v>
      </c>
      <c r="AW579" s="275" t="s">
        <v>30</v>
      </c>
      <c r="AX579" s="275" t="s">
        <v>74</v>
      </c>
      <c r="AY579" s="278" t="s">
        <v>153</v>
      </c>
    </row>
    <row r="580" spans="2:51" s="275" customFormat="1" ht="12">
      <c r="B580" s="276"/>
      <c r="D580" s="277" t="s">
        <v>165</v>
      </c>
      <c r="E580" s="278" t="s">
        <v>1</v>
      </c>
      <c r="F580" s="279" t="s">
        <v>1285</v>
      </c>
      <c r="H580" s="280">
        <v>1</v>
      </c>
      <c r="I580" s="81"/>
      <c r="L580" s="276"/>
      <c r="M580" s="281"/>
      <c r="N580" s="282"/>
      <c r="O580" s="282"/>
      <c r="P580" s="282"/>
      <c r="Q580" s="282"/>
      <c r="R580" s="282"/>
      <c r="S580" s="282"/>
      <c r="T580" s="283"/>
      <c r="AT580" s="278" t="s">
        <v>165</v>
      </c>
      <c r="AU580" s="278" t="s">
        <v>84</v>
      </c>
      <c r="AV580" s="275" t="s">
        <v>84</v>
      </c>
      <c r="AW580" s="275" t="s">
        <v>30</v>
      </c>
      <c r="AX580" s="275" t="s">
        <v>74</v>
      </c>
      <c r="AY580" s="278" t="s">
        <v>153</v>
      </c>
    </row>
    <row r="581" spans="2:51" s="291" customFormat="1" ht="12">
      <c r="B581" s="292"/>
      <c r="D581" s="277" t="s">
        <v>165</v>
      </c>
      <c r="E581" s="293" t="s">
        <v>1</v>
      </c>
      <c r="F581" s="294" t="s">
        <v>176</v>
      </c>
      <c r="H581" s="295">
        <v>11</v>
      </c>
      <c r="I581" s="83"/>
      <c r="L581" s="292"/>
      <c r="M581" s="296"/>
      <c r="N581" s="297"/>
      <c r="O581" s="297"/>
      <c r="P581" s="297"/>
      <c r="Q581" s="297"/>
      <c r="R581" s="297"/>
      <c r="S581" s="297"/>
      <c r="T581" s="298"/>
      <c r="AT581" s="293" t="s">
        <v>165</v>
      </c>
      <c r="AU581" s="293" t="s">
        <v>84</v>
      </c>
      <c r="AV581" s="291" t="s">
        <v>159</v>
      </c>
      <c r="AW581" s="291" t="s">
        <v>30</v>
      </c>
      <c r="AX581" s="291" t="s">
        <v>82</v>
      </c>
      <c r="AY581" s="293" t="s">
        <v>153</v>
      </c>
    </row>
    <row r="582" spans="1:65" s="178" customFormat="1" ht="16.5" customHeight="1">
      <c r="A582" s="175"/>
      <c r="B582" s="176"/>
      <c r="C582" s="261" t="s">
        <v>1373</v>
      </c>
      <c r="D582" s="261" t="s">
        <v>155</v>
      </c>
      <c r="E582" s="262" t="s">
        <v>1374</v>
      </c>
      <c r="F582" s="263" t="s">
        <v>1375</v>
      </c>
      <c r="G582" s="264" t="s">
        <v>222</v>
      </c>
      <c r="H582" s="265">
        <v>2</v>
      </c>
      <c r="I582" s="80"/>
      <c r="J582" s="266">
        <f>ROUND(I582*H582,2)</f>
        <v>0</v>
      </c>
      <c r="K582" s="267"/>
      <c r="L582" s="176"/>
      <c r="M582" s="268" t="s">
        <v>1</v>
      </c>
      <c r="N582" s="269" t="s">
        <v>39</v>
      </c>
      <c r="O582" s="270"/>
      <c r="P582" s="271">
        <f>O582*H582</f>
        <v>0</v>
      </c>
      <c r="Q582" s="271">
        <v>0</v>
      </c>
      <c r="R582" s="271">
        <f>Q582*H582</f>
        <v>0</v>
      </c>
      <c r="S582" s="271">
        <v>0</v>
      </c>
      <c r="T582" s="272">
        <f>S582*H582</f>
        <v>0</v>
      </c>
      <c r="U582" s="175"/>
      <c r="V582" s="175"/>
      <c r="W582" s="175"/>
      <c r="X582" s="175"/>
      <c r="Y582" s="175"/>
      <c r="Z582" s="175"/>
      <c r="AA582" s="175"/>
      <c r="AB582" s="175"/>
      <c r="AC582" s="175"/>
      <c r="AD582" s="175"/>
      <c r="AE582" s="175"/>
      <c r="AR582" s="273" t="s">
        <v>186</v>
      </c>
      <c r="AT582" s="273" t="s">
        <v>155</v>
      </c>
      <c r="AU582" s="273" t="s">
        <v>84</v>
      </c>
      <c r="AY582" s="166" t="s">
        <v>153</v>
      </c>
      <c r="BE582" s="274">
        <f>IF(N582="základní",J582,0)</f>
        <v>0</v>
      </c>
      <c r="BF582" s="274">
        <f>IF(N582="snížená",J582,0)</f>
        <v>0</v>
      </c>
      <c r="BG582" s="274">
        <f>IF(N582="zákl. přenesená",J582,0)</f>
        <v>0</v>
      </c>
      <c r="BH582" s="274">
        <f>IF(N582="sníž. přenesená",J582,0)</f>
        <v>0</v>
      </c>
      <c r="BI582" s="274">
        <f>IF(N582="nulová",J582,0)</f>
        <v>0</v>
      </c>
      <c r="BJ582" s="166" t="s">
        <v>82</v>
      </c>
      <c r="BK582" s="274">
        <f>ROUND(I582*H582,2)</f>
        <v>0</v>
      </c>
      <c r="BL582" s="166" t="s">
        <v>186</v>
      </c>
      <c r="BM582" s="273" t="s">
        <v>1376</v>
      </c>
    </row>
    <row r="583" spans="2:51" s="275" customFormat="1" ht="12">
      <c r="B583" s="276"/>
      <c r="D583" s="277" t="s">
        <v>165</v>
      </c>
      <c r="E583" s="278" t="s">
        <v>1</v>
      </c>
      <c r="F583" s="279" t="s">
        <v>1377</v>
      </c>
      <c r="H583" s="280">
        <v>2</v>
      </c>
      <c r="I583" s="81"/>
      <c r="L583" s="276"/>
      <c r="M583" s="281"/>
      <c r="N583" s="282"/>
      <c r="O583" s="282"/>
      <c r="P583" s="282"/>
      <c r="Q583" s="282"/>
      <c r="R583" s="282"/>
      <c r="S583" s="282"/>
      <c r="T583" s="283"/>
      <c r="AT583" s="278" t="s">
        <v>165</v>
      </c>
      <c r="AU583" s="278" t="s">
        <v>84</v>
      </c>
      <c r="AV583" s="275" t="s">
        <v>84</v>
      </c>
      <c r="AW583" s="275" t="s">
        <v>30</v>
      </c>
      <c r="AX583" s="275" t="s">
        <v>74</v>
      </c>
      <c r="AY583" s="278" t="s">
        <v>153</v>
      </c>
    </row>
    <row r="584" spans="2:51" s="291" customFormat="1" ht="12">
      <c r="B584" s="292"/>
      <c r="D584" s="277" t="s">
        <v>165</v>
      </c>
      <c r="E584" s="293" t="s">
        <v>1</v>
      </c>
      <c r="F584" s="294" t="s">
        <v>176</v>
      </c>
      <c r="H584" s="295">
        <v>2</v>
      </c>
      <c r="I584" s="83"/>
      <c r="L584" s="292"/>
      <c r="M584" s="296"/>
      <c r="N584" s="297"/>
      <c r="O584" s="297"/>
      <c r="P584" s="297"/>
      <c r="Q584" s="297"/>
      <c r="R584" s="297"/>
      <c r="S584" s="297"/>
      <c r="T584" s="298"/>
      <c r="AT584" s="293" t="s">
        <v>165</v>
      </c>
      <c r="AU584" s="293" t="s">
        <v>84</v>
      </c>
      <c r="AV584" s="291" t="s">
        <v>159</v>
      </c>
      <c r="AW584" s="291" t="s">
        <v>30</v>
      </c>
      <c r="AX584" s="291" t="s">
        <v>82</v>
      </c>
      <c r="AY584" s="293" t="s">
        <v>153</v>
      </c>
    </row>
    <row r="585" spans="1:65" s="178" customFormat="1" ht="16.5" customHeight="1">
      <c r="A585" s="175"/>
      <c r="B585" s="176"/>
      <c r="C585" s="261" t="s">
        <v>381</v>
      </c>
      <c r="D585" s="261" t="s">
        <v>155</v>
      </c>
      <c r="E585" s="262" t="s">
        <v>1378</v>
      </c>
      <c r="F585" s="263" t="s">
        <v>1379</v>
      </c>
      <c r="G585" s="264" t="s">
        <v>222</v>
      </c>
      <c r="H585" s="265">
        <v>10</v>
      </c>
      <c r="I585" s="80"/>
      <c r="J585" s="266">
        <f>ROUND(I585*H585,2)</f>
        <v>0</v>
      </c>
      <c r="K585" s="267"/>
      <c r="L585" s="176"/>
      <c r="M585" s="268" t="s">
        <v>1</v>
      </c>
      <c r="N585" s="269" t="s">
        <v>39</v>
      </c>
      <c r="O585" s="270"/>
      <c r="P585" s="271">
        <f>O585*H585</f>
        <v>0</v>
      </c>
      <c r="Q585" s="271">
        <v>0</v>
      </c>
      <c r="R585" s="271">
        <f>Q585*H585</f>
        <v>0</v>
      </c>
      <c r="S585" s="271">
        <v>0</v>
      </c>
      <c r="T585" s="272">
        <f>S585*H585</f>
        <v>0</v>
      </c>
      <c r="U585" s="175"/>
      <c r="V585" s="175"/>
      <c r="W585" s="175"/>
      <c r="X585" s="175"/>
      <c r="Y585" s="175"/>
      <c r="Z585" s="175"/>
      <c r="AA585" s="175"/>
      <c r="AB585" s="175"/>
      <c r="AC585" s="175"/>
      <c r="AD585" s="175"/>
      <c r="AE585" s="175"/>
      <c r="AR585" s="273" t="s">
        <v>186</v>
      </c>
      <c r="AT585" s="273" t="s">
        <v>155</v>
      </c>
      <c r="AU585" s="273" t="s">
        <v>84</v>
      </c>
      <c r="AY585" s="166" t="s">
        <v>153</v>
      </c>
      <c r="BE585" s="274">
        <f>IF(N585="základní",J585,0)</f>
        <v>0</v>
      </c>
      <c r="BF585" s="274">
        <f>IF(N585="snížená",J585,0)</f>
        <v>0</v>
      </c>
      <c r="BG585" s="274">
        <f>IF(N585="zákl. přenesená",J585,0)</f>
        <v>0</v>
      </c>
      <c r="BH585" s="274">
        <f>IF(N585="sníž. přenesená",J585,0)</f>
        <v>0</v>
      </c>
      <c r="BI585" s="274">
        <f>IF(N585="nulová",J585,0)</f>
        <v>0</v>
      </c>
      <c r="BJ585" s="166" t="s">
        <v>82</v>
      </c>
      <c r="BK585" s="274">
        <f>ROUND(I585*H585,2)</f>
        <v>0</v>
      </c>
      <c r="BL585" s="166" t="s">
        <v>186</v>
      </c>
      <c r="BM585" s="273" t="s">
        <v>1380</v>
      </c>
    </row>
    <row r="586" spans="2:51" s="275" customFormat="1" ht="12">
      <c r="B586" s="276"/>
      <c r="D586" s="277" t="s">
        <v>165</v>
      </c>
      <c r="E586" s="278" t="s">
        <v>1</v>
      </c>
      <c r="F586" s="279" t="s">
        <v>1381</v>
      </c>
      <c r="H586" s="280">
        <v>10</v>
      </c>
      <c r="I586" s="81"/>
      <c r="L586" s="276"/>
      <c r="M586" s="281"/>
      <c r="N586" s="282"/>
      <c r="O586" s="282"/>
      <c r="P586" s="282"/>
      <c r="Q586" s="282"/>
      <c r="R586" s="282"/>
      <c r="S586" s="282"/>
      <c r="T586" s="283"/>
      <c r="AT586" s="278" t="s">
        <v>165</v>
      </c>
      <c r="AU586" s="278" t="s">
        <v>84</v>
      </c>
      <c r="AV586" s="275" t="s">
        <v>84</v>
      </c>
      <c r="AW586" s="275" t="s">
        <v>30</v>
      </c>
      <c r="AX586" s="275" t="s">
        <v>74</v>
      </c>
      <c r="AY586" s="278" t="s">
        <v>153</v>
      </c>
    </row>
    <row r="587" spans="2:51" s="291" customFormat="1" ht="12">
      <c r="B587" s="292"/>
      <c r="D587" s="277" t="s">
        <v>165</v>
      </c>
      <c r="E587" s="293" t="s">
        <v>1</v>
      </c>
      <c r="F587" s="294" t="s">
        <v>176</v>
      </c>
      <c r="H587" s="295">
        <v>10</v>
      </c>
      <c r="I587" s="83"/>
      <c r="L587" s="292"/>
      <c r="M587" s="296"/>
      <c r="N587" s="297"/>
      <c r="O587" s="297"/>
      <c r="P587" s="297"/>
      <c r="Q587" s="297"/>
      <c r="R587" s="297"/>
      <c r="S587" s="297"/>
      <c r="T587" s="298"/>
      <c r="AT587" s="293" t="s">
        <v>165</v>
      </c>
      <c r="AU587" s="293" t="s">
        <v>84</v>
      </c>
      <c r="AV587" s="291" t="s">
        <v>159</v>
      </c>
      <c r="AW587" s="291" t="s">
        <v>30</v>
      </c>
      <c r="AX587" s="291" t="s">
        <v>82</v>
      </c>
      <c r="AY587" s="293" t="s">
        <v>153</v>
      </c>
    </row>
    <row r="588" spans="1:65" s="178" customFormat="1" ht="16.5" customHeight="1">
      <c r="A588" s="175"/>
      <c r="B588" s="176"/>
      <c r="C588" s="261" t="s">
        <v>378</v>
      </c>
      <c r="D588" s="261" t="s">
        <v>155</v>
      </c>
      <c r="E588" s="262" t="s">
        <v>1382</v>
      </c>
      <c r="F588" s="263" t="s">
        <v>1383</v>
      </c>
      <c r="G588" s="264" t="s">
        <v>222</v>
      </c>
      <c r="H588" s="265">
        <v>2</v>
      </c>
      <c r="I588" s="80"/>
      <c r="J588" s="266">
        <f>ROUND(I588*H588,2)</f>
        <v>0</v>
      </c>
      <c r="K588" s="267"/>
      <c r="L588" s="176"/>
      <c r="M588" s="268" t="s">
        <v>1</v>
      </c>
      <c r="N588" s="269" t="s">
        <v>39</v>
      </c>
      <c r="O588" s="270"/>
      <c r="P588" s="271">
        <f>O588*H588</f>
        <v>0</v>
      </c>
      <c r="Q588" s="271">
        <v>0</v>
      </c>
      <c r="R588" s="271">
        <f>Q588*H588</f>
        <v>0</v>
      </c>
      <c r="S588" s="271">
        <v>0</v>
      </c>
      <c r="T588" s="272">
        <f>S588*H588</f>
        <v>0</v>
      </c>
      <c r="U588" s="175"/>
      <c r="V588" s="175"/>
      <c r="W588" s="175"/>
      <c r="X588" s="175"/>
      <c r="Y588" s="175"/>
      <c r="Z588" s="175"/>
      <c r="AA588" s="175"/>
      <c r="AB588" s="175"/>
      <c r="AC588" s="175"/>
      <c r="AD588" s="175"/>
      <c r="AE588" s="175"/>
      <c r="AR588" s="273" t="s">
        <v>186</v>
      </c>
      <c r="AT588" s="273" t="s">
        <v>155</v>
      </c>
      <c r="AU588" s="273" t="s">
        <v>84</v>
      </c>
      <c r="AY588" s="166" t="s">
        <v>153</v>
      </c>
      <c r="BE588" s="274">
        <f>IF(N588="základní",J588,0)</f>
        <v>0</v>
      </c>
      <c r="BF588" s="274">
        <f>IF(N588="snížená",J588,0)</f>
        <v>0</v>
      </c>
      <c r="BG588" s="274">
        <f>IF(N588="zákl. přenesená",J588,0)</f>
        <v>0</v>
      </c>
      <c r="BH588" s="274">
        <f>IF(N588="sníž. přenesená",J588,0)</f>
        <v>0</v>
      </c>
      <c r="BI588" s="274">
        <f>IF(N588="nulová",J588,0)</f>
        <v>0</v>
      </c>
      <c r="BJ588" s="166" t="s">
        <v>82</v>
      </c>
      <c r="BK588" s="274">
        <f>ROUND(I588*H588,2)</f>
        <v>0</v>
      </c>
      <c r="BL588" s="166" t="s">
        <v>186</v>
      </c>
      <c r="BM588" s="273" t="s">
        <v>1384</v>
      </c>
    </row>
    <row r="589" spans="2:51" s="275" customFormat="1" ht="12">
      <c r="B589" s="276"/>
      <c r="D589" s="277" t="s">
        <v>165</v>
      </c>
      <c r="E589" s="278" t="s">
        <v>1</v>
      </c>
      <c r="F589" s="279" t="s">
        <v>1290</v>
      </c>
      <c r="H589" s="280">
        <v>2</v>
      </c>
      <c r="I589" s="81"/>
      <c r="L589" s="276"/>
      <c r="M589" s="281"/>
      <c r="N589" s="282"/>
      <c r="O589" s="282"/>
      <c r="P589" s="282"/>
      <c r="Q589" s="282"/>
      <c r="R589" s="282"/>
      <c r="S589" s="282"/>
      <c r="T589" s="283"/>
      <c r="AT589" s="278" t="s">
        <v>165</v>
      </c>
      <c r="AU589" s="278" t="s">
        <v>84</v>
      </c>
      <c r="AV589" s="275" t="s">
        <v>84</v>
      </c>
      <c r="AW589" s="275" t="s">
        <v>30</v>
      </c>
      <c r="AX589" s="275" t="s">
        <v>74</v>
      </c>
      <c r="AY589" s="278" t="s">
        <v>153</v>
      </c>
    </row>
    <row r="590" spans="2:51" s="291" customFormat="1" ht="12">
      <c r="B590" s="292"/>
      <c r="D590" s="277" t="s">
        <v>165</v>
      </c>
      <c r="E590" s="293" t="s">
        <v>1</v>
      </c>
      <c r="F590" s="294" t="s">
        <v>176</v>
      </c>
      <c r="H590" s="295">
        <v>2</v>
      </c>
      <c r="I590" s="83"/>
      <c r="L590" s="292"/>
      <c r="M590" s="296"/>
      <c r="N590" s="297"/>
      <c r="O590" s="297"/>
      <c r="P590" s="297"/>
      <c r="Q590" s="297"/>
      <c r="R590" s="297"/>
      <c r="S590" s="297"/>
      <c r="T590" s="298"/>
      <c r="AT590" s="293" t="s">
        <v>165</v>
      </c>
      <c r="AU590" s="293" t="s">
        <v>84</v>
      </c>
      <c r="AV590" s="291" t="s">
        <v>159</v>
      </c>
      <c r="AW590" s="291" t="s">
        <v>30</v>
      </c>
      <c r="AX590" s="291" t="s">
        <v>82</v>
      </c>
      <c r="AY590" s="293" t="s">
        <v>153</v>
      </c>
    </row>
    <row r="591" spans="1:65" s="178" customFormat="1" ht="24.25" customHeight="1">
      <c r="A591" s="175"/>
      <c r="B591" s="176"/>
      <c r="C591" s="261" t="s">
        <v>327</v>
      </c>
      <c r="D591" s="261" t="s">
        <v>155</v>
      </c>
      <c r="E591" s="262" t="s">
        <v>1385</v>
      </c>
      <c r="F591" s="263" t="s">
        <v>1386</v>
      </c>
      <c r="G591" s="264" t="s">
        <v>158</v>
      </c>
      <c r="H591" s="265">
        <v>22</v>
      </c>
      <c r="I591" s="80"/>
      <c r="J591" s="266">
        <f>ROUND(I591*H591,2)</f>
        <v>0</v>
      </c>
      <c r="K591" s="267"/>
      <c r="L591" s="176"/>
      <c r="M591" s="268" t="s">
        <v>1</v>
      </c>
      <c r="N591" s="269" t="s">
        <v>39</v>
      </c>
      <c r="O591" s="270"/>
      <c r="P591" s="271">
        <f>O591*H591</f>
        <v>0</v>
      </c>
      <c r="Q591" s="271">
        <v>0</v>
      </c>
      <c r="R591" s="271">
        <f>Q591*H591</f>
        <v>0</v>
      </c>
      <c r="S591" s="271">
        <v>0</v>
      </c>
      <c r="T591" s="272">
        <f>S591*H591</f>
        <v>0</v>
      </c>
      <c r="U591" s="175"/>
      <c r="V591" s="175"/>
      <c r="W591" s="175"/>
      <c r="X591" s="175"/>
      <c r="Y591" s="175"/>
      <c r="Z591" s="175"/>
      <c r="AA591" s="175"/>
      <c r="AB591" s="175"/>
      <c r="AC591" s="175"/>
      <c r="AD591" s="175"/>
      <c r="AE591" s="175"/>
      <c r="AR591" s="273" t="s">
        <v>186</v>
      </c>
      <c r="AT591" s="273" t="s">
        <v>155</v>
      </c>
      <c r="AU591" s="273" t="s">
        <v>84</v>
      </c>
      <c r="AY591" s="166" t="s">
        <v>153</v>
      </c>
      <c r="BE591" s="274">
        <f>IF(N591="základní",J591,0)</f>
        <v>0</v>
      </c>
      <c r="BF591" s="274">
        <f>IF(N591="snížená",J591,0)</f>
        <v>0</v>
      </c>
      <c r="BG591" s="274">
        <f>IF(N591="zákl. přenesená",J591,0)</f>
        <v>0</v>
      </c>
      <c r="BH591" s="274">
        <f>IF(N591="sníž. přenesená",J591,0)</f>
        <v>0</v>
      </c>
      <c r="BI591" s="274">
        <f>IF(N591="nulová",J591,0)</f>
        <v>0</v>
      </c>
      <c r="BJ591" s="166" t="s">
        <v>82</v>
      </c>
      <c r="BK591" s="274">
        <f>ROUND(I591*H591,2)</f>
        <v>0</v>
      </c>
      <c r="BL591" s="166" t="s">
        <v>186</v>
      </c>
      <c r="BM591" s="273" t="s">
        <v>1387</v>
      </c>
    </row>
    <row r="592" spans="1:65" s="178" customFormat="1" ht="16.5" customHeight="1">
      <c r="A592" s="175"/>
      <c r="B592" s="176"/>
      <c r="C592" s="261" t="s">
        <v>333</v>
      </c>
      <c r="D592" s="261" t="s">
        <v>155</v>
      </c>
      <c r="E592" s="262" t="s">
        <v>1388</v>
      </c>
      <c r="F592" s="263" t="s">
        <v>1389</v>
      </c>
      <c r="G592" s="264" t="s">
        <v>222</v>
      </c>
      <c r="H592" s="265">
        <v>10</v>
      </c>
      <c r="I592" s="80"/>
      <c r="J592" s="266">
        <f>ROUND(I592*H592,2)</f>
        <v>0</v>
      </c>
      <c r="K592" s="267"/>
      <c r="L592" s="176"/>
      <c r="M592" s="268" t="s">
        <v>1</v>
      </c>
      <c r="N592" s="269" t="s">
        <v>39</v>
      </c>
      <c r="O592" s="270"/>
      <c r="P592" s="271">
        <f>O592*H592</f>
        <v>0</v>
      </c>
      <c r="Q592" s="271">
        <v>0</v>
      </c>
      <c r="R592" s="271">
        <f>Q592*H592</f>
        <v>0</v>
      </c>
      <c r="S592" s="271">
        <v>0</v>
      </c>
      <c r="T592" s="272">
        <f>S592*H592</f>
        <v>0</v>
      </c>
      <c r="U592" s="175"/>
      <c r="V592" s="175"/>
      <c r="W592" s="175"/>
      <c r="X592" s="175"/>
      <c r="Y592" s="175"/>
      <c r="Z592" s="175"/>
      <c r="AA592" s="175"/>
      <c r="AB592" s="175"/>
      <c r="AC592" s="175"/>
      <c r="AD592" s="175"/>
      <c r="AE592" s="175"/>
      <c r="AR592" s="273" t="s">
        <v>186</v>
      </c>
      <c r="AT592" s="273" t="s">
        <v>155</v>
      </c>
      <c r="AU592" s="273" t="s">
        <v>84</v>
      </c>
      <c r="AY592" s="166" t="s">
        <v>153</v>
      </c>
      <c r="BE592" s="274">
        <f>IF(N592="základní",J592,0)</f>
        <v>0</v>
      </c>
      <c r="BF592" s="274">
        <f>IF(N592="snížená",J592,0)</f>
        <v>0</v>
      </c>
      <c r="BG592" s="274">
        <f>IF(N592="zákl. přenesená",J592,0)</f>
        <v>0</v>
      </c>
      <c r="BH592" s="274">
        <f>IF(N592="sníž. přenesená",J592,0)</f>
        <v>0</v>
      </c>
      <c r="BI592" s="274">
        <f>IF(N592="nulová",J592,0)</f>
        <v>0</v>
      </c>
      <c r="BJ592" s="166" t="s">
        <v>82</v>
      </c>
      <c r="BK592" s="274">
        <f>ROUND(I592*H592,2)</f>
        <v>0</v>
      </c>
      <c r="BL592" s="166" t="s">
        <v>186</v>
      </c>
      <c r="BM592" s="273" t="s">
        <v>1390</v>
      </c>
    </row>
    <row r="593" spans="1:65" s="178" customFormat="1" ht="24.25" customHeight="1">
      <c r="A593" s="175"/>
      <c r="B593" s="176"/>
      <c r="C593" s="261" t="s">
        <v>869</v>
      </c>
      <c r="D593" s="261" t="s">
        <v>155</v>
      </c>
      <c r="E593" s="262" t="s">
        <v>1391</v>
      </c>
      <c r="F593" s="263" t="s">
        <v>1392</v>
      </c>
      <c r="G593" s="264" t="s">
        <v>222</v>
      </c>
      <c r="H593" s="265">
        <v>1</v>
      </c>
      <c r="I593" s="80"/>
      <c r="J593" s="266">
        <f>ROUND(I593*H593,2)</f>
        <v>0</v>
      </c>
      <c r="K593" s="267"/>
      <c r="L593" s="176"/>
      <c r="M593" s="268" t="s">
        <v>1</v>
      </c>
      <c r="N593" s="269" t="s">
        <v>39</v>
      </c>
      <c r="O593" s="270"/>
      <c r="P593" s="271">
        <f>O593*H593</f>
        <v>0</v>
      </c>
      <c r="Q593" s="271">
        <v>0</v>
      </c>
      <c r="R593" s="271">
        <f>Q593*H593</f>
        <v>0</v>
      </c>
      <c r="S593" s="271">
        <v>0</v>
      </c>
      <c r="T593" s="272">
        <f>S593*H593</f>
        <v>0</v>
      </c>
      <c r="U593" s="175"/>
      <c r="V593" s="175"/>
      <c r="W593" s="175"/>
      <c r="X593" s="175"/>
      <c r="Y593" s="175"/>
      <c r="Z593" s="175"/>
      <c r="AA593" s="175"/>
      <c r="AB593" s="175"/>
      <c r="AC593" s="175"/>
      <c r="AD593" s="175"/>
      <c r="AE593" s="175"/>
      <c r="AR593" s="273" t="s">
        <v>186</v>
      </c>
      <c r="AT593" s="273" t="s">
        <v>155</v>
      </c>
      <c r="AU593" s="273" t="s">
        <v>84</v>
      </c>
      <c r="AY593" s="166" t="s">
        <v>153</v>
      </c>
      <c r="BE593" s="274">
        <f>IF(N593="základní",J593,0)</f>
        <v>0</v>
      </c>
      <c r="BF593" s="274">
        <f>IF(N593="snížená",J593,0)</f>
        <v>0</v>
      </c>
      <c r="BG593" s="274">
        <f>IF(N593="zákl. přenesená",J593,0)</f>
        <v>0</v>
      </c>
      <c r="BH593" s="274">
        <f>IF(N593="sníž. přenesená",J593,0)</f>
        <v>0</v>
      </c>
      <c r="BI593" s="274">
        <f>IF(N593="nulová",J593,0)</f>
        <v>0</v>
      </c>
      <c r="BJ593" s="166" t="s">
        <v>82</v>
      </c>
      <c r="BK593" s="274">
        <f>ROUND(I593*H593,2)</f>
        <v>0</v>
      </c>
      <c r="BL593" s="166" t="s">
        <v>186</v>
      </c>
      <c r="BM593" s="273" t="s">
        <v>1393</v>
      </c>
    </row>
    <row r="594" spans="2:51" s="275" customFormat="1" ht="12">
      <c r="B594" s="276"/>
      <c r="D594" s="277" t="s">
        <v>165</v>
      </c>
      <c r="E594" s="278" t="s">
        <v>1</v>
      </c>
      <c r="F594" s="279" t="s">
        <v>1394</v>
      </c>
      <c r="H594" s="280">
        <v>1</v>
      </c>
      <c r="I594" s="81"/>
      <c r="L594" s="276"/>
      <c r="M594" s="281"/>
      <c r="N594" s="282"/>
      <c r="O594" s="282"/>
      <c r="P594" s="282"/>
      <c r="Q594" s="282"/>
      <c r="R594" s="282"/>
      <c r="S594" s="282"/>
      <c r="T594" s="283"/>
      <c r="AT594" s="278" t="s">
        <v>165</v>
      </c>
      <c r="AU594" s="278" t="s">
        <v>84</v>
      </c>
      <c r="AV594" s="275" t="s">
        <v>84</v>
      </c>
      <c r="AW594" s="275" t="s">
        <v>30</v>
      </c>
      <c r="AX594" s="275" t="s">
        <v>74</v>
      </c>
      <c r="AY594" s="278" t="s">
        <v>153</v>
      </c>
    </row>
    <row r="595" spans="2:51" s="291" customFormat="1" ht="12">
      <c r="B595" s="292"/>
      <c r="D595" s="277" t="s">
        <v>165</v>
      </c>
      <c r="E595" s="293" t="s">
        <v>1</v>
      </c>
      <c r="F595" s="294" t="s">
        <v>176</v>
      </c>
      <c r="H595" s="295">
        <v>1</v>
      </c>
      <c r="I595" s="83"/>
      <c r="L595" s="292"/>
      <c r="M595" s="296"/>
      <c r="N595" s="297"/>
      <c r="O595" s="297"/>
      <c r="P595" s="297"/>
      <c r="Q595" s="297"/>
      <c r="R595" s="297"/>
      <c r="S595" s="297"/>
      <c r="T595" s="298"/>
      <c r="AT595" s="293" t="s">
        <v>165</v>
      </c>
      <c r="AU595" s="293" t="s">
        <v>84</v>
      </c>
      <c r="AV595" s="291" t="s">
        <v>159</v>
      </c>
      <c r="AW595" s="291" t="s">
        <v>30</v>
      </c>
      <c r="AX595" s="291" t="s">
        <v>82</v>
      </c>
      <c r="AY595" s="293" t="s">
        <v>153</v>
      </c>
    </row>
    <row r="596" spans="1:65" s="178" customFormat="1" ht="24.25" customHeight="1">
      <c r="A596" s="175"/>
      <c r="B596" s="176"/>
      <c r="C596" s="261" t="s">
        <v>403</v>
      </c>
      <c r="D596" s="261" t="s">
        <v>155</v>
      </c>
      <c r="E596" s="262" t="s">
        <v>1395</v>
      </c>
      <c r="F596" s="263" t="s">
        <v>1396</v>
      </c>
      <c r="G596" s="264" t="s">
        <v>222</v>
      </c>
      <c r="H596" s="265">
        <v>3</v>
      </c>
      <c r="I596" s="80"/>
      <c r="J596" s="266">
        <f>ROUND(I596*H596,2)</f>
        <v>0</v>
      </c>
      <c r="K596" s="267"/>
      <c r="L596" s="176"/>
      <c r="M596" s="268" t="s">
        <v>1</v>
      </c>
      <c r="N596" s="269" t="s">
        <v>39</v>
      </c>
      <c r="O596" s="270"/>
      <c r="P596" s="271">
        <f>O596*H596</f>
        <v>0</v>
      </c>
      <c r="Q596" s="271">
        <v>0</v>
      </c>
      <c r="R596" s="271">
        <f>Q596*H596</f>
        <v>0</v>
      </c>
      <c r="S596" s="271">
        <v>0</v>
      </c>
      <c r="T596" s="272">
        <f>S596*H596</f>
        <v>0</v>
      </c>
      <c r="U596" s="175"/>
      <c r="V596" s="175"/>
      <c r="W596" s="175"/>
      <c r="X596" s="175"/>
      <c r="Y596" s="175"/>
      <c r="Z596" s="175"/>
      <c r="AA596" s="175"/>
      <c r="AB596" s="175"/>
      <c r="AC596" s="175"/>
      <c r="AD596" s="175"/>
      <c r="AE596" s="175"/>
      <c r="AR596" s="273" t="s">
        <v>186</v>
      </c>
      <c r="AT596" s="273" t="s">
        <v>155</v>
      </c>
      <c r="AU596" s="273" t="s">
        <v>84</v>
      </c>
      <c r="AY596" s="166" t="s">
        <v>153</v>
      </c>
      <c r="BE596" s="274">
        <f>IF(N596="základní",J596,0)</f>
        <v>0</v>
      </c>
      <c r="BF596" s="274">
        <f>IF(N596="snížená",J596,0)</f>
        <v>0</v>
      </c>
      <c r="BG596" s="274">
        <f>IF(N596="zákl. přenesená",J596,0)</f>
        <v>0</v>
      </c>
      <c r="BH596" s="274">
        <f>IF(N596="sníž. přenesená",J596,0)</f>
        <v>0</v>
      </c>
      <c r="BI596" s="274">
        <f>IF(N596="nulová",J596,0)</f>
        <v>0</v>
      </c>
      <c r="BJ596" s="166" t="s">
        <v>82</v>
      </c>
      <c r="BK596" s="274">
        <f>ROUND(I596*H596,2)</f>
        <v>0</v>
      </c>
      <c r="BL596" s="166" t="s">
        <v>186</v>
      </c>
      <c r="BM596" s="273" t="s">
        <v>1397</v>
      </c>
    </row>
    <row r="597" spans="2:51" s="275" customFormat="1" ht="12">
      <c r="B597" s="276"/>
      <c r="D597" s="277" t="s">
        <v>165</v>
      </c>
      <c r="E597" s="278" t="s">
        <v>1</v>
      </c>
      <c r="F597" s="279" t="s">
        <v>1398</v>
      </c>
      <c r="H597" s="280">
        <v>3</v>
      </c>
      <c r="I597" s="81"/>
      <c r="L597" s="276"/>
      <c r="M597" s="281"/>
      <c r="N597" s="282"/>
      <c r="O597" s="282"/>
      <c r="P597" s="282"/>
      <c r="Q597" s="282"/>
      <c r="R597" s="282"/>
      <c r="S597" s="282"/>
      <c r="T597" s="283"/>
      <c r="AT597" s="278" t="s">
        <v>165</v>
      </c>
      <c r="AU597" s="278" t="s">
        <v>84</v>
      </c>
      <c r="AV597" s="275" t="s">
        <v>84</v>
      </c>
      <c r="AW597" s="275" t="s">
        <v>30</v>
      </c>
      <c r="AX597" s="275" t="s">
        <v>74</v>
      </c>
      <c r="AY597" s="278" t="s">
        <v>153</v>
      </c>
    </row>
    <row r="598" spans="2:51" s="291" customFormat="1" ht="12">
      <c r="B598" s="292"/>
      <c r="D598" s="277" t="s">
        <v>165</v>
      </c>
      <c r="E598" s="293" t="s">
        <v>1</v>
      </c>
      <c r="F598" s="294" t="s">
        <v>176</v>
      </c>
      <c r="H598" s="295">
        <v>3</v>
      </c>
      <c r="I598" s="83"/>
      <c r="L598" s="292"/>
      <c r="M598" s="296"/>
      <c r="N598" s="297"/>
      <c r="O598" s="297"/>
      <c r="P598" s="297"/>
      <c r="Q598" s="297"/>
      <c r="R598" s="297"/>
      <c r="S598" s="297"/>
      <c r="T598" s="298"/>
      <c r="AT598" s="293" t="s">
        <v>165</v>
      </c>
      <c r="AU598" s="293" t="s">
        <v>84</v>
      </c>
      <c r="AV598" s="291" t="s">
        <v>159</v>
      </c>
      <c r="AW598" s="291" t="s">
        <v>30</v>
      </c>
      <c r="AX598" s="291" t="s">
        <v>82</v>
      </c>
      <c r="AY598" s="293" t="s">
        <v>153</v>
      </c>
    </row>
    <row r="599" spans="1:65" s="178" customFormat="1" ht="16.5" customHeight="1">
      <c r="A599" s="175"/>
      <c r="B599" s="176"/>
      <c r="C599" s="261" t="s">
        <v>393</v>
      </c>
      <c r="D599" s="261" t="s">
        <v>155</v>
      </c>
      <c r="E599" s="262" t="s">
        <v>1399</v>
      </c>
      <c r="F599" s="263" t="s">
        <v>1400</v>
      </c>
      <c r="G599" s="264" t="s">
        <v>222</v>
      </c>
      <c r="H599" s="265">
        <v>8</v>
      </c>
      <c r="I599" s="80"/>
      <c r="J599" s="266">
        <f>ROUND(I599*H599,2)</f>
        <v>0</v>
      </c>
      <c r="K599" s="267"/>
      <c r="L599" s="176"/>
      <c r="M599" s="268" t="s">
        <v>1</v>
      </c>
      <c r="N599" s="269" t="s">
        <v>39</v>
      </c>
      <c r="O599" s="270"/>
      <c r="P599" s="271">
        <f>O599*H599</f>
        <v>0</v>
      </c>
      <c r="Q599" s="271">
        <v>0</v>
      </c>
      <c r="R599" s="271">
        <f>Q599*H599</f>
        <v>0</v>
      </c>
      <c r="S599" s="271">
        <v>0</v>
      </c>
      <c r="T599" s="272">
        <f>S599*H599</f>
        <v>0</v>
      </c>
      <c r="U599" s="175"/>
      <c r="V599" s="175"/>
      <c r="W599" s="175"/>
      <c r="X599" s="175"/>
      <c r="Y599" s="175"/>
      <c r="Z599" s="175"/>
      <c r="AA599" s="175"/>
      <c r="AB599" s="175"/>
      <c r="AC599" s="175"/>
      <c r="AD599" s="175"/>
      <c r="AE599" s="175"/>
      <c r="AR599" s="273" t="s">
        <v>186</v>
      </c>
      <c r="AT599" s="273" t="s">
        <v>155</v>
      </c>
      <c r="AU599" s="273" t="s">
        <v>84</v>
      </c>
      <c r="AY599" s="166" t="s">
        <v>153</v>
      </c>
      <c r="BE599" s="274">
        <f>IF(N599="základní",J599,0)</f>
        <v>0</v>
      </c>
      <c r="BF599" s="274">
        <f>IF(N599="snížená",J599,0)</f>
        <v>0</v>
      </c>
      <c r="BG599" s="274">
        <f>IF(N599="zákl. přenesená",J599,0)</f>
        <v>0</v>
      </c>
      <c r="BH599" s="274">
        <f>IF(N599="sníž. přenesená",J599,0)</f>
        <v>0</v>
      </c>
      <c r="BI599" s="274">
        <f>IF(N599="nulová",J599,0)</f>
        <v>0</v>
      </c>
      <c r="BJ599" s="166" t="s">
        <v>82</v>
      </c>
      <c r="BK599" s="274">
        <f>ROUND(I599*H599,2)</f>
        <v>0</v>
      </c>
      <c r="BL599" s="166" t="s">
        <v>186</v>
      </c>
      <c r="BM599" s="273" t="s">
        <v>1401</v>
      </c>
    </row>
    <row r="600" spans="2:51" s="275" customFormat="1" ht="12">
      <c r="B600" s="276"/>
      <c r="D600" s="277" t="s">
        <v>165</v>
      </c>
      <c r="E600" s="278" t="s">
        <v>1</v>
      </c>
      <c r="F600" s="279" t="s">
        <v>1266</v>
      </c>
      <c r="H600" s="280">
        <v>7</v>
      </c>
      <c r="I600" s="81"/>
      <c r="L600" s="276"/>
      <c r="M600" s="281"/>
      <c r="N600" s="282"/>
      <c r="O600" s="282"/>
      <c r="P600" s="282"/>
      <c r="Q600" s="282"/>
      <c r="R600" s="282"/>
      <c r="S600" s="282"/>
      <c r="T600" s="283"/>
      <c r="AT600" s="278" t="s">
        <v>165</v>
      </c>
      <c r="AU600" s="278" t="s">
        <v>84</v>
      </c>
      <c r="AV600" s="275" t="s">
        <v>84</v>
      </c>
      <c r="AW600" s="275" t="s">
        <v>30</v>
      </c>
      <c r="AX600" s="275" t="s">
        <v>74</v>
      </c>
      <c r="AY600" s="278" t="s">
        <v>153</v>
      </c>
    </row>
    <row r="601" spans="2:51" s="275" customFormat="1" ht="12">
      <c r="B601" s="276"/>
      <c r="D601" s="277" t="s">
        <v>165</v>
      </c>
      <c r="E601" s="278" t="s">
        <v>1</v>
      </c>
      <c r="F601" s="279" t="s">
        <v>1267</v>
      </c>
      <c r="H601" s="280">
        <v>1</v>
      </c>
      <c r="I601" s="81"/>
      <c r="L601" s="276"/>
      <c r="M601" s="281"/>
      <c r="N601" s="282"/>
      <c r="O601" s="282"/>
      <c r="P601" s="282"/>
      <c r="Q601" s="282"/>
      <c r="R601" s="282"/>
      <c r="S601" s="282"/>
      <c r="T601" s="283"/>
      <c r="AT601" s="278" t="s">
        <v>165</v>
      </c>
      <c r="AU601" s="278" t="s">
        <v>84</v>
      </c>
      <c r="AV601" s="275" t="s">
        <v>84</v>
      </c>
      <c r="AW601" s="275" t="s">
        <v>30</v>
      </c>
      <c r="AX601" s="275" t="s">
        <v>74</v>
      </c>
      <c r="AY601" s="278" t="s">
        <v>153</v>
      </c>
    </row>
    <row r="602" spans="2:51" s="291" customFormat="1" ht="12">
      <c r="B602" s="292"/>
      <c r="D602" s="277" t="s">
        <v>165</v>
      </c>
      <c r="E602" s="293" t="s">
        <v>1</v>
      </c>
      <c r="F602" s="294" t="s">
        <v>176</v>
      </c>
      <c r="H602" s="295">
        <v>8</v>
      </c>
      <c r="I602" s="83"/>
      <c r="L602" s="292"/>
      <c r="M602" s="296"/>
      <c r="N602" s="297"/>
      <c r="O602" s="297"/>
      <c r="P602" s="297"/>
      <c r="Q602" s="297"/>
      <c r="R602" s="297"/>
      <c r="S602" s="297"/>
      <c r="T602" s="298"/>
      <c r="AT602" s="293" t="s">
        <v>165</v>
      </c>
      <c r="AU602" s="293" t="s">
        <v>84</v>
      </c>
      <c r="AV602" s="291" t="s">
        <v>159</v>
      </c>
      <c r="AW602" s="291" t="s">
        <v>30</v>
      </c>
      <c r="AX602" s="291" t="s">
        <v>82</v>
      </c>
      <c r="AY602" s="293" t="s">
        <v>153</v>
      </c>
    </row>
    <row r="603" spans="1:65" s="178" customFormat="1" ht="44.25" customHeight="1">
      <c r="A603" s="175"/>
      <c r="B603" s="176"/>
      <c r="C603" s="261" t="s">
        <v>1402</v>
      </c>
      <c r="D603" s="261" t="s">
        <v>155</v>
      </c>
      <c r="E603" s="262" t="s">
        <v>1403</v>
      </c>
      <c r="F603" s="263" t="s">
        <v>1404</v>
      </c>
      <c r="G603" s="264" t="s">
        <v>510</v>
      </c>
      <c r="H603" s="85"/>
      <c r="I603" s="80"/>
      <c r="J603" s="266">
        <f>ROUND(I603*H603,2)</f>
        <v>0</v>
      </c>
      <c r="K603" s="267"/>
      <c r="L603" s="176"/>
      <c r="M603" s="268" t="s">
        <v>1</v>
      </c>
      <c r="N603" s="269" t="s">
        <v>39</v>
      </c>
      <c r="O603" s="270"/>
      <c r="P603" s="271">
        <f>O603*H603</f>
        <v>0</v>
      </c>
      <c r="Q603" s="271">
        <v>0</v>
      </c>
      <c r="R603" s="271">
        <f>Q603*H603</f>
        <v>0</v>
      </c>
      <c r="S603" s="271">
        <v>0</v>
      </c>
      <c r="T603" s="272">
        <f>S603*H603</f>
        <v>0</v>
      </c>
      <c r="U603" s="175"/>
      <c r="V603" s="175"/>
      <c r="W603" s="175"/>
      <c r="X603" s="175"/>
      <c r="Y603" s="175"/>
      <c r="Z603" s="175"/>
      <c r="AA603" s="175"/>
      <c r="AB603" s="175"/>
      <c r="AC603" s="175"/>
      <c r="AD603" s="175"/>
      <c r="AE603" s="175"/>
      <c r="AR603" s="273" t="s">
        <v>186</v>
      </c>
      <c r="AT603" s="273" t="s">
        <v>155</v>
      </c>
      <c r="AU603" s="273" t="s">
        <v>84</v>
      </c>
      <c r="AY603" s="166" t="s">
        <v>153</v>
      </c>
      <c r="BE603" s="274">
        <f>IF(N603="základní",J603,0)</f>
        <v>0</v>
      </c>
      <c r="BF603" s="274">
        <f>IF(N603="snížená",J603,0)</f>
        <v>0</v>
      </c>
      <c r="BG603" s="274">
        <f>IF(N603="zákl. přenesená",J603,0)</f>
        <v>0</v>
      </c>
      <c r="BH603" s="274">
        <f>IF(N603="sníž. přenesená",J603,0)</f>
        <v>0</v>
      </c>
      <c r="BI603" s="274">
        <f>IF(N603="nulová",J603,0)</f>
        <v>0</v>
      </c>
      <c r="BJ603" s="166" t="s">
        <v>82</v>
      </c>
      <c r="BK603" s="274">
        <f>ROUND(I603*H603,2)</f>
        <v>0</v>
      </c>
      <c r="BL603" s="166" t="s">
        <v>186</v>
      </c>
      <c r="BM603" s="273" t="s">
        <v>1405</v>
      </c>
    </row>
    <row r="604" spans="1:65" s="178" customFormat="1" ht="49.15" customHeight="1">
      <c r="A604" s="175"/>
      <c r="B604" s="176"/>
      <c r="C604" s="261" t="s">
        <v>407</v>
      </c>
      <c r="D604" s="261" t="s">
        <v>155</v>
      </c>
      <c r="E604" s="262" t="s">
        <v>1406</v>
      </c>
      <c r="F604" s="263" t="s">
        <v>1407</v>
      </c>
      <c r="G604" s="264" t="s">
        <v>510</v>
      </c>
      <c r="H604" s="85"/>
      <c r="I604" s="80"/>
      <c r="J604" s="266">
        <f>ROUND(I604*H604,2)</f>
        <v>0</v>
      </c>
      <c r="K604" s="267"/>
      <c r="L604" s="176"/>
      <c r="M604" s="268" t="s">
        <v>1</v>
      </c>
      <c r="N604" s="269" t="s">
        <v>39</v>
      </c>
      <c r="O604" s="270"/>
      <c r="P604" s="271">
        <f>O604*H604</f>
        <v>0</v>
      </c>
      <c r="Q604" s="271">
        <v>0</v>
      </c>
      <c r="R604" s="271">
        <f>Q604*H604</f>
        <v>0</v>
      </c>
      <c r="S604" s="271">
        <v>0</v>
      </c>
      <c r="T604" s="272">
        <f>S604*H604</f>
        <v>0</v>
      </c>
      <c r="U604" s="175"/>
      <c r="V604" s="175"/>
      <c r="W604" s="175"/>
      <c r="X604" s="175"/>
      <c r="Y604" s="175"/>
      <c r="Z604" s="175"/>
      <c r="AA604" s="175"/>
      <c r="AB604" s="175"/>
      <c r="AC604" s="175"/>
      <c r="AD604" s="175"/>
      <c r="AE604" s="175"/>
      <c r="AR604" s="273" t="s">
        <v>186</v>
      </c>
      <c r="AT604" s="273" t="s">
        <v>155</v>
      </c>
      <c r="AU604" s="273" t="s">
        <v>84</v>
      </c>
      <c r="AY604" s="166" t="s">
        <v>153</v>
      </c>
      <c r="BE604" s="274">
        <f>IF(N604="základní",J604,0)</f>
        <v>0</v>
      </c>
      <c r="BF604" s="274">
        <f>IF(N604="snížená",J604,0)</f>
        <v>0</v>
      </c>
      <c r="BG604" s="274">
        <f>IF(N604="zákl. přenesená",J604,0)</f>
        <v>0</v>
      </c>
      <c r="BH604" s="274">
        <f>IF(N604="sníž. přenesená",J604,0)</f>
        <v>0</v>
      </c>
      <c r="BI604" s="274">
        <f>IF(N604="nulová",J604,0)</f>
        <v>0</v>
      </c>
      <c r="BJ604" s="166" t="s">
        <v>82</v>
      </c>
      <c r="BK604" s="274">
        <f>ROUND(I604*H604,2)</f>
        <v>0</v>
      </c>
      <c r="BL604" s="166" t="s">
        <v>186</v>
      </c>
      <c r="BM604" s="273" t="s">
        <v>1408</v>
      </c>
    </row>
    <row r="605" spans="2:63" s="248" customFormat="1" ht="22.9" customHeight="1">
      <c r="B605" s="249"/>
      <c r="D605" s="250" t="s">
        <v>73</v>
      </c>
      <c r="E605" s="259" t="s">
        <v>1409</v>
      </c>
      <c r="F605" s="259" t="s">
        <v>1410</v>
      </c>
      <c r="I605" s="79"/>
      <c r="J605" s="260">
        <f>BK605</f>
        <v>0</v>
      </c>
      <c r="L605" s="249"/>
      <c r="M605" s="253"/>
      <c r="N605" s="254"/>
      <c r="O605" s="254"/>
      <c r="P605" s="255">
        <f>SUM(P606:P609)</f>
        <v>0</v>
      </c>
      <c r="Q605" s="254"/>
      <c r="R605" s="255">
        <f>SUM(R606:R609)</f>
        <v>0</v>
      </c>
      <c r="S605" s="254"/>
      <c r="T605" s="256">
        <f>SUM(T606:T609)</f>
        <v>0</v>
      </c>
      <c r="AR605" s="250" t="s">
        <v>84</v>
      </c>
      <c r="AT605" s="257" t="s">
        <v>73</v>
      </c>
      <c r="AU605" s="257" t="s">
        <v>82</v>
      </c>
      <c r="AY605" s="250" t="s">
        <v>153</v>
      </c>
      <c r="BK605" s="258">
        <f>SUM(BK606:BK609)</f>
        <v>0</v>
      </c>
    </row>
    <row r="606" spans="1:65" s="178" customFormat="1" ht="33" customHeight="1">
      <c r="A606" s="175"/>
      <c r="B606" s="176"/>
      <c r="C606" s="261" t="s">
        <v>1411</v>
      </c>
      <c r="D606" s="261" t="s">
        <v>155</v>
      </c>
      <c r="E606" s="262" t="s">
        <v>1412</v>
      </c>
      <c r="F606" s="263" t="s">
        <v>1413</v>
      </c>
      <c r="G606" s="264" t="s">
        <v>158</v>
      </c>
      <c r="H606" s="265">
        <v>1</v>
      </c>
      <c r="I606" s="80"/>
      <c r="J606" s="266">
        <f>ROUND(I606*H606,2)</f>
        <v>0</v>
      </c>
      <c r="K606" s="267"/>
      <c r="L606" s="176"/>
      <c r="M606" s="268" t="s">
        <v>1</v>
      </c>
      <c r="N606" s="269" t="s">
        <v>39</v>
      </c>
      <c r="O606" s="270"/>
      <c r="P606" s="271">
        <f>O606*H606</f>
        <v>0</v>
      </c>
      <c r="Q606" s="271">
        <v>0</v>
      </c>
      <c r="R606" s="271">
        <f>Q606*H606</f>
        <v>0</v>
      </c>
      <c r="S606" s="271">
        <v>0</v>
      </c>
      <c r="T606" s="272">
        <f>S606*H606</f>
        <v>0</v>
      </c>
      <c r="U606" s="175"/>
      <c r="V606" s="175"/>
      <c r="W606" s="175"/>
      <c r="X606" s="175"/>
      <c r="Y606" s="175"/>
      <c r="Z606" s="175"/>
      <c r="AA606" s="175"/>
      <c r="AB606" s="175"/>
      <c r="AC606" s="175"/>
      <c r="AD606" s="175"/>
      <c r="AE606" s="175"/>
      <c r="AR606" s="273" t="s">
        <v>186</v>
      </c>
      <c r="AT606" s="273" t="s">
        <v>155</v>
      </c>
      <c r="AU606" s="273" t="s">
        <v>84</v>
      </c>
      <c r="AY606" s="166" t="s">
        <v>153</v>
      </c>
      <c r="BE606" s="274">
        <f>IF(N606="základní",J606,0)</f>
        <v>0</v>
      </c>
      <c r="BF606" s="274">
        <f>IF(N606="snížená",J606,0)</f>
        <v>0</v>
      </c>
      <c r="BG606" s="274">
        <f>IF(N606="zákl. přenesená",J606,0)</f>
        <v>0</v>
      </c>
      <c r="BH606" s="274">
        <f>IF(N606="sníž. přenesená",J606,0)</f>
        <v>0</v>
      </c>
      <c r="BI606" s="274">
        <f>IF(N606="nulová",J606,0)</f>
        <v>0</v>
      </c>
      <c r="BJ606" s="166" t="s">
        <v>82</v>
      </c>
      <c r="BK606" s="274">
        <f>ROUND(I606*H606,2)</f>
        <v>0</v>
      </c>
      <c r="BL606" s="166" t="s">
        <v>186</v>
      </c>
      <c r="BM606" s="273" t="s">
        <v>1414</v>
      </c>
    </row>
    <row r="607" spans="1:65" s="178" customFormat="1" ht="55.5" customHeight="1">
      <c r="A607" s="175"/>
      <c r="B607" s="176"/>
      <c r="C607" s="261" t="s">
        <v>410</v>
      </c>
      <c r="D607" s="261" t="s">
        <v>155</v>
      </c>
      <c r="E607" s="262" t="s">
        <v>1415</v>
      </c>
      <c r="F607" s="263" t="s">
        <v>1416</v>
      </c>
      <c r="G607" s="264" t="s">
        <v>158</v>
      </c>
      <c r="H607" s="265">
        <v>1</v>
      </c>
      <c r="I607" s="80"/>
      <c r="J607" s="266">
        <f>ROUND(I607*H607,2)</f>
        <v>0</v>
      </c>
      <c r="K607" s="267"/>
      <c r="L607" s="176"/>
      <c r="M607" s="268" t="s">
        <v>1</v>
      </c>
      <c r="N607" s="269" t="s">
        <v>39</v>
      </c>
      <c r="O607" s="270"/>
      <c r="P607" s="271">
        <f>O607*H607</f>
        <v>0</v>
      </c>
      <c r="Q607" s="271">
        <v>0</v>
      </c>
      <c r="R607" s="271">
        <f>Q607*H607</f>
        <v>0</v>
      </c>
      <c r="S607" s="271">
        <v>0</v>
      </c>
      <c r="T607" s="272">
        <f>S607*H607</f>
        <v>0</v>
      </c>
      <c r="U607" s="175"/>
      <c r="V607" s="175"/>
      <c r="W607" s="175"/>
      <c r="X607" s="175"/>
      <c r="Y607" s="175"/>
      <c r="Z607" s="175"/>
      <c r="AA607" s="175"/>
      <c r="AB607" s="175"/>
      <c r="AC607" s="175"/>
      <c r="AD607" s="175"/>
      <c r="AE607" s="175"/>
      <c r="AR607" s="273" t="s">
        <v>186</v>
      </c>
      <c r="AT607" s="273" t="s">
        <v>155</v>
      </c>
      <c r="AU607" s="273" t="s">
        <v>84</v>
      </c>
      <c r="AY607" s="166" t="s">
        <v>153</v>
      </c>
      <c r="BE607" s="274">
        <f>IF(N607="základní",J607,0)</f>
        <v>0</v>
      </c>
      <c r="BF607" s="274">
        <f>IF(N607="snížená",J607,0)</f>
        <v>0</v>
      </c>
      <c r="BG607" s="274">
        <f>IF(N607="zákl. přenesená",J607,0)</f>
        <v>0</v>
      </c>
      <c r="BH607" s="274">
        <f>IF(N607="sníž. přenesená",J607,0)</f>
        <v>0</v>
      </c>
      <c r="BI607" s="274">
        <f>IF(N607="nulová",J607,0)</f>
        <v>0</v>
      </c>
      <c r="BJ607" s="166" t="s">
        <v>82</v>
      </c>
      <c r="BK607" s="274">
        <f>ROUND(I607*H607,2)</f>
        <v>0</v>
      </c>
      <c r="BL607" s="166" t="s">
        <v>186</v>
      </c>
      <c r="BM607" s="273" t="s">
        <v>1417</v>
      </c>
    </row>
    <row r="608" spans="1:65" s="178" customFormat="1" ht="37.9" customHeight="1">
      <c r="A608" s="175"/>
      <c r="B608" s="176"/>
      <c r="C608" s="261" t="s">
        <v>1418</v>
      </c>
      <c r="D608" s="261" t="s">
        <v>155</v>
      </c>
      <c r="E608" s="262" t="s">
        <v>1419</v>
      </c>
      <c r="F608" s="263" t="s">
        <v>1420</v>
      </c>
      <c r="G608" s="264" t="s">
        <v>510</v>
      </c>
      <c r="H608" s="85"/>
      <c r="I608" s="80"/>
      <c r="J608" s="266">
        <f>ROUND(I608*H608,2)</f>
        <v>0</v>
      </c>
      <c r="K608" s="267"/>
      <c r="L608" s="176"/>
      <c r="M608" s="268" t="s">
        <v>1</v>
      </c>
      <c r="N608" s="269" t="s">
        <v>39</v>
      </c>
      <c r="O608" s="270"/>
      <c r="P608" s="271">
        <f>O608*H608</f>
        <v>0</v>
      </c>
      <c r="Q608" s="271">
        <v>0</v>
      </c>
      <c r="R608" s="271">
        <f>Q608*H608</f>
        <v>0</v>
      </c>
      <c r="S608" s="271">
        <v>0</v>
      </c>
      <c r="T608" s="272">
        <f>S608*H608</f>
        <v>0</v>
      </c>
      <c r="U608" s="175"/>
      <c r="V608" s="175"/>
      <c r="W608" s="175"/>
      <c r="X608" s="175"/>
      <c r="Y608" s="175"/>
      <c r="Z608" s="175"/>
      <c r="AA608" s="175"/>
      <c r="AB608" s="175"/>
      <c r="AC608" s="175"/>
      <c r="AD608" s="175"/>
      <c r="AE608" s="175"/>
      <c r="AR608" s="273" t="s">
        <v>186</v>
      </c>
      <c r="AT608" s="273" t="s">
        <v>155</v>
      </c>
      <c r="AU608" s="273" t="s">
        <v>84</v>
      </c>
      <c r="AY608" s="166" t="s">
        <v>153</v>
      </c>
      <c r="BE608" s="274">
        <f>IF(N608="základní",J608,0)</f>
        <v>0</v>
      </c>
      <c r="BF608" s="274">
        <f>IF(N608="snížená",J608,0)</f>
        <v>0</v>
      </c>
      <c r="BG608" s="274">
        <f>IF(N608="zákl. přenesená",J608,0)</f>
        <v>0</v>
      </c>
      <c r="BH608" s="274">
        <f>IF(N608="sníž. přenesená",J608,0)</f>
        <v>0</v>
      </c>
      <c r="BI608" s="274">
        <f>IF(N608="nulová",J608,0)</f>
        <v>0</v>
      </c>
      <c r="BJ608" s="166" t="s">
        <v>82</v>
      </c>
      <c r="BK608" s="274">
        <f>ROUND(I608*H608,2)</f>
        <v>0</v>
      </c>
      <c r="BL608" s="166" t="s">
        <v>186</v>
      </c>
      <c r="BM608" s="273" t="s">
        <v>1421</v>
      </c>
    </row>
    <row r="609" spans="1:65" s="178" customFormat="1" ht="44.25" customHeight="1">
      <c r="A609" s="175"/>
      <c r="B609" s="176"/>
      <c r="C609" s="261" t="s">
        <v>422</v>
      </c>
      <c r="D609" s="261" t="s">
        <v>155</v>
      </c>
      <c r="E609" s="262" t="s">
        <v>1422</v>
      </c>
      <c r="F609" s="263" t="s">
        <v>1423</v>
      </c>
      <c r="G609" s="264" t="s">
        <v>510</v>
      </c>
      <c r="H609" s="85"/>
      <c r="I609" s="80"/>
      <c r="J609" s="266">
        <f>ROUND(I609*H609,2)</f>
        <v>0</v>
      </c>
      <c r="K609" s="267"/>
      <c r="L609" s="176"/>
      <c r="M609" s="268" t="s">
        <v>1</v>
      </c>
      <c r="N609" s="269" t="s">
        <v>39</v>
      </c>
      <c r="O609" s="270"/>
      <c r="P609" s="271">
        <f>O609*H609</f>
        <v>0</v>
      </c>
      <c r="Q609" s="271">
        <v>0</v>
      </c>
      <c r="R609" s="271">
        <f>Q609*H609</f>
        <v>0</v>
      </c>
      <c r="S609" s="271">
        <v>0</v>
      </c>
      <c r="T609" s="272">
        <f>S609*H609</f>
        <v>0</v>
      </c>
      <c r="U609" s="175"/>
      <c r="V609" s="175"/>
      <c r="W609" s="175"/>
      <c r="X609" s="175"/>
      <c r="Y609" s="175"/>
      <c r="Z609" s="175"/>
      <c r="AA609" s="175"/>
      <c r="AB609" s="175"/>
      <c r="AC609" s="175"/>
      <c r="AD609" s="175"/>
      <c r="AE609" s="175"/>
      <c r="AR609" s="273" t="s">
        <v>186</v>
      </c>
      <c r="AT609" s="273" t="s">
        <v>155</v>
      </c>
      <c r="AU609" s="273" t="s">
        <v>84</v>
      </c>
      <c r="AY609" s="166" t="s">
        <v>153</v>
      </c>
      <c r="BE609" s="274">
        <f>IF(N609="základní",J609,0)</f>
        <v>0</v>
      </c>
      <c r="BF609" s="274">
        <f>IF(N609="snížená",J609,0)</f>
        <v>0</v>
      </c>
      <c r="BG609" s="274">
        <f>IF(N609="zákl. přenesená",J609,0)</f>
        <v>0</v>
      </c>
      <c r="BH609" s="274">
        <f>IF(N609="sníž. přenesená",J609,0)</f>
        <v>0</v>
      </c>
      <c r="BI609" s="274">
        <f>IF(N609="nulová",J609,0)</f>
        <v>0</v>
      </c>
      <c r="BJ609" s="166" t="s">
        <v>82</v>
      </c>
      <c r="BK609" s="274">
        <f>ROUND(I609*H609,2)</f>
        <v>0</v>
      </c>
      <c r="BL609" s="166" t="s">
        <v>186</v>
      </c>
      <c r="BM609" s="273" t="s">
        <v>1424</v>
      </c>
    </row>
    <row r="610" spans="2:63" s="248" customFormat="1" ht="22.9" customHeight="1">
      <c r="B610" s="249"/>
      <c r="D610" s="250" t="s">
        <v>73</v>
      </c>
      <c r="E610" s="259" t="s">
        <v>1425</v>
      </c>
      <c r="F610" s="259" t="s">
        <v>1426</v>
      </c>
      <c r="I610" s="79"/>
      <c r="J610" s="260">
        <f>BK610</f>
        <v>0</v>
      </c>
      <c r="L610" s="249"/>
      <c r="M610" s="253"/>
      <c r="N610" s="254"/>
      <c r="O610" s="254"/>
      <c r="P610" s="255">
        <f>SUM(P611:P613)</f>
        <v>0</v>
      </c>
      <c r="Q610" s="254"/>
      <c r="R610" s="255">
        <f>SUM(R611:R613)</f>
        <v>0</v>
      </c>
      <c r="S610" s="254"/>
      <c r="T610" s="256">
        <f>SUM(T611:T613)</f>
        <v>0</v>
      </c>
      <c r="AR610" s="250" t="s">
        <v>84</v>
      </c>
      <c r="AT610" s="257" t="s">
        <v>73</v>
      </c>
      <c r="AU610" s="257" t="s">
        <v>82</v>
      </c>
      <c r="AY610" s="250" t="s">
        <v>153</v>
      </c>
      <c r="BK610" s="258">
        <f>SUM(BK611:BK613)</f>
        <v>0</v>
      </c>
    </row>
    <row r="611" spans="1:65" s="178" customFormat="1" ht="37.9" customHeight="1">
      <c r="A611" s="175"/>
      <c r="B611" s="176"/>
      <c r="C611" s="261" t="s">
        <v>418</v>
      </c>
      <c r="D611" s="261" t="s">
        <v>155</v>
      </c>
      <c r="E611" s="262" t="s">
        <v>1427</v>
      </c>
      <c r="F611" s="263" t="s">
        <v>1428</v>
      </c>
      <c r="G611" s="264" t="s">
        <v>222</v>
      </c>
      <c r="H611" s="265">
        <v>1</v>
      </c>
      <c r="I611" s="80"/>
      <c r="J611" s="266">
        <f>ROUND(I611*H611,2)</f>
        <v>0</v>
      </c>
      <c r="K611" s="267"/>
      <c r="L611" s="176"/>
      <c r="M611" s="268" t="s">
        <v>1</v>
      </c>
      <c r="N611" s="269" t="s">
        <v>39</v>
      </c>
      <c r="O611" s="270"/>
      <c r="P611" s="271">
        <f>O611*H611</f>
        <v>0</v>
      </c>
      <c r="Q611" s="271">
        <v>0</v>
      </c>
      <c r="R611" s="271">
        <f>Q611*H611</f>
        <v>0</v>
      </c>
      <c r="S611" s="271">
        <v>0</v>
      </c>
      <c r="T611" s="272">
        <f>S611*H611</f>
        <v>0</v>
      </c>
      <c r="U611" s="175"/>
      <c r="V611" s="175"/>
      <c r="W611" s="175"/>
      <c r="X611" s="175"/>
      <c r="Y611" s="175"/>
      <c r="Z611" s="175"/>
      <c r="AA611" s="175"/>
      <c r="AB611" s="175"/>
      <c r="AC611" s="175"/>
      <c r="AD611" s="175"/>
      <c r="AE611" s="175"/>
      <c r="AR611" s="273" t="s">
        <v>186</v>
      </c>
      <c r="AT611" s="273" t="s">
        <v>155</v>
      </c>
      <c r="AU611" s="273" t="s">
        <v>84</v>
      </c>
      <c r="AY611" s="166" t="s">
        <v>153</v>
      </c>
      <c r="BE611" s="274">
        <f>IF(N611="základní",J611,0)</f>
        <v>0</v>
      </c>
      <c r="BF611" s="274">
        <f>IF(N611="snížená",J611,0)</f>
        <v>0</v>
      </c>
      <c r="BG611" s="274">
        <f>IF(N611="zákl. přenesená",J611,0)</f>
        <v>0</v>
      </c>
      <c r="BH611" s="274">
        <f>IF(N611="sníž. přenesená",J611,0)</f>
        <v>0</v>
      </c>
      <c r="BI611" s="274">
        <f>IF(N611="nulová",J611,0)</f>
        <v>0</v>
      </c>
      <c r="BJ611" s="166" t="s">
        <v>82</v>
      </c>
      <c r="BK611" s="274">
        <f>ROUND(I611*H611,2)</f>
        <v>0</v>
      </c>
      <c r="BL611" s="166" t="s">
        <v>186</v>
      </c>
      <c r="BM611" s="273" t="s">
        <v>1429</v>
      </c>
    </row>
    <row r="612" spans="1:65" s="178" customFormat="1" ht="44.25" customHeight="1">
      <c r="A612" s="175"/>
      <c r="B612" s="176"/>
      <c r="C612" s="261" t="s">
        <v>1430</v>
      </c>
      <c r="D612" s="261" t="s">
        <v>155</v>
      </c>
      <c r="E612" s="262" t="s">
        <v>1431</v>
      </c>
      <c r="F612" s="263" t="s">
        <v>1432</v>
      </c>
      <c r="G612" s="264" t="s">
        <v>510</v>
      </c>
      <c r="H612" s="85"/>
      <c r="I612" s="80"/>
      <c r="J612" s="266">
        <f>ROUND(I612*H612,2)</f>
        <v>0</v>
      </c>
      <c r="K612" s="267"/>
      <c r="L612" s="176"/>
      <c r="M612" s="268" t="s">
        <v>1</v>
      </c>
      <c r="N612" s="269" t="s">
        <v>39</v>
      </c>
      <c r="O612" s="270"/>
      <c r="P612" s="271">
        <f>O612*H612</f>
        <v>0</v>
      </c>
      <c r="Q612" s="271">
        <v>0</v>
      </c>
      <c r="R612" s="271">
        <f>Q612*H612</f>
        <v>0</v>
      </c>
      <c r="S612" s="271">
        <v>0</v>
      </c>
      <c r="T612" s="272">
        <f>S612*H612</f>
        <v>0</v>
      </c>
      <c r="U612" s="175"/>
      <c r="V612" s="175"/>
      <c r="W612" s="175"/>
      <c r="X612" s="175"/>
      <c r="Y612" s="175"/>
      <c r="Z612" s="175"/>
      <c r="AA612" s="175"/>
      <c r="AB612" s="175"/>
      <c r="AC612" s="175"/>
      <c r="AD612" s="175"/>
      <c r="AE612" s="175"/>
      <c r="AR612" s="273" t="s">
        <v>186</v>
      </c>
      <c r="AT612" s="273" t="s">
        <v>155</v>
      </c>
      <c r="AU612" s="273" t="s">
        <v>84</v>
      </c>
      <c r="AY612" s="166" t="s">
        <v>153</v>
      </c>
      <c r="BE612" s="274">
        <f>IF(N612="základní",J612,0)</f>
        <v>0</v>
      </c>
      <c r="BF612" s="274">
        <f>IF(N612="snížená",J612,0)</f>
        <v>0</v>
      </c>
      <c r="BG612" s="274">
        <f>IF(N612="zákl. přenesená",J612,0)</f>
        <v>0</v>
      </c>
      <c r="BH612" s="274">
        <f>IF(N612="sníž. přenesená",J612,0)</f>
        <v>0</v>
      </c>
      <c r="BI612" s="274">
        <f>IF(N612="nulová",J612,0)</f>
        <v>0</v>
      </c>
      <c r="BJ612" s="166" t="s">
        <v>82</v>
      </c>
      <c r="BK612" s="274">
        <f>ROUND(I612*H612,2)</f>
        <v>0</v>
      </c>
      <c r="BL612" s="166" t="s">
        <v>186</v>
      </c>
      <c r="BM612" s="273" t="s">
        <v>1433</v>
      </c>
    </row>
    <row r="613" spans="1:65" s="178" customFormat="1" ht="44.25" customHeight="1">
      <c r="A613" s="175"/>
      <c r="B613" s="176"/>
      <c r="C613" s="261" t="s">
        <v>426</v>
      </c>
      <c r="D613" s="261" t="s">
        <v>155</v>
      </c>
      <c r="E613" s="262" t="s">
        <v>1434</v>
      </c>
      <c r="F613" s="263" t="s">
        <v>1435</v>
      </c>
      <c r="G613" s="264" t="s">
        <v>510</v>
      </c>
      <c r="H613" s="85"/>
      <c r="I613" s="80"/>
      <c r="J613" s="266">
        <f>ROUND(I613*H613,2)</f>
        <v>0</v>
      </c>
      <c r="K613" s="267"/>
      <c r="L613" s="176"/>
      <c r="M613" s="309" t="s">
        <v>1</v>
      </c>
      <c r="N613" s="310" t="s">
        <v>39</v>
      </c>
      <c r="O613" s="311"/>
      <c r="P613" s="312">
        <f>O613*H613</f>
        <v>0</v>
      </c>
      <c r="Q613" s="312">
        <v>0</v>
      </c>
      <c r="R613" s="312">
        <f>Q613*H613</f>
        <v>0</v>
      </c>
      <c r="S613" s="312">
        <v>0</v>
      </c>
      <c r="T613" s="313">
        <f>S613*H613</f>
        <v>0</v>
      </c>
      <c r="U613" s="175"/>
      <c r="V613" s="175"/>
      <c r="W613" s="175"/>
      <c r="X613" s="175"/>
      <c r="Y613" s="175"/>
      <c r="Z613" s="175"/>
      <c r="AA613" s="175"/>
      <c r="AB613" s="175"/>
      <c r="AC613" s="175"/>
      <c r="AD613" s="175"/>
      <c r="AE613" s="175"/>
      <c r="AR613" s="273" t="s">
        <v>186</v>
      </c>
      <c r="AT613" s="273" t="s">
        <v>155</v>
      </c>
      <c r="AU613" s="273" t="s">
        <v>84</v>
      </c>
      <c r="AY613" s="166" t="s">
        <v>153</v>
      </c>
      <c r="BE613" s="274">
        <f>IF(N613="základní",J613,0)</f>
        <v>0</v>
      </c>
      <c r="BF613" s="274">
        <f>IF(N613="snížená",J613,0)</f>
        <v>0</v>
      </c>
      <c r="BG613" s="274">
        <f>IF(N613="zákl. přenesená",J613,0)</f>
        <v>0</v>
      </c>
      <c r="BH613" s="274">
        <f>IF(N613="sníž. přenesená",J613,0)</f>
        <v>0</v>
      </c>
      <c r="BI613" s="274">
        <f>IF(N613="nulová",J613,0)</f>
        <v>0</v>
      </c>
      <c r="BJ613" s="166" t="s">
        <v>82</v>
      </c>
      <c r="BK613" s="274">
        <f>ROUND(I613*H613,2)</f>
        <v>0</v>
      </c>
      <c r="BL613" s="166" t="s">
        <v>186</v>
      </c>
      <c r="BM613" s="273" t="s">
        <v>1436</v>
      </c>
    </row>
    <row r="614" spans="1:31" s="178" customFormat="1" ht="7" customHeight="1">
      <c r="A614" s="175"/>
      <c r="B614" s="212"/>
      <c r="C614" s="213"/>
      <c r="D614" s="213"/>
      <c r="E614" s="213"/>
      <c r="F614" s="213"/>
      <c r="G614" s="213"/>
      <c r="H614" s="213"/>
      <c r="I614" s="213"/>
      <c r="J614" s="213"/>
      <c r="K614" s="213"/>
      <c r="L614" s="176"/>
      <c r="M614" s="175"/>
      <c r="O614" s="175"/>
      <c r="P614" s="175"/>
      <c r="Q614" s="175"/>
      <c r="R614" s="175"/>
      <c r="S614" s="175"/>
      <c r="T614" s="175"/>
      <c r="U614" s="175"/>
      <c r="V614" s="175"/>
      <c r="W614" s="175"/>
      <c r="X614" s="175"/>
      <c r="Y614" s="175"/>
      <c r="Z614" s="175"/>
      <c r="AA614" s="175"/>
      <c r="AB614" s="175"/>
      <c r="AC614" s="175"/>
      <c r="AD614" s="175"/>
      <c r="AE614" s="175"/>
    </row>
  </sheetData>
  <sheetProtection algorithmName="SHA-512" hashValue="C5PaR0wDlfyjSTnUnTc29cwtruQ/kzY0gC33c6RDI0S3tEKch5CNo7kE3P8BnM2TaEES8rNjp7eyBHXXN8toWw==" saltValue="4k0pYFsRQJduPSwBlrZ1fw==" spinCount="100000" sheet="1" objects="1" scenarios="1"/>
  <autoFilter ref="C125:K613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8000860214233"/>
    <pageSetUpPr fitToPage="1"/>
  </sheetPr>
  <dimension ref="A2:BM118"/>
  <sheetViews>
    <sheetView showGridLines="0" view="pageBreakPreview" zoomScale="60" workbookViewId="0" topLeftCell="A1">
      <selection activeCell="AF64" sqref="AF64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96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1437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ROUND(J116,2)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ROUND((SUM(BE116:BE117)),2)</f>
        <v>0</v>
      </c>
      <c r="G33" s="175"/>
      <c r="H33" s="175"/>
      <c r="I33" s="197">
        <v>0.21</v>
      </c>
      <c r="J33" s="196">
        <f>ROUND(((SUM(BE116:BE117))*I33),2)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ROUND((SUM(BF116:BF117)),2)</f>
        <v>0</v>
      </c>
      <c r="G34" s="175"/>
      <c r="H34" s="175"/>
      <c r="I34" s="197">
        <v>0.15</v>
      </c>
      <c r="J34" s="196">
        <f>ROUND(((SUM(BF116:BF117))*I34),2)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ROUND((SUM(BG116:BG117)),2)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ROUND((SUM(BH116:BH117)),2)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ROUND((SUM(BI116:BI117)),2)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06 - VZDUCHOTECHNIKA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J116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1:31" s="178" customFormat="1" ht="21.75" customHeight="1">
      <c r="A97" s="175"/>
      <c r="B97" s="176"/>
      <c r="C97" s="175"/>
      <c r="D97" s="175"/>
      <c r="E97" s="175"/>
      <c r="F97" s="175"/>
      <c r="G97" s="175"/>
      <c r="H97" s="175"/>
      <c r="I97" s="175"/>
      <c r="J97" s="175"/>
      <c r="K97" s="175"/>
      <c r="L97" s="177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</row>
    <row r="98" spans="1:31" s="178" customFormat="1" ht="7" customHeight="1">
      <c r="A98" s="175"/>
      <c r="B98" s="212"/>
      <c r="C98" s="213"/>
      <c r="D98" s="213"/>
      <c r="E98" s="213"/>
      <c r="F98" s="213"/>
      <c r="G98" s="213"/>
      <c r="H98" s="213"/>
      <c r="I98" s="213"/>
      <c r="J98" s="213"/>
      <c r="K98" s="213"/>
      <c r="L98" s="177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</row>
    <row r="102" spans="1:31" s="178" customFormat="1" ht="7" customHeight="1">
      <c r="A102" s="175"/>
      <c r="B102" s="214"/>
      <c r="C102" s="215"/>
      <c r="D102" s="215"/>
      <c r="E102" s="215"/>
      <c r="F102" s="215"/>
      <c r="G102" s="215"/>
      <c r="H102" s="215"/>
      <c r="I102" s="215"/>
      <c r="J102" s="215"/>
      <c r="K102" s="215"/>
      <c r="L102" s="177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</row>
    <row r="103" spans="1:31" s="178" customFormat="1" ht="25" customHeight="1">
      <c r="A103" s="175"/>
      <c r="B103" s="176"/>
      <c r="C103" s="170" t="s">
        <v>138</v>
      </c>
      <c r="D103" s="175"/>
      <c r="E103" s="175"/>
      <c r="F103" s="175"/>
      <c r="G103" s="175"/>
      <c r="H103" s="175"/>
      <c r="I103" s="175"/>
      <c r="J103" s="175"/>
      <c r="K103" s="175"/>
      <c r="L103" s="177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</row>
    <row r="104" spans="1:31" s="178" customFormat="1" ht="7" customHeight="1">
      <c r="A104" s="175"/>
      <c r="B104" s="176"/>
      <c r="C104" s="175"/>
      <c r="D104" s="175"/>
      <c r="E104" s="175"/>
      <c r="F104" s="175"/>
      <c r="G104" s="175"/>
      <c r="H104" s="175"/>
      <c r="I104" s="175"/>
      <c r="J104" s="175"/>
      <c r="K104" s="175"/>
      <c r="L104" s="177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 s="178" customFormat="1" ht="12" customHeight="1">
      <c r="A105" s="175"/>
      <c r="B105" s="176"/>
      <c r="C105" s="172" t="s">
        <v>16</v>
      </c>
      <c r="D105" s="175"/>
      <c r="E105" s="175"/>
      <c r="F105" s="175"/>
      <c r="G105" s="175"/>
      <c r="H105" s="175"/>
      <c r="I105" s="175"/>
      <c r="J105" s="175"/>
      <c r="K105" s="175"/>
      <c r="L105" s="177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31" s="178" customFormat="1" ht="16.5" customHeight="1">
      <c r="A106" s="175"/>
      <c r="B106" s="176"/>
      <c r="C106" s="175"/>
      <c r="D106" s="175"/>
      <c r="E106" s="173" t="str">
        <f>E7</f>
        <v>00 - Provizorní menza_RS- UK Albertov</v>
      </c>
      <c r="F106" s="174"/>
      <c r="G106" s="174"/>
      <c r="H106" s="174"/>
      <c r="I106" s="175"/>
      <c r="J106" s="175"/>
      <c r="K106" s="175"/>
      <c r="L106" s="177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s="178" customFormat="1" ht="12" customHeight="1">
      <c r="A107" s="175"/>
      <c r="B107" s="176"/>
      <c r="C107" s="172" t="s">
        <v>119</v>
      </c>
      <c r="D107" s="175"/>
      <c r="E107" s="175"/>
      <c r="F107" s="175"/>
      <c r="G107" s="175"/>
      <c r="H107" s="175"/>
      <c r="I107" s="175"/>
      <c r="J107" s="175"/>
      <c r="K107" s="175"/>
      <c r="L107" s="177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31" s="178" customFormat="1" ht="16.5" customHeight="1">
      <c r="A108" s="175"/>
      <c r="B108" s="176"/>
      <c r="C108" s="175"/>
      <c r="D108" s="175"/>
      <c r="E108" s="179" t="str">
        <f>E9</f>
        <v>06 - VZDUCHOTECHNIKA</v>
      </c>
      <c r="F108" s="180"/>
      <c r="G108" s="180"/>
      <c r="H108" s="180"/>
      <c r="I108" s="175"/>
      <c r="J108" s="175"/>
      <c r="K108" s="175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 s="178" customFormat="1" ht="7" customHeight="1">
      <c r="A109" s="175"/>
      <c r="B109" s="176"/>
      <c r="C109" s="175"/>
      <c r="D109" s="175"/>
      <c r="E109" s="175"/>
      <c r="F109" s="175"/>
      <c r="G109" s="175"/>
      <c r="H109" s="175"/>
      <c r="I109" s="175"/>
      <c r="J109" s="175"/>
      <c r="K109" s="175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 s="178" customFormat="1" ht="12" customHeight="1">
      <c r="A110" s="175"/>
      <c r="B110" s="176"/>
      <c r="C110" s="172" t="s">
        <v>20</v>
      </c>
      <c r="D110" s="175"/>
      <c r="E110" s="175"/>
      <c r="F110" s="181" t="str">
        <f>F12</f>
        <v>Albertov, Konvent sester Alžbětinek. č. 1564/4</v>
      </c>
      <c r="G110" s="175"/>
      <c r="H110" s="175"/>
      <c r="I110" s="172" t="s">
        <v>21</v>
      </c>
      <c r="J110" s="182" t="str">
        <f>IF(J12="","",J12)</f>
        <v>Vyplň údaj</v>
      </c>
      <c r="K110" s="17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7" customHeight="1">
      <c r="A111" s="175"/>
      <c r="B111" s="176"/>
      <c r="C111" s="175"/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15.25" customHeight="1">
      <c r="A112" s="175"/>
      <c r="B112" s="176"/>
      <c r="C112" s="172" t="s">
        <v>22</v>
      </c>
      <c r="D112" s="175"/>
      <c r="E112" s="175"/>
      <c r="F112" s="181" t="str">
        <f>E15</f>
        <v xml:space="preserve"> </v>
      </c>
      <c r="G112" s="175"/>
      <c r="H112" s="175"/>
      <c r="I112" s="172" t="s">
        <v>28</v>
      </c>
      <c r="J112" s="216" t="str">
        <f>E21</f>
        <v>JIKA CZ s.r.o.</v>
      </c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15.25" customHeight="1">
      <c r="A113" s="175"/>
      <c r="B113" s="176"/>
      <c r="C113" s="172" t="s">
        <v>26</v>
      </c>
      <c r="D113" s="175"/>
      <c r="E113" s="175"/>
      <c r="F113" s="181" t="str">
        <f>IF(E18="","",E18)</f>
        <v>Vyplň údaj</v>
      </c>
      <c r="G113" s="175"/>
      <c r="H113" s="175"/>
      <c r="I113" s="172" t="s">
        <v>31</v>
      </c>
      <c r="J113" s="216" t="str">
        <f>E24</f>
        <v xml:space="preserve">    </v>
      </c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0.4" customHeight="1">
      <c r="A114" s="175"/>
      <c r="B114" s="176"/>
      <c r="C114" s="175"/>
      <c r="D114" s="175"/>
      <c r="E114" s="175"/>
      <c r="F114" s="175"/>
      <c r="G114" s="175"/>
      <c r="H114" s="175"/>
      <c r="I114" s="175"/>
      <c r="J114" s="175"/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240" customFormat="1" ht="29.25" customHeight="1">
      <c r="A115" s="230"/>
      <c r="B115" s="231"/>
      <c r="C115" s="232" t="s">
        <v>139</v>
      </c>
      <c r="D115" s="233" t="s">
        <v>59</v>
      </c>
      <c r="E115" s="233" t="s">
        <v>55</v>
      </c>
      <c r="F115" s="233" t="s">
        <v>56</v>
      </c>
      <c r="G115" s="233" t="s">
        <v>140</v>
      </c>
      <c r="H115" s="233" t="s">
        <v>141</v>
      </c>
      <c r="I115" s="233" t="s">
        <v>142</v>
      </c>
      <c r="J115" s="234" t="s">
        <v>124</v>
      </c>
      <c r="K115" s="235" t="s">
        <v>143</v>
      </c>
      <c r="L115" s="236"/>
      <c r="M115" s="237" t="s">
        <v>1</v>
      </c>
      <c r="N115" s="238" t="s">
        <v>38</v>
      </c>
      <c r="O115" s="238" t="s">
        <v>144</v>
      </c>
      <c r="P115" s="238" t="s">
        <v>145</v>
      </c>
      <c r="Q115" s="238" t="s">
        <v>146</v>
      </c>
      <c r="R115" s="238" t="s">
        <v>147</v>
      </c>
      <c r="S115" s="238" t="s">
        <v>148</v>
      </c>
      <c r="T115" s="239" t="s">
        <v>149</v>
      </c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</row>
    <row r="116" spans="1:63" s="178" customFormat="1" ht="22.9" customHeight="1">
      <c r="A116" s="175"/>
      <c r="B116" s="176"/>
      <c r="C116" s="241" t="s">
        <v>150</v>
      </c>
      <c r="D116" s="175"/>
      <c r="E116" s="175"/>
      <c r="F116" s="175"/>
      <c r="G116" s="175"/>
      <c r="H116" s="175"/>
      <c r="I116" s="175"/>
      <c r="J116" s="242">
        <f>BK116</f>
        <v>0</v>
      </c>
      <c r="K116" s="175"/>
      <c r="L116" s="176"/>
      <c r="M116" s="243"/>
      <c r="N116" s="244"/>
      <c r="O116" s="191"/>
      <c r="P116" s="245">
        <f>P117</f>
        <v>0</v>
      </c>
      <c r="Q116" s="191"/>
      <c r="R116" s="245">
        <f>R117</f>
        <v>0</v>
      </c>
      <c r="S116" s="191"/>
      <c r="T116" s="246">
        <f>T117</f>
        <v>0</v>
      </c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  <c r="AT116" s="166" t="s">
        <v>73</v>
      </c>
      <c r="AU116" s="166" t="s">
        <v>126</v>
      </c>
      <c r="BK116" s="247">
        <f>BK117</f>
        <v>0</v>
      </c>
    </row>
    <row r="117" spans="1:65" s="178" customFormat="1" ht="16.5" customHeight="1">
      <c r="A117" s="175"/>
      <c r="B117" s="176"/>
      <c r="C117" s="261" t="s">
        <v>82</v>
      </c>
      <c r="D117" s="261" t="s">
        <v>155</v>
      </c>
      <c r="E117" s="262" t="s">
        <v>79</v>
      </c>
      <c r="F117" s="263" t="s">
        <v>1438</v>
      </c>
      <c r="G117" s="264" t="s">
        <v>158</v>
      </c>
      <c r="H117" s="265">
        <v>1</v>
      </c>
      <c r="I117" s="326">
        <f>'06-VZT Rozp'!I6</f>
        <v>0</v>
      </c>
      <c r="J117" s="266">
        <f>ROUND(I117*H117,2)</f>
        <v>0</v>
      </c>
      <c r="K117" s="267"/>
      <c r="L117" s="176"/>
      <c r="M117" s="309" t="s">
        <v>1</v>
      </c>
      <c r="N117" s="310" t="s">
        <v>39</v>
      </c>
      <c r="O117" s="311"/>
      <c r="P117" s="312">
        <f>O117*H117</f>
        <v>0</v>
      </c>
      <c r="Q117" s="312">
        <v>0</v>
      </c>
      <c r="R117" s="312">
        <f>Q117*H117</f>
        <v>0</v>
      </c>
      <c r="S117" s="312">
        <v>0</v>
      </c>
      <c r="T117" s="313">
        <f>S117*H117</f>
        <v>0</v>
      </c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R117" s="273" t="s">
        <v>159</v>
      </c>
      <c r="AT117" s="273" t="s">
        <v>155</v>
      </c>
      <c r="AU117" s="273" t="s">
        <v>74</v>
      </c>
      <c r="AY117" s="166" t="s">
        <v>153</v>
      </c>
      <c r="BE117" s="274">
        <f>IF(N117="základní",J117,0)</f>
        <v>0</v>
      </c>
      <c r="BF117" s="274">
        <f>IF(N117="snížená",J117,0)</f>
        <v>0</v>
      </c>
      <c r="BG117" s="274">
        <f>IF(N117="zákl. přenesená",J117,0)</f>
        <v>0</v>
      </c>
      <c r="BH117" s="274">
        <f>IF(N117="sníž. přenesená",J117,0)</f>
        <v>0</v>
      </c>
      <c r="BI117" s="274">
        <f>IF(N117="nulová",J117,0)</f>
        <v>0</v>
      </c>
      <c r="BJ117" s="166" t="s">
        <v>82</v>
      </c>
      <c r="BK117" s="274">
        <f>ROUND(I117*H117,2)</f>
        <v>0</v>
      </c>
      <c r="BL117" s="166" t="s">
        <v>159</v>
      </c>
      <c r="BM117" s="273" t="s">
        <v>84</v>
      </c>
    </row>
    <row r="118" spans="1:31" s="178" customFormat="1" ht="7" customHeight="1">
      <c r="A118" s="175"/>
      <c r="B118" s="212"/>
      <c r="C118" s="213"/>
      <c r="D118" s="213"/>
      <c r="E118" s="213"/>
      <c r="F118" s="213"/>
      <c r="G118" s="213"/>
      <c r="H118" s="213"/>
      <c r="I118" s="213"/>
      <c r="J118" s="213"/>
      <c r="K118" s="213"/>
      <c r="L118" s="176"/>
      <c r="M118" s="175"/>
      <c r="O118" s="175"/>
      <c r="P118" s="175"/>
      <c r="Q118" s="175"/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</row>
  </sheetData>
  <sheetProtection algorithmName="SHA-512" hashValue="hqrMTK/eIpz3dzFW5tsBNkqn8eEeBdevmXrC7LomNYHm02wgH+G0KnZf1c5F90KAES80qM9LSGcKUM4WSiz2HQ==" saltValue="4nuGIHnO47NYTYCFV80wnA==" spinCount="100000" sheet="1" objects="1" scenarios="1"/>
  <autoFilter ref="C115:K117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A462A-759E-4F3E-863C-CDCCB8E0E0A9}">
  <sheetPr>
    <tabColor theme="6" tint="0.39998000860214233"/>
  </sheetPr>
  <dimension ref="A1:I261"/>
  <sheetViews>
    <sheetView showZeros="0" view="pageBreakPreview" zoomScale="60" workbookViewId="0" topLeftCell="A87">
      <selection activeCell="M128" sqref="M128"/>
    </sheetView>
  </sheetViews>
  <sheetFormatPr defaultColWidth="9.28125" defaultRowHeight="12"/>
  <cols>
    <col min="1" max="1" width="8.00390625" style="398" customWidth="1"/>
    <col min="2" max="2" width="11.28125" style="332" customWidth="1"/>
    <col min="3" max="3" width="53.28125" style="393" customWidth="1"/>
    <col min="4" max="4" width="10.140625" style="394" customWidth="1"/>
    <col min="5" max="5" width="9.28125" style="395" customWidth="1"/>
    <col min="6" max="6" width="12.28125" style="332" customWidth="1"/>
    <col min="7" max="7" width="8.28125" style="332" bestFit="1" customWidth="1"/>
    <col min="8" max="8" width="12.140625" style="332" customWidth="1"/>
    <col min="9" max="9" width="11.7109375" style="332" customWidth="1"/>
    <col min="10" max="12" width="9.28125" style="332" customWidth="1"/>
    <col min="13" max="13" width="10.7109375" style="332" customWidth="1"/>
    <col min="14" max="16384" width="9.28125" style="332" customWidth="1"/>
  </cols>
  <sheetData>
    <row r="1" spans="1:9" ht="28.5" customHeight="1" thickBot="1">
      <c r="A1" s="327" t="s">
        <v>16</v>
      </c>
      <c r="B1" s="327"/>
      <c r="C1" s="328" t="s">
        <v>1819</v>
      </c>
      <c r="D1" s="329"/>
      <c r="E1" s="330"/>
      <c r="F1" s="331"/>
      <c r="G1" s="331"/>
      <c r="H1" s="331"/>
      <c r="I1" s="331"/>
    </row>
    <row r="2" spans="1:9" ht="13">
      <c r="A2" s="327" t="s">
        <v>1818</v>
      </c>
      <c r="B2" s="327"/>
      <c r="C2" s="333" t="s">
        <v>1817</v>
      </c>
      <c r="D2" s="329"/>
      <c r="E2" s="330"/>
      <c r="F2" s="334" t="s">
        <v>1816</v>
      </c>
      <c r="G2" s="335"/>
      <c r="H2" s="336"/>
      <c r="I2" s="337">
        <f>SUM(H12:H142)</f>
        <v>0</v>
      </c>
    </row>
    <row r="3" spans="1:9" ht="13">
      <c r="A3" s="327"/>
      <c r="B3" s="327"/>
      <c r="C3" s="338"/>
      <c r="D3" s="329"/>
      <c r="E3" s="330"/>
      <c r="F3" s="339" t="s">
        <v>1815</v>
      </c>
      <c r="G3" s="340"/>
      <c r="H3" s="341"/>
      <c r="I3" s="342">
        <f>SUM(I12:I142)</f>
        <v>0</v>
      </c>
    </row>
    <row r="4" spans="1:9" ht="13">
      <c r="A4" s="343"/>
      <c r="B4" s="343"/>
      <c r="C4" s="338"/>
      <c r="D4" s="329"/>
      <c r="E4" s="330"/>
      <c r="F4" s="339" t="s">
        <v>1814</v>
      </c>
      <c r="G4" s="344">
        <v>0.04</v>
      </c>
      <c r="H4" s="341"/>
      <c r="I4" s="342">
        <f>(I2+I3)*G4</f>
        <v>0</v>
      </c>
    </row>
    <row r="5" spans="1:9" ht="13.5" thickBot="1">
      <c r="A5" s="343"/>
      <c r="B5" s="343"/>
      <c r="C5" s="338"/>
      <c r="D5" s="329"/>
      <c r="E5" s="330"/>
      <c r="F5" s="345" t="s">
        <v>1813</v>
      </c>
      <c r="G5" s="346"/>
      <c r="H5" s="347">
        <v>0.05</v>
      </c>
      <c r="I5" s="348">
        <f>(I3+I4)*H5</f>
        <v>0</v>
      </c>
    </row>
    <row r="6" spans="1:9" ht="16" thickBot="1">
      <c r="A6" s="332"/>
      <c r="C6" s="338"/>
      <c r="D6" s="329"/>
      <c r="E6" s="330"/>
      <c r="F6" s="349" t="s">
        <v>1812</v>
      </c>
      <c r="G6" s="350"/>
      <c r="H6" s="351"/>
      <c r="I6" s="352">
        <f>SUM(I2:I5)</f>
        <v>0</v>
      </c>
    </row>
    <row r="7" spans="1:9" ht="13">
      <c r="A7" s="353" t="s">
        <v>21</v>
      </c>
      <c r="B7" s="353"/>
      <c r="C7" s="338" t="s">
        <v>2487</v>
      </c>
      <c r="D7" s="329"/>
      <c r="E7" s="330"/>
      <c r="F7" s="331"/>
      <c r="G7" s="331"/>
      <c r="H7" s="331"/>
      <c r="I7" s="331"/>
    </row>
    <row r="8" spans="1:9" ht="13.5" thickBot="1">
      <c r="A8" s="354"/>
      <c r="B8" s="355"/>
      <c r="C8" s="356"/>
      <c r="D8" s="329"/>
      <c r="E8" s="330"/>
      <c r="F8" s="331"/>
      <c r="G8" s="331"/>
      <c r="H8" s="331"/>
      <c r="I8" s="331"/>
    </row>
    <row r="9" spans="1:9" ht="12" customHeight="1">
      <c r="A9" s="357" t="s">
        <v>1811</v>
      </c>
      <c r="B9" s="358"/>
      <c r="C9" s="359"/>
      <c r="D9" s="360"/>
      <c r="E9" s="361"/>
      <c r="F9" s="362" t="s">
        <v>1810</v>
      </c>
      <c r="G9" s="363"/>
      <c r="H9" s="362" t="s">
        <v>1809</v>
      </c>
      <c r="I9" s="364"/>
    </row>
    <row r="10" spans="1:9" ht="12" customHeight="1">
      <c r="A10" s="365" t="s">
        <v>1808</v>
      </c>
      <c r="B10" s="366"/>
      <c r="C10" s="367" t="s">
        <v>1807</v>
      </c>
      <c r="D10" s="368" t="s">
        <v>1806</v>
      </c>
      <c r="E10" s="369" t="s">
        <v>1805</v>
      </c>
      <c r="F10" s="370" t="s">
        <v>1804</v>
      </c>
      <c r="G10" s="371" t="s">
        <v>1803</v>
      </c>
      <c r="H10" s="372" t="s">
        <v>1804</v>
      </c>
      <c r="I10" s="373" t="s">
        <v>1803</v>
      </c>
    </row>
    <row r="11" spans="1:9" ht="12" customHeight="1" thickBot="1">
      <c r="A11" s="374" t="s">
        <v>1802</v>
      </c>
      <c r="B11" s="375"/>
      <c r="C11" s="376"/>
      <c r="D11" s="377"/>
      <c r="E11" s="378" t="s">
        <v>1801</v>
      </c>
      <c r="F11" s="379" t="s">
        <v>1800</v>
      </c>
      <c r="G11" s="380" t="s">
        <v>1800</v>
      </c>
      <c r="H11" s="381" t="s">
        <v>1800</v>
      </c>
      <c r="I11" s="382" t="s">
        <v>1800</v>
      </c>
    </row>
    <row r="12" spans="1:9" ht="15.5">
      <c r="A12" s="383"/>
      <c r="B12" s="384"/>
      <c r="C12" s="385" t="s">
        <v>1799</v>
      </c>
      <c r="D12" s="386"/>
      <c r="E12" s="387"/>
      <c r="F12" s="387"/>
      <c r="G12" s="387"/>
      <c r="H12" s="387">
        <f aca="true" t="shared" si="0" ref="H12:H25">F12*E12</f>
        <v>0</v>
      </c>
      <c r="I12" s="387">
        <f aca="true" t="shared" si="1" ref="I12:I25">G12*E12</f>
        <v>0</v>
      </c>
    </row>
    <row r="13" spans="1:9" ht="12.75" customHeight="1">
      <c r="A13" s="383" t="s">
        <v>1798</v>
      </c>
      <c r="B13" s="384"/>
      <c r="C13" s="388" t="s">
        <v>1797</v>
      </c>
      <c r="D13" s="386" t="s">
        <v>385</v>
      </c>
      <c r="E13" s="387">
        <v>1</v>
      </c>
      <c r="F13" s="399"/>
      <c r="G13" s="399"/>
      <c r="H13" s="387">
        <f t="shared" si="0"/>
        <v>0</v>
      </c>
      <c r="I13" s="387">
        <f t="shared" si="1"/>
        <v>0</v>
      </c>
    </row>
    <row r="14" spans="1:9" ht="12.75" customHeight="1">
      <c r="A14" s="383"/>
      <c r="B14" s="384"/>
      <c r="C14" s="389" t="s">
        <v>1741</v>
      </c>
      <c r="D14" s="390" t="s">
        <v>385</v>
      </c>
      <c r="E14" s="391">
        <v>1</v>
      </c>
      <c r="F14" s="399"/>
      <c r="G14" s="399"/>
      <c r="H14" s="387">
        <f t="shared" si="0"/>
        <v>0</v>
      </c>
      <c r="I14" s="387">
        <f t="shared" si="1"/>
        <v>0</v>
      </c>
    </row>
    <row r="15" spans="1:9" ht="25">
      <c r="A15" s="383" t="s">
        <v>1796</v>
      </c>
      <c r="B15" s="384"/>
      <c r="C15" s="388" t="s">
        <v>1795</v>
      </c>
      <c r="D15" s="386" t="s">
        <v>385</v>
      </c>
      <c r="E15" s="387">
        <v>72</v>
      </c>
      <c r="F15" s="399"/>
      <c r="G15" s="399"/>
      <c r="H15" s="387">
        <f t="shared" si="0"/>
        <v>0</v>
      </c>
      <c r="I15" s="387">
        <f t="shared" si="1"/>
        <v>0</v>
      </c>
    </row>
    <row r="16" spans="1:9" ht="12.75" customHeight="1">
      <c r="A16" s="383"/>
      <c r="B16" s="384"/>
      <c r="C16" s="389" t="s">
        <v>1741</v>
      </c>
      <c r="D16" s="390" t="s">
        <v>385</v>
      </c>
      <c r="E16" s="391">
        <v>72</v>
      </c>
      <c r="F16" s="399"/>
      <c r="G16" s="399"/>
      <c r="H16" s="387">
        <f t="shared" si="0"/>
        <v>0</v>
      </c>
      <c r="I16" s="387">
        <f t="shared" si="1"/>
        <v>0</v>
      </c>
    </row>
    <row r="17" spans="1:9" ht="25">
      <c r="A17" s="383" t="s">
        <v>1794</v>
      </c>
      <c r="B17" s="384"/>
      <c r="C17" s="388" t="s">
        <v>1793</v>
      </c>
      <c r="D17" s="386" t="s">
        <v>385</v>
      </c>
      <c r="E17" s="387">
        <v>1</v>
      </c>
      <c r="F17" s="399"/>
      <c r="G17" s="399"/>
      <c r="H17" s="387">
        <f t="shared" si="0"/>
        <v>0</v>
      </c>
      <c r="I17" s="387">
        <f t="shared" si="1"/>
        <v>0</v>
      </c>
    </row>
    <row r="18" spans="1:9" ht="12.75" customHeight="1">
      <c r="A18" s="383"/>
      <c r="B18" s="384"/>
      <c r="C18" s="389" t="s">
        <v>1741</v>
      </c>
      <c r="D18" s="390" t="s">
        <v>385</v>
      </c>
      <c r="E18" s="391">
        <v>1</v>
      </c>
      <c r="F18" s="399"/>
      <c r="G18" s="399"/>
      <c r="H18" s="387">
        <f t="shared" si="0"/>
        <v>0</v>
      </c>
      <c r="I18" s="387">
        <f t="shared" si="1"/>
        <v>0</v>
      </c>
    </row>
    <row r="19" spans="1:9" ht="41.25" customHeight="1">
      <c r="A19" s="383" t="s">
        <v>1792</v>
      </c>
      <c r="B19" s="384"/>
      <c r="C19" s="388" t="s">
        <v>1791</v>
      </c>
      <c r="D19" s="386" t="s">
        <v>385</v>
      </c>
      <c r="E19" s="387">
        <v>2</v>
      </c>
      <c r="F19" s="399"/>
      <c r="G19" s="399"/>
      <c r="H19" s="387">
        <f t="shared" si="0"/>
        <v>0</v>
      </c>
      <c r="I19" s="387">
        <f t="shared" si="1"/>
        <v>0</v>
      </c>
    </row>
    <row r="20" spans="1:9" ht="12.75" customHeight="1">
      <c r="A20" s="383"/>
      <c r="B20" s="384"/>
      <c r="C20" s="389" t="s">
        <v>1741</v>
      </c>
      <c r="D20" s="390" t="s">
        <v>385</v>
      </c>
      <c r="E20" s="391">
        <v>2</v>
      </c>
      <c r="F20" s="399"/>
      <c r="G20" s="399"/>
      <c r="H20" s="387">
        <f t="shared" si="0"/>
        <v>0</v>
      </c>
      <c r="I20" s="387">
        <f t="shared" si="1"/>
        <v>0</v>
      </c>
    </row>
    <row r="21" spans="1:9" ht="35.5">
      <c r="A21" s="383" t="s">
        <v>1790</v>
      </c>
      <c r="B21" s="384"/>
      <c r="C21" s="388" t="s">
        <v>1789</v>
      </c>
      <c r="D21" s="386" t="s">
        <v>385</v>
      </c>
      <c r="E21" s="387">
        <v>2</v>
      </c>
      <c r="F21" s="399"/>
      <c r="G21" s="399"/>
      <c r="H21" s="387">
        <f t="shared" si="0"/>
        <v>0</v>
      </c>
      <c r="I21" s="387">
        <f t="shared" si="1"/>
        <v>0</v>
      </c>
    </row>
    <row r="22" spans="1:9" ht="12.75" customHeight="1">
      <c r="A22" s="383"/>
      <c r="B22" s="384"/>
      <c r="C22" s="389" t="s">
        <v>1749</v>
      </c>
      <c r="D22" s="390" t="s">
        <v>385</v>
      </c>
      <c r="E22" s="391">
        <v>1</v>
      </c>
      <c r="F22" s="399"/>
      <c r="G22" s="399"/>
      <c r="H22" s="387">
        <f t="shared" si="0"/>
        <v>0</v>
      </c>
      <c r="I22" s="387">
        <f t="shared" si="1"/>
        <v>0</v>
      </c>
    </row>
    <row r="23" spans="1:9" ht="35.5">
      <c r="A23" s="383" t="s">
        <v>1788</v>
      </c>
      <c r="B23" s="384"/>
      <c r="C23" s="388" t="s">
        <v>1787</v>
      </c>
      <c r="D23" s="386" t="s">
        <v>385</v>
      </c>
      <c r="E23" s="387">
        <v>2</v>
      </c>
      <c r="F23" s="399"/>
      <c r="G23" s="399"/>
      <c r="H23" s="387">
        <f t="shared" si="0"/>
        <v>0</v>
      </c>
      <c r="I23" s="387">
        <f t="shared" si="1"/>
        <v>0</v>
      </c>
    </row>
    <row r="24" spans="1:9" ht="12.75" customHeight="1">
      <c r="A24" s="383"/>
      <c r="B24" s="384"/>
      <c r="C24" s="389" t="s">
        <v>1747</v>
      </c>
      <c r="D24" s="390" t="s">
        <v>385</v>
      </c>
      <c r="E24" s="391">
        <v>1</v>
      </c>
      <c r="F24" s="399"/>
      <c r="G24" s="399"/>
      <c r="H24" s="387">
        <f t="shared" si="0"/>
        <v>0</v>
      </c>
      <c r="I24" s="387">
        <f t="shared" si="1"/>
        <v>0</v>
      </c>
    </row>
    <row r="25" spans="1:9" ht="23">
      <c r="A25" s="383" t="s">
        <v>1786</v>
      </c>
      <c r="B25" s="384"/>
      <c r="C25" s="388" t="s">
        <v>1785</v>
      </c>
      <c r="D25" s="386" t="s">
        <v>385</v>
      </c>
      <c r="E25" s="387">
        <v>1</v>
      </c>
      <c r="F25" s="399"/>
      <c r="G25" s="399"/>
      <c r="H25" s="387">
        <f t="shared" si="0"/>
        <v>0</v>
      </c>
      <c r="I25" s="387">
        <f t="shared" si="1"/>
        <v>0</v>
      </c>
    </row>
    <row r="26" spans="1:9" ht="12.75" customHeight="1">
      <c r="A26" s="383"/>
      <c r="B26" s="384"/>
      <c r="C26" s="389" t="s">
        <v>1712</v>
      </c>
      <c r="D26" s="390" t="s">
        <v>385</v>
      </c>
      <c r="E26" s="391">
        <v>1</v>
      </c>
      <c r="F26" s="399"/>
      <c r="G26" s="399"/>
      <c r="H26" s="387"/>
      <c r="I26" s="387"/>
    </row>
    <row r="27" spans="1:9" ht="25">
      <c r="A27" s="383" t="s">
        <v>1784</v>
      </c>
      <c r="B27" s="384"/>
      <c r="C27" s="388" t="s">
        <v>1783</v>
      </c>
      <c r="D27" s="386" t="s">
        <v>385</v>
      </c>
      <c r="E27" s="387">
        <v>7</v>
      </c>
      <c r="F27" s="399"/>
      <c r="G27" s="399"/>
      <c r="H27" s="387">
        <f aca="true" t="shared" si="2" ref="H27:H68">F27*E27</f>
        <v>0</v>
      </c>
      <c r="I27" s="387">
        <f aca="true" t="shared" si="3" ref="I27:I68">G27*E27</f>
        <v>0</v>
      </c>
    </row>
    <row r="28" spans="1:9" ht="12.75" customHeight="1">
      <c r="A28" s="383"/>
      <c r="B28" s="384"/>
      <c r="C28" s="389" t="s">
        <v>1749</v>
      </c>
      <c r="D28" s="390" t="s">
        <v>385</v>
      </c>
      <c r="E28" s="391">
        <v>7</v>
      </c>
      <c r="F28" s="399"/>
      <c r="G28" s="399"/>
      <c r="H28" s="387">
        <f t="shared" si="2"/>
        <v>0</v>
      </c>
      <c r="I28" s="387">
        <f t="shared" si="3"/>
        <v>0</v>
      </c>
    </row>
    <row r="29" spans="1:9" ht="37.5">
      <c r="A29" s="383" t="s">
        <v>1782</v>
      </c>
      <c r="B29" s="384"/>
      <c r="C29" s="388" t="s">
        <v>1781</v>
      </c>
      <c r="D29" s="386" t="s">
        <v>385</v>
      </c>
      <c r="E29" s="387">
        <v>2</v>
      </c>
      <c r="F29" s="399"/>
      <c r="G29" s="399"/>
      <c r="H29" s="387">
        <f t="shared" si="2"/>
        <v>0</v>
      </c>
      <c r="I29" s="387">
        <f t="shared" si="3"/>
        <v>0</v>
      </c>
    </row>
    <row r="30" spans="1:9" ht="12.75" customHeight="1">
      <c r="A30" s="383"/>
      <c r="B30" s="384"/>
      <c r="C30" s="389" t="s">
        <v>1749</v>
      </c>
      <c r="D30" s="390" t="s">
        <v>385</v>
      </c>
      <c r="E30" s="391">
        <v>2</v>
      </c>
      <c r="F30" s="399"/>
      <c r="G30" s="399"/>
      <c r="H30" s="387">
        <f t="shared" si="2"/>
        <v>0</v>
      </c>
      <c r="I30" s="387">
        <f t="shared" si="3"/>
        <v>0</v>
      </c>
    </row>
    <row r="31" spans="1:9" ht="37.5">
      <c r="A31" s="383" t="s">
        <v>1780</v>
      </c>
      <c r="B31" s="384"/>
      <c r="C31" s="388" t="s">
        <v>1779</v>
      </c>
      <c r="D31" s="386" t="s">
        <v>385</v>
      </c>
      <c r="E31" s="387">
        <v>1</v>
      </c>
      <c r="F31" s="399"/>
      <c r="G31" s="399"/>
      <c r="H31" s="387">
        <f t="shared" si="2"/>
        <v>0</v>
      </c>
      <c r="I31" s="387">
        <f t="shared" si="3"/>
        <v>0</v>
      </c>
    </row>
    <row r="32" spans="1:9" ht="12.75" customHeight="1">
      <c r="A32" s="383"/>
      <c r="B32" s="384"/>
      <c r="C32" s="389" t="s">
        <v>1749</v>
      </c>
      <c r="D32" s="390" t="s">
        <v>385</v>
      </c>
      <c r="E32" s="391">
        <v>1</v>
      </c>
      <c r="F32" s="399"/>
      <c r="G32" s="399"/>
      <c r="H32" s="387">
        <f t="shared" si="2"/>
        <v>0</v>
      </c>
      <c r="I32" s="387">
        <f t="shared" si="3"/>
        <v>0</v>
      </c>
    </row>
    <row r="33" spans="1:9" ht="37.5">
      <c r="A33" s="383" t="s">
        <v>1778</v>
      </c>
      <c r="B33" s="384"/>
      <c r="C33" s="388" t="s">
        <v>1777</v>
      </c>
      <c r="D33" s="386" t="s">
        <v>385</v>
      </c>
      <c r="E33" s="387">
        <v>1</v>
      </c>
      <c r="F33" s="399"/>
      <c r="G33" s="399"/>
      <c r="H33" s="387">
        <f t="shared" si="2"/>
        <v>0</v>
      </c>
      <c r="I33" s="387">
        <f t="shared" si="3"/>
        <v>0</v>
      </c>
    </row>
    <row r="34" spans="1:9" ht="12.75" customHeight="1">
      <c r="A34" s="383"/>
      <c r="B34" s="384"/>
      <c r="C34" s="389" t="s">
        <v>1747</v>
      </c>
      <c r="D34" s="390" t="s">
        <v>385</v>
      </c>
      <c r="E34" s="391">
        <v>1</v>
      </c>
      <c r="F34" s="399"/>
      <c r="G34" s="399"/>
      <c r="H34" s="387">
        <f t="shared" si="2"/>
        <v>0</v>
      </c>
      <c r="I34" s="387">
        <f t="shared" si="3"/>
        <v>0</v>
      </c>
    </row>
    <row r="35" spans="1:9" ht="37.5">
      <c r="A35" s="383" t="s">
        <v>1776</v>
      </c>
      <c r="B35" s="384"/>
      <c r="C35" s="388" t="s">
        <v>1775</v>
      </c>
      <c r="D35" s="386" t="s">
        <v>385</v>
      </c>
      <c r="E35" s="387">
        <v>1</v>
      </c>
      <c r="F35" s="399"/>
      <c r="G35" s="399"/>
      <c r="H35" s="387">
        <f t="shared" si="2"/>
        <v>0</v>
      </c>
      <c r="I35" s="387">
        <f t="shared" si="3"/>
        <v>0</v>
      </c>
    </row>
    <row r="36" spans="1:9" ht="12.75" customHeight="1">
      <c r="A36" s="383"/>
      <c r="B36" s="384"/>
      <c r="C36" s="389" t="s">
        <v>1747</v>
      </c>
      <c r="D36" s="390" t="s">
        <v>385</v>
      </c>
      <c r="E36" s="391">
        <v>1</v>
      </c>
      <c r="F36" s="399"/>
      <c r="G36" s="399"/>
      <c r="H36" s="387">
        <f t="shared" si="2"/>
        <v>0</v>
      </c>
      <c r="I36" s="387">
        <f t="shared" si="3"/>
        <v>0</v>
      </c>
    </row>
    <row r="37" spans="1:9" ht="12.75" customHeight="1">
      <c r="A37" s="383" t="s">
        <v>1774</v>
      </c>
      <c r="B37" s="384"/>
      <c r="C37" s="388" t="s">
        <v>1773</v>
      </c>
      <c r="D37" s="386" t="s">
        <v>385</v>
      </c>
      <c r="E37" s="387">
        <f>SUM(E38:E40)</f>
        <v>3</v>
      </c>
      <c r="F37" s="399"/>
      <c r="G37" s="399"/>
      <c r="H37" s="387">
        <f t="shared" si="2"/>
        <v>0</v>
      </c>
      <c r="I37" s="387">
        <f t="shared" si="3"/>
        <v>0</v>
      </c>
    </row>
    <row r="38" spans="1:9" ht="12.75" customHeight="1">
      <c r="A38" s="383"/>
      <c r="B38" s="384"/>
      <c r="C38" s="389" t="s">
        <v>1747</v>
      </c>
      <c r="D38" s="390" t="s">
        <v>385</v>
      </c>
      <c r="E38" s="391">
        <v>1</v>
      </c>
      <c r="F38" s="399"/>
      <c r="G38" s="399"/>
      <c r="H38" s="387">
        <f t="shared" si="2"/>
        <v>0</v>
      </c>
      <c r="I38" s="387">
        <f t="shared" si="3"/>
        <v>0</v>
      </c>
    </row>
    <row r="39" spans="1:9" ht="12.75" customHeight="1">
      <c r="A39" s="383"/>
      <c r="B39" s="384"/>
      <c r="C39" s="389" t="s">
        <v>1749</v>
      </c>
      <c r="D39" s="390" t="s">
        <v>385</v>
      </c>
      <c r="E39" s="391">
        <v>1</v>
      </c>
      <c r="F39" s="399"/>
      <c r="G39" s="399"/>
      <c r="H39" s="387">
        <f t="shared" si="2"/>
        <v>0</v>
      </c>
      <c r="I39" s="387">
        <f t="shared" si="3"/>
        <v>0</v>
      </c>
    </row>
    <row r="40" spans="1:9" ht="12.75" customHeight="1">
      <c r="A40" s="383"/>
      <c r="B40" s="384"/>
      <c r="C40" s="389" t="s">
        <v>1754</v>
      </c>
      <c r="D40" s="390" t="s">
        <v>385</v>
      </c>
      <c r="E40" s="391">
        <v>1</v>
      </c>
      <c r="F40" s="399"/>
      <c r="G40" s="399"/>
      <c r="H40" s="387">
        <f t="shared" si="2"/>
        <v>0</v>
      </c>
      <c r="I40" s="387">
        <f t="shared" si="3"/>
        <v>0</v>
      </c>
    </row>
    <row r="41" spans="1:9" ht="12.75" customHeight="1">
      <c r="A41" s="383" t="s">
        <v>1772</v>
      </c>
      <c r="B41" s="384"/>
      <c r="C41" s="388" t="s">
        <v>1771</v>
      </c>
      <c r="D41" s="386" t="s">
        <v>385</v>
      </c>
      <c r="E41" s="387">
        <v>1</v>
      </c>
      <c r="F41" s="399"/>
      <c r="G41" s="399"/>
      <c r="H41" s="387">
        <f t="shared" si="2"/>
        <v>0</v>
      </c>
      <c r="I41" s="387">
        <f t="shared" si="3"/>
        <v>0</v>
      </c>
    </row>
    <row r="42" spans="1:9" ht="12.75" customHeight="1">
      <c r="A42" s="383"/>
      <c r="B42" s="384"/>
      <c r="C42" s="389" t="s">
        <v>1749</v>
      </c>
      <c r="D42" s="390" t="s">
        <v>385</v>
      </c>
      <c r="E42" s="391">
        <v>1</v>
      </c>
      <c r="F42" s="399"/>
      <c r="G42" s="399"/>
      <c r="H42" s="387">
        <f t="shared" si="2"/>
        <v>0</v>
      </c>
      <c r="I42" s="387">
        <f t="shared" si="3"/>
        <v>0</v>
      </c>
    </row>
    <row r="43" spans="1:9" ht="12.75" customHeight="1">
      <c r="A43" s="383" t="s">
        <v>1770</v>
      </c>
      <c r="B43" s="384"/>
      <c r="C43" s="388" t="s">
        <v>1769</v>
      </c>
      <c r="D43" s="386" t="s">
        <v>385</v>
      </c>
      <c r="E43" s="387">
        <v>1</v>
      </c>
      <c r="F43" s="399"/>
      <c r="G43" s="399"/>
      <c r="H43" s="387">
        <f t="shared" si="2"/>
        <v>0</v>
      </c>
      <c r="I43" s="387">
        <f t="shared" si="3"/>
        <v>0</v>
      </c>
    </row>
    <row r="44" spans="1:9" ht="12.75" customHeight="1">
      <c r="A44" s="383"/>
      <c r="B44" s="384"/>
      <c r="C44" s="389" t="s">
        <v>1747</v>
      </c>
      <c r="D44" s="390" t="s">
        <v>385</v>
      </c>
      <c r="E44" s="391">
        <v>1</v>
      </c>
      <c r="F44" s="399"/>
      <c r="G44" s="399"/>
      <c r="H44" s="387">
        <f t="shared" si="2"/>
        <v>0</v>
      </c>
      <c r="I44" s="387">
        <f t="shared" si="3"/>
        <v>0</v>
      </c>
    </row>
    <row r="45" spans="1:9" ht="12.75" customHeight="1">
      <c r="A45" s="383" t="s">
        <v>1768</v>
      </c>
      <c r="B45" s="384"/>
      <c r="C45" s="388" t="s">
        <v>1767</v>
      </c>
      <c r="D45" s="386" t="s">
        <v>385</v>
      </c>
      <c r="E45" s="387">
        <v>1</v>
      </c>
      <c r="F45" s="399"/>
      <c r="G45" s="399"/>
      <c r="H45" s="387">
        <f t="shared" si="2"/>
        <v>0</v>
      </c>
      <c r="I45" s="387">
        <f t="shared" si="3"/>
        <v>0</v>
      </c>
    </row>
    <row r="46" spans="1:9" ht="12.75" customHeight="1">
      <c r="A46" s="383"/>
      <c r="B46" s="384"/>
      <c r="C46" s="389" t="s">
        <v>1745</v>
      </c>
      <c r="D46" s="390" t="s">
        <v>385</v>
      </c>
      <c r="E46" s="391">
        <v>1</v>
      </c>
      <c r="F46" s="399"/>
      <c r="G46" s="399"/>
      <c r="H46" s="387">
        <f t="shared" si="2"/>
        <v>0</v>
      </c>
      <c r="I46" s="387">
        <f t="shared" si="3"/>
        <v>0</v>
      </c>
    </row>
    <row r="47" spans="1:9" ht="12.75" customHeight="1">
      <c r="A47" s="383" t="s">
        <v>1766</v>
      </c>
      <c r="B47" s="384"/>
      <c r="C47" s="388" t="s">
        <v>1765</v>
      </c>
      <c r="D47" s="386" t="s">
        <v>385</v>
      </c>
      <c r="E47" s="387">
        <v>1</v>
      </c>
      <c r="F47" s="399"/>
      <c r="G47" s="399"/>
      <c r="H47" s="387">
        <f t="shared" si="2"/>
        <v>0</v>
      </c>
      <c r="I47" s="387">
        <f t="shared" si="3"/>
        <v>0</v>
      </c>
    </row>
    <row r="48" spans="1:9" ht="12.75" customHeight="1">
      <c r="A48" s="383"/>
      <c r="B48" s="384"/>
      <c r="C48" s="389" t="s">
        <v>1741</v>
      </c>
      <c r="D48" s="390" t="s">
        <v>385</v>
      </c>
      <c r="E48" s="391">
        <v>1</v>
      </c>
      <c r="F48" s="399"/>
      <c r="G48" s="399"/>
      <c r="H48" s="387">
        <f t="shared" si="2"/>
        <v>0</v>
      </c>
      <c r="I48" s="387">
        <f t="shared" si="3"/>
        <v>0</v>
      </c>
    </row>
    <row r="49" spans="1:9" ht="25">
      <c r="A49" s="383" t="s">
        <v>1764</v>
      </c>
      <c r="B49" s="384"/>
      <c r="C49" s="388" t="s">
        <v>1763</v>
      </c>
      <c r="D49" s="386" t="s">
        <v>163</v>
      </c>
      <c r="E49" s="387">
        <v>250</v>
      </c>
      <c r="F49" s="399"/>
      <c r="G49" s="399"/>
      <c r="H49" s="387">
        <f t="shared" si="2"/>
        <v>0</v>
      </c>
      <c r="I49" s="387">
        <f t="shared" si="3"/>
        <v>0</v>
      </c>
    </row>
    <row r="50" spans="1:9" ht="12.75" customHeight="1">
      <c r="A50" s="383"/>
      <c r="B50" s="384"/>
      <c r="C50" s="389" t="s">
        <v>1741</v>
      </c>
      <c r="D50" s="390" t="s">
        <v>163</v>
      </c>
      <c r="E50" s="391">
        <v>105</v>
      </c>
      <c r="F50" s="399"/>
      <c r="G50" s="399"/>
      <c r="H50" s="387">
        <f t="shared" si="2"/>
        <v>0</v>
      </c>
      <c r="I50" s="387">
        <f t="shared" si="3"/>
        <v>0</v>
      </c>
    </row>
    <row r="51" spans="1:9" ht="12.75" customHeight="1">
      <c r="A51" s="383" t="s">
        <v>1762</v>
      </c>
      <c r="B51" s="384"/>
      <c r="C51" s="388" t="s">
        <v>1761</v>
      </c>
      <c r="D51" s="386"/>
      <c r="E51" s="387"/>
      <c r="F51" s="399"/>
      <c r="G51" s="399"/>
      <c r="H51" s="387">
        <f t="shared" si="2"/>
        <v>0</v>
      </c>
      <c r="I51" s="387">
        <f t="shared" si="3"/>
        <v>0</v>
      </c>
    </row>
    <row r="52" spans="1:9" ht="12.75" customHeight="1">
      <c r="A52" s="383"/>
      <c r="B52" s="384"/>
      <c r="C52" s="388" t="s">
        <v>1760</v>
      </c>
      <c r="D52" s="386" t="s">
        <v>290</v>
      </c>
      <c r="E52" s="387">
        <v>3</v>
      </c>
      <c r="F52" s="399"/>
      <c r="G52" s="399"/>
      <c r="H52" s="387">
        <f t="shared" si="2"/>
        <v>0</v>
      </c>
      <c r="I52" s="387">
        <f t="shared" si="3"/>
        <v>0</v>
      </c>
    </row>
    <row r="53" spans="1:9" ht="12.75" customHeight="1">
      <c r="A53" s="383"/>
      <c r="B53" s="384"/>
      <c r="C53" s="389" t="s">
        <v>1741</v>
      </c>
      <c r="D53" s="390" t="s">
        <v>290</v>
      </c>
      <c r="E53" s="391">
        <v>3</v>
      </c>
      <c r="F53" s="399"/>
      <c r="G53" s="399"/>
      <c r="H53" s="387">
        <f t="shared" si="2"/>
        <v>0</v>
      </c>
      <c r="I53" s="387">
        <f t="shared" si="3"/>
        <v>0</v>
      </c>
    </row>
    <row r="54" spans="1:9" ht="12.75" customHeight="1">
      <c r="A54" s="383"/>
      <c r="B54" s="384"/>
      <c r="C54" s="388" t="s">
        <v>1759</v>
      </c>
      <c r="D54" s="386" t="s">
        <v>290</v>
      </c>
      <c r="E54" s="387">
        <v>16</v>
      </c>
      <c r="F54" s="399"/>
      <c r="G54" s="399"/>
      <c r="H54" s="387">
        <f t="shared" si="2"/>
        <v>0</v>
      </c>
      <c r="I54" s="387">
        <f t="shared" si="3"/>
        <v>0</v>
      </c>
    </row>
    <row r="55" spans="1:9" ht="12.75" customHeight="1">
      <c r="A55" s="383"/>
      <c r="B55" s="384"/>
      <c r="C55" s="389" t="s">
        <v>1741</v>
      </c>
      <c r="D55" s="390" t="s">
        <v>290</v>
      </c>
      <c r="E55" s="391">
        <v>16</v>
      </c>
      <c r="F55" s="399"/>
      <c r="G55" s="399"/>
      <c r="H55" s="387">
        <f t="shared" si="2"/>
        <v>0</v>
      </c>
      <c r="I55" s="387">
        <f t="shared" si="3"/>
        <v>0</v>
      </c>
    </row>
    <row r="56" spans="1:9" ht="12.75" customHeight="1">
      <c r="A56" s="383"/>
      <c r="B56" s="384"/>
      <c r="C56" s="388" t="s">
        <v>1758</v>
      </c>
      <c r="D56" s="386" t="s">
        <v>290</v>
      </c>
      <c r="E56" s="387">
        <v>3</v>
      </c>
      <c r="F56" s="399"/>
      <c r="G56" s="399"/>
      <c r="H56" s="387">
        <f t="shared" si="2"/>
        <v>0</v>
      </c>
      <c r="I56" s="387">
        <f t="shared" si="3"/>
        <v>0</v>
      </c>
    </row>
    <row r="57" spans="1:9" ht="12.75" customHeight="1">
      <c r="A57" s="383"/>
      <c r="B57" s="384"/>
      <c r="C57" s="389" t="s">
        <v>1741</v>
      </c>
      <c r="D57" s="390" t="s">
        <v>290</v>
      </c>
      <c r="E57" s="391">
        <v>3</v>
      </c>
      <c r="F57" s="399"/>
      <c r="G57" s="399"/>
      <c r="H57" s="387">
        <f t="shared" si="2"/>
        <v>0</v>
      </c>
      <c r="I57" s="387">
        <f t="shared" si="3"/>
        <v>0</v>
      </c>
    </row>
    <row r="58" spans="1:9" ht="12.75" customHeight="1">
      <c r="A58" s="383"/>
      <c r="B58" s="384"/>
      <c r="C58" s="388" t="s">
        <v>1757</v>
      </c>
      <c r="D58" s="386" t="s">
        <v>290</v>
      </c>
      <c r="E58" s="387">
        <f>SUM(E59:E62)</f>
        <v>16</v>
      </c>
      <c r="F58" s="399"/>
      <c r="G58" s="399"/>
      <c r="H58" s="387">
        <f t="shared" si="2"/>
        <v>0</v>
      </c>
      <c r="I58" s="387">
        <f t="shared" si="3"/>
        <v>0</v>
      </c>
    </row>
    <row r="59" spans="1:9" ht="12.75" customHeight="1">
      <c r="A59" s="383"/>
      <c r="B59" s="384"/>
      <c r="C59" s="389" t="s">
        <v>1741</v>
      </c>
      <c r="D59" s="390" t="s">
        <v>290</v>
      </c>
      <c r="E59" s="391">
        <v>13</v>
      </c>
      <c r="F59" s="399"/>
      <c r="G59" s="399"/>
      <c r="H59" s="387">
        <f t="shared" si="2"/>
        <v>0</v>
      </c>
      <c r="I59" s="387">
        <f t="shared" si="3"/>
        <v>0</v>
      </c>
    </row>
    <row r="60" spans="1:9" ht="12.75" customHeight="1">
      <c r="A60" s="383"/>
      <c r="B60" s="384"/>
      <c r="C60" s="389" t="s">
        <v>1747</v>
      </c>
      <c r="D60" s="390" t="s">
        <v>290</v>
      </c>
      <c r="E60" s="391">
        <v>1</v>
      </c>
      <c r="F60" s="399"/>
      <c r="G60" s="399"/>
      <c r="H60" s="387">
        <f t="shared" si="2"/>
        <v>0</v>
      </c>
      <c r="I60" s="387">
        <f t="shared" si="3"/>
        <v>0</v>
      </c>
    </row>
    <row r="61" spans="1:9" ht="12.75" customHeight="1">
      <c r="A61" s="383"/>
      <c r="B61" s="384"/>
      <c r="C61" s="389" t="s">
        <v>1749</v>
      </c>
      <c r="D61" s="390" t="s">
        <v>290</v>
      </c>
      <c r="E61" s="391">
        <v>1</v>
      </c>
      <c r="F61" s="399"/>
      <c r="G61" s="399"/>
      <c r="H61" s="387">
        <f t="shared" si="2"/>
        <v>0</v>
      </c>
      <c r="I61" s="387">
        <f t="shared" si="3"/>
        <v>0</v>
      </c>
    </row>
    <row r="62" spans="1:9" ht="12.75" customHeight="1">
      <c r="A62" s="383"/>
      <c r="B62" s="384"/>
      <c r="C62" s="389" t="s">
        <v>1745</v>
      </c>
      <c r="D62" s="390" t="s">
        <v>290</v>
      </c>
      <c r="E62" s="391">
        <v>1</v>
      </c>
      <c r="F62" s="399"/>
      <c r="G62" s="399"/>
      <c r="H62" s="387">
        <f t="shared" si="2"/>
        <v>0</v>
      </c>
      <c r="I62" s="387">
        <f t="shared" si="3"/>
        <v>0</v>
      </c>
    </row>
    <row r="63" spans="1:9" ht="12.75" customHeight="1">
      <c r="A63" s="383"/>
      <c r="B63" s="384"/>
      <c r="C63" s="388" t="s">
        <v>1756</v>
      </c>
      <c r="D63" s="386" t="s">
        <v>290</v>
      </c>
      <c r="E63" s="387">
        <v>4</v>
      </c>
      <c r="F63" s="399"/>
      <c r="G63" s="399"/>
      <c r="H63" s="387">
        <f t="shared" si="2"/>
        <v>0</v>
      </c>
      <c r="I63" s="387">
        <f t="shared" si="3"/>
        <v>0</v>
      </c>
    </row>
    <row r="64" spans="1:9" ht="12.75" customHeight="1">
      <c r="A64" s="383"/>
      <c r="B64" s="384"/>
      <c r="C64" s="389" t="s">
        <v>1749</v>
      </c>
      <c r="D64" s="390" t="s">
        <v>290</v>
      </c>
      <c r="E64" s="391">
        <v>3</v>
      </c>
      <c r="F64" s="399"/>
      <c r="G64" s="399"/>
      <c r="H64" s="387">
        <f t="shared" si="2"/>
        <v>0</v>
      </c>
      <c r="I64" s="387">
        <f t="shared" si="3"/>
        <v>0</v>
      </c>
    </row>
    <row r="65" spans="1:9" ht="12.75" customHeight="1">
      <c r="A65" s="383"/>
      <c r="B65" s="384"/>
      <c r="C65" s="389" t="s">
        <v>1745</v>
      </c>
      <c r="D65" s="390" t="s">
        <v>290</v>
      </c>
      <c r="E65" s="391">
        <v>1</v>
      </c>
      <c r="F65" s="399"/>
      <c r="G65" s="399"/>
      <c r="H65" s="387">
        <f t="shared" si="2"/>
        <v>0</v>
      </c>
      <c r="I65" s="387">
        <f t="shared" si="3"/>
        <v>0</v>
      </c>
    </row>
    <row r="66" spans="1:9" ht="12.75" customHeight="1">
      <c r="A66" s="383"/>
      <c r="B66" s="384"/>
      <c r="C66" s="388" t="s">
        <v>1755</v>
      </c>
      <c r="D66" s="386" t="s">
        <v>290</v>
      </c>
      <c r="E66" s="387">
        <f>SUM(E67:E70)</f>
        <v>16</v>
      </c>
      <c r="F66" s="399"/>
      <c r="G66" s="399"/>
      <c r="H66" s="387">
        <f t="shared" si="2"/>
        <v>0</v>
      </c>
      <c r="I66" s="387">
        <f t="shared" si="3"/>
        <v>0</v>
      </c>
    </row>
    <row r="67" spans="1:9" ht="12.75" customHeight="1">
      <c r="A67" s="383"/>
      <c r="B67" s="384"/>
      <c r="C67" s="389" t="s">
        <v>1747</v>
      </c>
      <c r="D67" s="390" t="s">
        <v>290</v>
      </c>
      <c r="E67" s="391">
        <v>7</v>
      </c>
      <c r="F67" s="399"/>
      <c r="G67" s="399"/>
      <c r="H67" s="387">
        <f t="shared" si="2"/>
        <v>0</v>
      </c>
      <c r="I67" s="387">
        <f t="shared" si="3"/>
        <v>0</v>
      </c>
    </row>
    <row r="68" spans="1:9" ht="12.75" customHeight="1">
      <c r="A68" s="383"/>
      <c r="B68" s="384"/>
      <c r="C68" s="389" t="s">
        <v>1749</v>
      </c>
      <c r="D68" s="390" t="s">
        <v>290</v>
      </c>
      <c r="E68" s="391">
        <v>3</v>
      </c>
      <c r="F68" s="399"/>
      <c r="G68" s="399"/>
      <c r="H68" s="387">
        <f t="shared" si="2"/>
        <v>0</v>
      </c>
      <c r="I68" s="387">
        <f t="shared" si="3"/>
        <v>0</v>
      </c>
    </row>
    <row r="69" spans="1:9" ht="12.75" customHeight="1">
      <c r="A69" s="383"/>
      <c r="B69" s="384"/>
      <c r="C69" s="389" t="s">
        <v>1754</v>
      </c>
      <c r="D69" s="390" t="s">
        <v>290</v>
      </c>
      <c r="E69" s="391">
        <v>3</v>
      </c>
      <c r="F69" s="399"/>
      <c r="G69" s="399"/>
      <c r="H69" s="387"/>
      <c r="I69" s="387"/>
    </row>
    <row r="70" spans="1:9" ht="12.75" customHeight="1">
      <c r="A70" s="383"/>
      <c r="B70" s="384"/>
      <c r="C70" s="389" t="s">
        <v>1745</v>
      </c>
      <c r="D70" s="390" t="s">
        <v>290</v>
      </c>
      <c r="E70" s="391">
        <v>3</v>
      </c>
      <c r="F70" s="399"/>
      <c r="G70" s="399"/>
      <c r="H70" s="387">
        <f>F70*E70</f>
        <v>0</v>
      </c>
      <c r="I70" s="387">
        <f>G70*E70</f>
        <v>0</v>
      </c>
    </row>
    <row r="71" spans="1:9" ht="12.75" customHeight="1">
      <c r="A71" s="383" t="s">
        <v>1753</v>
      </c>
      <c r="B71" s="384"/>
      <c r="C71" s="388" t="s">
        <v>1723</v>
      </c>
      <c r="D71" s="386"/>
      <c r="E71" s="387"/>
      <c r="F71" s="399"/>
      <c r="G71" s="399"/>
      <c r="H71" s="387">
        <f>F71*E71</f>
        <v>0</v>
      </c>
      <c r="I71" s="387">
        <f>G71*E71</f>
        <v>0</v>
      </c>
    </row>
    <row r="72" spans="1:9" ht="12.75" customHeight="1">
      <c r="A72" s="383"/>
      <c r="B72" s="384"/>
      <c r="C72" s="388" t="s">
        <v>1752</v>
      </c>
      <c r="D72" s="386" t="s">
        <v>290</v>
      </c>
      <c r="E72" s="387">
        <v>2</v>
      </c>
      <c r="F72" s="399"/>
      <c r="G72" s="399"/>
      <c r="H72" s="387">
        <f>F72*E72</f>
        <v>0</v>
      </c>
      <c r="I72" s="387">
        <f>G72*E72</f>
        <v>0</v>
      </c>
    </row>
    <row r="73" spans="1:9" ht="12.75" customHeight="1">
      <c r="A73" s="383"/>
      <c r="B73" s="384"/>
      <c r="C73" s="389" t="s">
        <v>1741</v>
      </c>
      <c r="D73" s="390" t="s">
        <v>290</v>
      </c>
      <c r="E73" s="391">
        <v>2</v>
      </c>
      <c r="F73" s="399"/>
      <c r="G73" s="399"/>
      <c r="H73" s="387">
        <f>F73*E73</f>
        <v>0</v>
      </c>
      <c r="I73" s="387">
        <f>G73*E73</f>
        <v>0</v>
      </c>
    </row>
    <row r="74" spans="1:9" ht="12.75" customHeight="1">
      <c r="A74" s="383"/>
      <c r="B74" s="384"/>
      <c r="C74" s="388" t="s">
        <v>1751</v>
      </c>
      <c r="D74" s="386" t="s">
        <v>290</v>
      </c>
      <c r="E74" s="387">
        <v>35</v>
      </c>
      <c r="F74" s="399"/>
      <c r="G74" s="399"/>
      <c r="H74" s="387">
        <f>F74*E74</f>
        <v>0</v>
      </c>
      <c r="I74" s="387">
        <f>G74*E74</f>
        <v>0</v>
      </c>
    </row>
    <row r="75" spans="1:9" ht="12.75" customHeight="1">
      <c r="A75" s="383"/>
      <c r="B75" s="384"/>
      <c r="C75" s="389" t="s">
        <v>1741</v>
      </c>
      <c r="D75" s="390" t="s">
        <v>290</v>
      </c>
      <c r="E75" s="391">
        <v>30</v>
      </c>
      <c r="F75" s="399"/>
      <c r="G75" s="399"/>
      <c r="H75" s="387"/>
      <c r="I75" s="387"/>
    </row>
    <row r="76" spans="1:9" ht="12.75" customHeight="1">
      <c r="A76" s="383"/>
      <c r="B76" s="384"/>
      <c r="C76" s="388" t="s">
        <v>1750</v>
      </c>
      <c r="D76" s="386" t="s">
        <v>290</v>
      </c>
      <c r="E76" s="387">
        <f>SUM(E77:E78)</f>
        <v>12</v>
      </c>
      <c r="F76" s="399"/>
      <c r="G76" s="399"/>
      <c r="H76" s="387">
        <f aca="true" t="shared" si="4" ref="H76:H83">F76*E76</f>
        <v>0</v>
      </c>
      <c r="I76" s="387">
        <f aca="true" t="shared" si="5" ref="I76:I83">G76*E76</f>
        <v>0</v>
      </c>
    </row>
    <row r="77" spans="1:9" ht="12.75" customHeight="1">
      <c r="A77" s="383"/>
      <c r="B77" s="384"/>
      <c r="C77" s="389" t="s">
        <v>1749</v>
      </c>
      <c r="D77" s="390" t="s">
        <v>290</v>
      </c>
      <c r="E77" s="391">
        <v>8</v>
      </c>
      <c r="F77" s="399"/>
      <c r="G77" s="399"/>
      <c r="H77" s="387">
        <f t="shared" si="4"/>
        <v>0</v>
      </c>
      <c r="I77" s="387">
        <f t="shared" si="5"/>
        <v>0</v>
      </c>
    </row>
    <row r="78" spans="1:9" ht="12.75" customHeight="1">
      <c r="A78" s="383"/>
      <c r="B78" s="384"/>
      <c r="C78" s="389" t="s">
        <v>1745</v>
      </c>
      <c r="D78" s="390" t="s">
        <v>290</v>
      </c>
      <c r="E78" s="391">
        <v>4</v>
      </c>
      <c r="F78" s="399"/>
      <c r="G78" s="399"/>
      <c r="H78" s="387">
        <f t="shared" si="4"/>
        <v>0</v>
      </c>
      <c r="I78" s="387">
        <f t="shared" si="5"/>
        <v>0</v>
      </c>
    </row>
    <row r="79" spans="1:9" ht="12.75" customHeight="1">
      <c r="A79" s="383"/>
      <c r="B79" s="384"/>
      <c r="C79" s="388" t="s">
        <v>1748</v>
      </c>
      <c r="D79" s="386" t="s">
        <v>290</v>
      </c>
      <c r="E79" s="387">
        <v>1</v>
      </c>
      <c r="F79" s="399"/>
      <c r="G79" s="399"/>
      <c r="H79" s="387">
        <f t="shared" si="4"/>
        <v>0</v>
      </c>
      <c r="I79" s="387">
        <f t="shared" si="5"/>
        <v>0</v>
      </c>
    </row>
    <row r="80" spans="1:9" ht="12.75" customHeight="1">
      <c r="A80" s="383"/>
      <c r="B80" s="384"/>
      <c r="C80" s="389" t="s">
        <v>1747</v>
      </c>
      <c r="D80" s="390" t="s">
        <v>290</v>
      </c>
      <c r="E80" s="391">
        <v>1</v>
      </c>
      <c r="F80" s="399"/>
      <c r="G80" s="399"/>
      <c r="H80" s="387">
        <f t="shared" si="4"/>
        <v>0</v>
      </c>
      <c r="I80" s="387">
        <f t="shared" si="5"/>
        <v>0</v>
      </c>
    </row>
    <row r="81" spans="1:9" ht="12.75" customHeight="1">
      <c r="A81" s="383"/>
      <c r="B81" s="384"/>
      <c r="C81" s="388" t="s">
        <v>1746</v>
      </c>
      <c r="D81" s="386" t="s">
        <v>290</v>
      </c>
      <c r="E81" s="387">
        <f>SUM(E82:E84)</f>
        <v>17</v>
      </c>
      <c r="F81" s="399"/>
      <c r="G81" s="399"/>
      <c r="H81" s="387">
        <f t="shared" si="4"/>
        <v>0</v>
      </c>
      <c r="I81" s="387">
        <f t="shared" si="5"/>
        <v>0</v>
      </c>
    </row>
    <row r="82" spans="1:9" ht="12.75" customHeight="1">
      <c r="A82" s="383"/>
      <c r="B82" s="384"/>
      <c r="C82" s="389" t="s">
        <v>1745</v>
      </c>
      <c r="D82" s="390" t="s">
        <v>290</v>
      </c>
      <c r="E82" s="391">
        <v>6</v>
      </c>
      <c r="F82" s="399"/>
      <c r="G82" s="399"/>
      <c r="H82" s="387">
        <f t="shared" si="4"/>
        <v>0</v>
      </c>
      <c r="I82" s="387">
        <f t="shared" si="5"/>
        <v>0</v>
      </c>
    </row>
    <row r="83" spans="1:9" ht="12.75" customHeight="1">
      <c r="A83" s="383"/>
      <c r="B83" s="384"/>
      <c r="C83" s="389" t="s">
        <v>1712</v>
      </c>
      <c r="D83" s="390" t="s">
        <v>290</v>
      </c>
      <c r="E83" s="391">
        <v>1</v>
      </c>
      <c r="F83" s="399"/>
      <c r="G83" s="399"/>
      <c r="H83" s="387">
        <f t="shared" si="4"/>
        <v>0</v>
      </c>
      <c r="I83" s="387">
        <f t="shared" si="5"/>
        <v>0</v>
      </c>
    </row>
    <row r="84" spans="1:9" ht="12.75" customHeight="1">
      <c r="A84" s="383"/>
      <c r="B84" s="384"/>
      <c r="C84" s="389" t="s">
        <v>1741</v>
      </c>
      <c r="D84" s="390" t="s">
        <v>290</v>
      </c>
      <c r="E84" s="391">
        <v>10</v>
      </c>
      <c r="F84" s="399"/>
      <c r="G84" s="399"/>
      <c r="H84" s="387"/>
      <c r="I84" s="387"/>
    </row>
    <row r="85" spans="1:9" ht="15.5">
      <c r="A85" s="383"/>
      <c r="B85" s="384"/>
      <c r="C85" s="385" t="s">
        <v>1744</v>
      </c>
      <c r="D85" s="386"/>
      <c r="E85" s="387"/>
      <c r="F85" s="399"/>
      <c r="G85" s="399"/>
      <c r="H85" s="387">
        <f aca="true" t="shared" si="6" ref="H85:H98">F85*E85</f>
        <v>0</v>
      </c>
      <c r="I85" s="387">
        <f aca="true" t="shared" si="7" ref="I85:I98">G85*E85</f>
        <v>0</v>
      </c>
    </row>
    <row r="86" spans="1:9" ht="50">
      <c r="A86" s="383" t="s">
        <v>1743</v>
      </c>
      <c r="B86" s="384"/>
      <c r="C86" s="388" t="s">
        <v>1742</v>
      </c>
      <c r="D86" s="386" t="s">
        <v>362</v>
      </c>
      <c r="E86" s="387">
        <v>1</v>
      </c>
      <c r="F86" s="399"/>
      <c r="G86" s="399"/>
      <c r="H86" s="387">
        <f t="shared" si="6"/>
        <v>0</v>
      </c>
      <c r="I86" s="387">
        <f t="shared" si="7"/>
        <v>0</v>
      </c>
    </row>
    <row r="87" spans="1:9" ht="12.75" customHeight="1">
      <c r="A87" s="383"/>
      <c r="B87" s="384"/>
      <c r="C87" s="389" t="s">
        <v>1741</v>
      </c>
      <c r="D87" s="390" t="s">
        <v>385</v>
      </c>
      <c r="E87" s="391">
        <v>1</v>
      </c>
      <c r="F87" s="399"/>
      <c r="G87" s="399"/>
      <c r="H87" s="387">
        <f t="shared" si="6"/>
        <v>0</v>
      </c>
      <c r="I87" s="387">
        <f t="shared" si="7"/>
        <v>0</v>
      </c>
    </row>
    <row r="88" spans="1:9" ht="12.75" customHeight="1">
      <c r="A88" s="383"/>
      <c r="B88" s="384"/>
      <c r="C88" s="389" t="s">
        <v>1740</v>
      </c>
      <c r="D88" s="390" t="s">
        <v>385</v>
      </c>
      <c r="E88" s="391">
        <v>1</v>
      </c>
      <c r="F88" s="399"/>
      <c r="G88" s="399"/>
      <c r="H88" s="387">
        <f t="shared" si="6"/>
        <v>0</v>
      </c>
      <c r="I88" s="387">
        <f t="shared" si="7"/>
        <v>0</v>
      </c>
    </row>
    <row r="89" spans="1:9" ht="25">
      <c r="A89" s="383" t="s">
        <v>1739</v>
      </c>
      <c r="B89" s="384"/>
      <c r="C89" s="388" t="s">
        <v>1738</v>
      </c>
      <c r="D89" s="386" t="s">
        <v>385</v>
      </c>
      <c r="E89" s="387">
        <f>SUM(E90:E105)</f>
        <v>18</v>
      </c>
      <c r="F89" s="399"/>
      <c r="G89" s="399"/>
      <c r="H89" s="387">
        <f t="shared" si="6"/>
        <v>0</v>
      </c>
      <c r="I89" s="387">
        <f t="shared" si="7"/>
        <v>0</v>
      </c>
    </row>
    <row r="90" spans="1:9" ht="12.75" customHeight="1">
      <c r="A90" s="383"/>
      <c r="B90" s="384"/>
      <c r="C90" s="389" t="s">
        <v>1721</v>
      </c>
      <c r="D90" s="390" t="s">
        <v>385</v>
      </c>
      <c r="E90" s="391">
        <v>2</v>
      </c>
      <c r="F90" s="399"/>
      <c r="G90" s="399"/>
      <c r="H90" s="387">
        <f t="shared" si="6"/>
        <v>0</v>
      </c>
      <c r="I90" s="387">
        <f t="shared" si="7"/>
        <v>0</v>
      </c>
    </row>
    <row r="91" spans="1:9" ht="12.75" customHeight="1">
      <c r="A91" s="383"/>
      <c r="B91" s="384"/>
      <c r="C91" s="389" t="s">
        <v>1720</v>
      </c>
      <c r="D91" s="390" t="s">
        <v>385</v>
      </c>
      <c r="E91" s="391">
        <v>1</v>
      </c>
      <c r="F91" s="399"/>
      <c r="G91" s="399"/>
      <c r="H91" s="387">
        <f t="shared" si="6"/>
        <v>0</v>
      </c>
      <c r="I91" s="387">
        <f t="shared" si="7"/>
        <v>0</v>
      </c>
    </row>
    <row r="92" spans="1:9" ht="12.75" customHeight="1">
      <c r="A92" s="383"/>
      <c r="B92" s="384"/>
      <c r="C92" s="389" t="s">
        <v>1719</v>
      </c>
      <c r="D92" s="390" t="s">
        <v>385</v>
      </c>
      <c r="E92" s="391">
        <v>1</v>
      </c>
      <c r="F92" s="399"/>
      <c r="G92" s="399"/>
      <c r="H92" s="387">
        <f t="shared" si="6"/>
        <v>0</v>
      </c>
      <c r="I92" s="387">
        <f t="shared" si="7"/>
        <v>0</v>
      </c>
    </row>
    <row r="93" spans="1:9" ht="12.75" customHeight="1">
      <c r="A93" s="383"/>
      <c r="B93" s="384"/>
      <c r="C93" s="389" t="s">
        <v>1718</v>
      </c>
      <c r="D93" s="390" t="s">
        <v>385</v>
      </c>
      <c r="E93" s="391">
        <v>1</v>
      </c>
      <c r="F93" s="399"/>
      <c r="G93" s="399"/>
      <c r="H93" s="387">
        <f t="shared" si="6"/>
        <v>0</v>
      </c>
      <c r="I93" s="387">
        <f t="shared" si="7"/>
        <v>0</v>
      </c>
    </row>
    <row r="94" spans="1:9" ht="12.75" customHeight="1">
      <c r="A94" s="383"/>
      <c r="B94" s="384"/>
      <c r="C94" s="389" t="s">
        <v>1717</v>
      </c>
      <c r="D94" s="390" t="s">
        <v>385</v>
      </c>
      <c r="E94" s="391">
        <v>1</v>
      </c>
      <c r="F94" s="399"/>
      <c r="G94" s="399"/>
      <c r="H94" s="387">
        <f t="shared" si="6"/>
        <v>0</v>
      </c>
      <c r="I94" s="387">
        <f t="shared" si="7"/>
        <v>0</v>
      </c>
    </row>
    <row r="95" spans="1:9" ht="12.75" customHeight="1">
      <c r="A95" s="383"/>
      <c r="B95" s="384"/>
      <c r="C95" s="389" t="s">
        <v>1716</v>
      </c>
      <c r="D95" s="390" t="s">
        <v>385</v>
      </c>
      <c r="E95" s="391">
        <v>1</v>
      </c>
      <c r="F95" s="399"/>
      <c r="G95" s="399"/>
      <c r="H95" s="387">
        <f t="shared" si="6"/>
        <v>0</v>
      </c>
      <c r="I95" s="387">
        <f t="shared" si="7"/>
        <v>0</v>
      </c>
    </row>
    <row r="96" spans="1:9" ht="12.75" customHeight="1">
      <c r="A96" s="383"/>
      <c r="B96" s="384"/>
      <c r="C96" s="389" t="s">
        <v>1715</v>
      </c>
      <c r="D96" s="390" t="s">
        <v>385</v>
      </c>
      <c r="E96" s="391">
        <v>1</v>
      </c>
      <c r="F96" s="399"/>
      <c r="G96" s="399"/>
      <c r="H96" s="387">
        <f t="shared" si="6"/>
        <v>0</v>
      </c>
      <c r="I96" s="387">
        <f t="shared" si="7"/>
        <v>0</v>
      </c>
    </row>
    <row r="97" spans="1:9" ht="12.75" customHeight="1">
      <c r="A97" s="383"/>
      <c r="B97" s="384"/>
      <c r="C97" s="389" t="s">
        <v>1714</v>
      </c>
      <c r="D97" s="390" t="s">
        <v>385</v>
      </c>
      <c r="E97" s="391">
        <v>1</v>
      </c>
      <c r="F97" s="399"/>
      <c r="G97" s="399"/>
      <c r="H97" s="387">
        <f t="shared" si="6"/>
        <v>0</v>
      </c>
      <c r="I97" s="387">
        <f t="shared" si="7"/>
        <v>0</v>
      </c>
    </row>
    <row r="98" spans="1:9" ht="12.75" customHeight="1">
      <c r="A98" s="383"/>
      <c r="B98" s="384"/>
      <c r="C98" s="389" t="s">
        <v>1712</v>
      </c>
      <c r="D98" s="390" t="s">
        <v>385</v>
      </c>
      <c r="E98" s="391">
        <v>2</v>
      </c>
      <c r="F98" s="399"/>
      <c r="G98" s="399"/>
      <c r="H98" s="387">
        <f t="shared" si="6"/>
        <v>0</v>
      </c>
      <c r="I98" s="387">
        <f t="shared" si="7"/>
        <v>0</v>
      </c>
    </row>
    <row r="99" spans="1:9" ht="12.75" customHeight="1">
      <c r="A99" s="383"/>
      <c r="B99" s="384"/>
      <c r="C99" s="389" t="s">
        <v>1713</v>
      </c>
      <c r="D99" s="390" t="s">
        <v>385</v>
      </c>
      <c r="E99" s="391">
        <v>1</v>
      </c>
      <c r="F99" s="399"/>
      <c r="G99" s="399"/>
      <c r="H99" s="387"/>
      <c r="I99" s="387"/>
    </row>
    <row r="100" spans="1:9" ht="12.75" customHeight="1">
      <c r="A100" s="383"/>
      <c r="B100" s="384"/>
      <c r="C100" s="389" t="s">
        <v>1711</v>
      </c>
      <c r="D100" s="390" t="s">
        <v>385</v>
      </c>
      <c r="E100" s="391">
        <v>1</v>
      </c>
      <c r="F100" s="399"/>
      <c r="G100" s="399"/>
      <c r="H100" s="387">
        <f aca="true" t="shared" si="8" ref="H100:H142">F100*E100</f>
        <v>0</v>
      </c>
      <c r="I100" s="387">
        <f aca="true" t="shared" si="9" ref="I100:I142">G100*E100</f>
        <v>0</v>
      </c>
    </row>
    <row r="101" spans="1:9" ht="12.75" customHeight="1">
      <c r="A101" s="383"/>
      <c r="B101" s="384"/>
      <c r="C101" s="389" t="s">
        <v>1710</v>
      </c>
      <c r="D101" s="390" t="s">
        <v>385</v>
      </c>
      <c r="E101" s="391">
        <v>1</v>
      </c>
      <c r="F101" s="399"/>
      <c r="G101" s="399"/>
      <c r="H101" s="387">
        <f t="shared" si="8"/>
        <v>0</v>
      </c>
      <c r="I101" s="387">
        <f t="shared" si="9"/>
        <v>0</v>
      </c>
    </row>
    <row r="102" spans="1:9" ht="12.75" customHeight="1">
      <c r="A102" s="383"/>
      <c r="B102" s="384"/>
      <c r="C102" s="389" t="s">
        <v>1737</v>
      </c>
      <c r="D102" s="390" t="s">
        <v>385</v>
      </c>
      <c r="E102" s="391">
        <v>1</v>
      </c>
      <c r="F102" s="399"/>
      <c r="G102" s="399"/>
      <c r="H102" s="387">
        <f t="shared" si="8"/>
        <v>0</v>
      </c>
      <c r="I102" s="387">
        <f t="shared" si="9"/>
        <v>0</v>
      </c>
    </row>
    <row r="103" spans="1:9" ht="12.75" customHeight="1">
      <c r="A103" s="383"/>
      <c r="B103" s="384"/>
      <c r="C103" s="389" t="s">
        <v>1709</v>
      </c>
      <c r="D103" s="390" t="s">
        <v>385</v>
      </c>
      <c r="E103" s="391">
        <v>1</v>
      </c>
      <c r="F103" s="399"/>
      <c r="G103" s="399"/>
      <c r="H103" s="387">
        <f t="shared" si="8"/>
        <v>0</v>
      </c>
      <c r="I103" s="387">
        <f t="shared" si="9"/>
        <v>0</v>
      </c>
    </row>
    <row r="104" spans="1:9" ht="12.75" customHeight="1">
      <c r="A104" s="383"/>
      <c r="B104" s="384"/>
      <c r="C104" s="389" t="s">
        <v>1708</v>
      </c>
      <c r="D104" s="390" t="s">
        <v>385</v>
      </c>
      <c r="E104" s="391">
        <v>1</v>
      </c>
      <c r="F104" s="399"/>
      <c r="G104" s="399"/>
      <c r="H104" s="387">
        <f t="shared" si="8"/>
        <v>0</v>
      </c>
      <c r="I104" s="387">
        <f t="shared" si="9"/>
        <v>0</v>
      </c>
    </row>
    <row r="105" spans="1:9" ht="12.75" customHeight="1">
      <c r="A105" s="383"/>
      <c r="B105" s="384"/>
      <c r="C105" s="389" t="s">
        <v>1736</v>
      </c>
      <c r="D105" s="390" t="s">
        <v>385</v>
      </c>
      <c r="E105" s="391">
        <v>1</v>
      </c>
      <c r="F105" s="399"/>
      <c r="G105" s="399"/>
      <c r="H105" s="387">
        <f t="shared" si="8"/>
        <v>0</v>
      </c>
      <c r="I105" s="387">
        <f t="shared" si="9"/>
        <v>0</v>
      </c>
    </row>
    <row r="106" spans="1:9" ht="12.75" customHeight="1">
      <c r="A106" s="383" t="s">
        <v>1735</v>
      </c>
      <c r="B106" s="384"/>
      <c r="C106" s="388" t="s">
        <v>1734</v>
      </c>
      <c r="D106" s="386" t="s">
        <v>290</v>
      </c>
      <c r="E106" s="387">
        <f>SUM(E107:E111)</f>
        <v>11</v>
      </c>
      <c r="F106" s="399"/>
      <c r="G106" s="399"/>
      <c r="H106" s="387">
        <f t="shared" si="8"/>
        <v>0</v>
      </c>
      <c r="I106" s="387">
        <f t="shared" si="9"/>
        <v>0</v>
      </c>
    </row>
    <row r="107" spans="1:9" ht="12.75" customHeight="1">
      <c r="A107" s="383"/>
      <c r="B107" s="384"/>
      <c r="C107" s="389" t="s">
        <v>1721</v>
      </c>
      <c r="D107" s="390" t="s">
        <v>290</v>
      </c>
      <c r="E107" s="391">
        <v>2</v>
      </c>
      <c r="F107" s="399"/>
      <c r="G107" s="399"/>
      <c r="H107" s="387">
        <f t="shared" si="8"/>
        <v>0</v>
      </c>
      <c r="I107" s="387">
        <f t="shared" si="9"/>
        <v>0</v>
      </c>
    </row>
    <row r="108" spans="1:9" ht="12.75" customHeight="1">
      <c r="A108" s="383"/>
      <c r="B108" s="384"/>
      <c r="C108" s="389" t="s">
        <v>1717</v>
      </c>
      <c r="D108" s="390" t="s">
        <v>290</v>
      </c>
      <c r="E108" s="391">
        <v>2</v>
      </c>
      <c r="F108" s="399"/>
      <c r="G108" s="399"/>
      <c r="H108" s="387">
        <f t="shared" si="8"/>
        <v>0</v>
      </c>
      <c r="I108" s="387">
        <f t="shared" si="9"/>
        <v>0</v>
      </c>
    </row>
    <row r="109" spans="1:9" ht="12.75" customHeight="1">
      <c r="A109" s="383"/>
      <c r="B109" s="384"/>
      <c r="C109" s="389" t="s">
        <v>1712</v>
      </c>
      <c r="D109" s="390" t="s">
        <v>290</v>
      </c>
      <c r="E109" s="391">
        <v>3</v>
      </c>
      <c r="F109" s="399"/>
      <c r="G109" s="399"/>
      <c r="H109" s="387">
        <f t="shared" si="8"/>
        <v>0</v>
      </c>
      <c r="I109" s="387">
        <f t="shared" si="9"/>
        <v>0</v>
      </c>
    </row>
    <row r="110" spans="1:9" ht="12.75" customHeight="1">
      <c r="A110" s="383"/>
      <c r="B110" s="384"/>
      <c r="C110" s="389" t="s">
        <v>1711</v>
      </c>
      <c r="D110" s="390" t="s">
        <v>290</v>
      </c>
      <c r="E110" s="391">
        <v>2</v>
      </c>
      <c r="F110" s="399"/>
      <c r="G110" s="399"/>
      <c r="H110" s="387">
        <f t="shared" si="8"/>
        <v>0</v>
      </c>
      <c r="I110" s="387">
        <f t="shared" si="9"/>
        <v>0</v>
      </c>
    </row>
    <row r="111" spans="1:9" ht="12.75" customHeight="1">
      <c r="A111" s="383"/>
      <c r="B111" s="384"/>
      <c r="C111" s="389" t="s">
        <v>1709</v>
      </c>
      <c r="D111" s="390" t="s">
        <v>290</v>
      </c>
      <c r="E111" s="391">
        <v>2</v>
      </c>
      <c r="F111" s="399"/>
      <c r="G111" s="399"/>
      <c r="H111" s="387">
        <f t="shared" si="8"/>
        <v>0</v>
      </c>
      <c r="I111" s="387">
        <f t="shared" si="9"/>
        <v>0</v>
      </c>
    </row>
    <row r="112" spans="1:9" ht="37.5">
      <c r="A112" s="383" t="s">
        <v>1733</v>
      </c>
      <c r="B112" s="384"/>
      <c r="C112" s="388" t="s">
        <v>1732</v>
      </c>
      <c r="D112" s="386" t="s">
        <v>385</v>
      </c>
      <c r="E112" s="387">
        <f>SUM(E113:E117)</f>
        <v>5</v>
      </c>
      <c r="F112" s="399"/>
      <c r="G112" s="399"/>
      <c r="H112" s="387">
        <f t="shared" si="8"/>
        <v>0</v>
      </c>
      <c r="I112" s="387">
        <f t="shared" si="9"/>
        <v>0</v>
      </c>
    </row>
    <row r="113" spans="1:9" ht="12.75" customHeight="1">
      <c r="A113" s="383"/>
      <c r="B113" s="384"/>
      <c r="C113" s="389" t="s">
        <v>1721</v>
      </c>
      <c r="D113" s="390" t="s">
        <v>385</v>
      </c>
      <c r="E113" s="391">
        <v>1</v>
      </c>
      <c r="F113" s="399"/>
      <c r="G113" s="399"/>
      <c r="H113" s="387">
        <f t="shared" si="8"/>
        <v>0</v>
      </c>
      <c r="I113" s="387">
        <f t="shared" si="9"/>
        <v>0</v>
      </c>
    </row>
    <row r="114" spans="1:9" ht="12.75" customHeight="1">
      <c r="A114" s="383"/>
      <c r="B114" s="384"/>
      <c r="C114" s="389" t="s">
        <v>1717</v>
      </c>
      <c r="D114" s="390" t="s">
        <v>385</v>
      </c>
      <c r="E114" s="391">
        <v>1</v>
      </c>
      <c r="F114" s="399"/>
      <c r="G114" s="399"/>
      <c r="H114" s="387">
        <f t="shared" si="8"/>
        <v>0</v>
      </c>
      <c r="I114" s="387">
        <f t="shared" si="9"/>
        <v>0</v>
      </c>
    </row>
    <row r="115" spans="1:9" ht="12.75" customHeight="1">
      <c r="A115" s="383"/>
      <c r="B115" s="384"/>
      <c r="C115" s="389" t="s">
        <v>1712</v>
      </c>
      <c r="D115" s="390" t="s">
        <v>385</v>
      </c>
      <c r="E115" s="391">
        <v>1</v>
      </c>
      <c r="F115" s="399"/>
      <c r="G115" s="399"/>
      <c r="H115" s="387">
        <f t="shared" si="8"/>
        <v>0</v>
      </c>
      <c r="I115" s="387">
        <f t="shared" si="9"/>
        <v>0</v>
      </c>
    </row>
    <row r="116" spans="1:9" ht="12.75" customHeight="1">
      <c r="A116" s="383"/>
      <c r="B116" s="384"/>
      <c r="C116" s="389" t="s">
        <v>1711</v>
      </c>
      <c r="D116" s="390" t="s">
        <v>385</v>
      </c>
      <c r="E116" s="391">
        <v>1</v>
      </c>
      <c r="F116" s="399"/>
      <c r="G116" s="399"/>
      <c r="H116" s="387">
        <f t="shared" si="8"/>
        <v>0</v>
      </c>
      <c r="I116" s="387">
        <f t="shared" si="9"/>
        <v>0</v>
      </c>
    </row>
    <row r="117" spans="1:9" ht="12.75" customHeight="1">
      <c r="A117" s="383"/>
      <c r="B117" s="384"/>
      <c r="C117" s="389" t="s">
        <v>1709</v>
      </c>
      <c r="D117" s="390" t="s">
        <v>385</v>
      </c>
      <c r="E117" s="391">
        <v>1</v>
      </c>
      <c r="F117" s="399"/>
      <c r="G117" s="399"/>
      <c r="H117" s="387">
        <f t="shared" si="8"/>
        <v>0</v>
      </c>
      <c r="I117" s="387">
        <f t="shared" si="9"/>
        <v>0</v>
      </c>
    </row>
    <row r="118" spans="1:9" ht="12.75" customHeight="1">
      <c r="A118" s="383" t="s">
        <v>1731</v>
      </c>
      <c r="B118" s="384"/>
      <c r="C118" s="388" t="s">
        <v>1730</v>
      </c>
      <c r="D118" s="386" t="s">
        <v>385</v>
      </c>
      <c r="E118" s="387">
        <v>5</v>
      </c>
      <c r="F118" s="399"/>
      <c r="G118" s="399"/>
      <c r="H118" s="387">
        <f t="shared" si="8"/>
        <v>0</v>
      </c>
      <c r="I118" s="387">
        <f t="shared" si="9"/>
        <v>0</v>
      </c>
    </row>
    <row r="119" spans="1:9" ht="12.75" customHeight="1">
      <c r="A119" s="383"/>
      <c r="B119" s="384"/>
      <c r="C119" s="389" t="s">
        <v>1725</v>
      </c>
      <c r="D119" s="390" t="s">
        <v>385</v>
      </c>
      <c r="E119" s="391">
        <v>5</v>
      </c>
      <c r="F119" s="399"/>
      <c r="G119" s="399"/>
      <c r="H119" s="387">
        <f t="shared" si="8"/>
        <v>0</v>
      </c>
      <c r="I119" s="387">
        <f t="shared" si="9"/>
        <v>0</v>
      </c>
    </row>
    <row r="120" spans="1:9" ht="25">
      <c r="A120" s="383" t="s">
        <v>1729</v>
      </c>
      <c r="B120" s="384"/>
      <c r="C120" s="388" t="s">
        <v>1728</v>
      </c>
      <c r="D120" s="386" t="s">
        <v>385</v>
      </c>
      <c r="E120" s="387">
        <v>1</v>
      </c>
      <c r="F120" s="399"/>
      <c r="G120" s="399"/>
      <c r="H120" s="387">
        <f t="shared" si="8"/>
        <v>0</v>
      </c>
      <c r="I120" s="387">
        <f t="shared" si="9"/>
        <v>0</v>
      </c>
    </row>
    <row r="121" spans="1:9" ht="12.75" customHeight="1">
      <c r="A121" s="383"/>
      <c r="B121" s="384"/>
      <c r="C121" s="389" t="s">
        <v>1706</v>
      </c>
      <c r="D121" s="390" t="s">
        <v>385</v>
      </c>
      <c r="E121" s="391">
        <v>1</v>
      </c>
      <c r="F121" s="399"/>
      <c r="G121" s="399"/>
      <c r="H121" s="387">
        <f t="shared" si="8"/>
        <v>0</v>
      </c>
      <c r="I121" s="387">
        <f t="shared" si="9"/>
        <v>0</v>
      </c>
    </row>
    <row r="122" spans="1:9" ht="12.75" customHeight="1">
      <c r="A122" s="383" t="s">
        <v>1727</v>
      </c>
      <c r="B122" s="384"/>
      <c r="C122" s="388" t="s">
        <v>1726</v>
      </c>
      <c r="D122" s="386" t="s">
        <v>385</v>
      </c>
      <c r="E122" s="387">
        <v>1</v>
      </c>
      <c r="F122" s="399"/>
      <c r="G122" s="399"/>
      <c r="H122" s="387">
        <f t="shared" si="8"/>
        <v>0</v>
      </c>
      <c r="I122" s="387">
        <f t="shared" si="9"/>
        <v>0</v>
      </c>
    </row>
    <row r="123" spans="1:9" ht="12.75" customHeight="1">
      <c r="A123" s="383"/>
      <c r="B123" s="384"/>
      <c r="C123" s="389" t="s">
        <v>1725</v>
      </c>
      <c r="D123" s="390" t="s">
        <v>385</v>
      </c>
      <c r="E123" s="391">
        <v>1</v>
      </c>
      <c r="F123" s="399"/>
      <c r="G123" s="399"/>
      <c r="H123" s="387">
        <f t="shared" si="8"/>
        <v>0</v>
      </c>
      <c r="I123" s="387">
        <f t="shared" si="9"/>
        <v>0</v>
      </c>
    </row>
    <row r="124" spans="1:9" ht="12.75" customHeight="1">
      <c r="A124" s="383" t="s">
        <v>1724</v>
      </c>
      <c r="B124" s="384"/>
      <c r="C124" s="388" t="s">
        <v>1723</v>
      </c>
      <c r="D124" s="386"/>
      <c r="E124" s="387"/>
      <c r="F124" s="399"/>
      <c r="G124" s="399"/>
      <c r="H124" s="387">
        <f t="shared" si="8"/>
        <v>0</v>
      </c>
      <c r="I124" s="387">
        <f t="shared" si="9"/>
        <v>0</v>
      </c>
    </row>
    <row r="125" spans="1:9" ht="12.75" customHeight="1">
      <c r="A125" s="383"/>
      <c r="B125" s="384"/>
      <c r="C125" s="388" t="s">
        <v>1722</v>
      </c>
      <c r="D125" s="386" t="s">
        <v>290</v>
      </c>
      <c r="E125" s="387">
        <f>SUM(E126:E139)</f>
        <v>23</v>
      </c>
      <c r="F125" s="399"/>
      <c r="G125" s="399"/>
      <c r="H125" s="387">
        <f t="shared" si="8"/>
        <v>0</v>
      </c>
      <c r="I125" s="387">
        <f t="shared" si="9"/>
        <v>0</v>
      </c>
    </row>
    <row r="126" spans="1:9" ht="12.75" customHeight="1">
      <c r="A126" s="383"/>
      <c r="B126" s="384"/>
      <c r="C126" s="389" t="s">
        <v>1721</v>
      </c>
      <c r="D126" s="390" t="s">
        <v>290</v>
      </c>
      <c r="E126" s="391">
        <v>2</v>
      </c>
      <c r="F126" s="399"/>
      <c r="G126" s="399"/>
      <c r="H126" s="387">
        <f t="shared" si="8"/>
        <v>0</v>
      </c>
      <c r="I126" s="387">
        <f t="shared" si="9"/>
        <v>0</v>
      </c>
    </row>
    <row r="127" spans="1:9" ht="12.75" customHeight="1">
      <c r="A127" s="383"/>
      <c r="B127" s="384"/>
      <c r="C127" s="389" t="s">
        <v>1720</v>
      </c>
      <c r="D127" s="390" t="s">
        <v>290</v>
      </c>
      <c r="E127" s="391">
        <v>1</v>
      </c>
      <c r="F127" s="399"/>
      <c r="G127" s="399"/>
      <c r="H127" s="387">
        <f t="shared" si="8"/>
        <v>0</v>
      </c>
      <c r="I127" s="387">
        <f t="shared" si="9"/>
        <v>0</v>
      </c>
    </row>
    <row r="128" spans="1:9" ht="12.75" customHeight="1">
      <c r="A128" s="383"/>
      <c r="B128" s="384"/>
      <c r="C128" s="389" t="s">
        <v>1719</v>
      </c>
      <c r="D128" s="390" t="s">
        <v>290</v>
      </c>
      <c r="E128" s="391">
        <v>1</v>
      </c>
      <c r="F128" s="399"/>
      <c r="G128" s="399"/>
      <c r="H128" s="387">
        <f t="shared" si="8"/>
        <v>0</v>
      </c>
      <c r="I128" s="387">
        <f t="shared" si="9"/>
        <v>0</v>
      </c>
    </row>
    <row r="129" spans="1:9" ht="12.75" customHeight="1">
      <c r="A129" s="383"/>
      <c r="B129" s="384"/>
      <c r="C129" s="389" t="s">
        <v>1718</v>
      </c>
      <c r="D129" s="390" t="s">
        <v>290</v>
      </c>
      <c r="E129" s="391">
        <v>2</v>
      </c>
      <c r="F129" s="399"/>
      <c r="G129" s="399"/>
      <c r="H129" s="387">
        <f t="shared" si="8"/>
        <v>0</v>
      </c>
      <c r="I129" s="387">
        <f t="shared" si="9"/>
        <v>0</v>
      </c>
    </row>
    <row r="130" spans="1:9" ht="12.75" customHeight="1">
      <c r="A130" s="383"/>
      <c r="B130" s="384"/>
      <c r="C130" s="389" t="s">
        <v>1717</v>
      </c>
      <c r="D130" s="390" t="s">
        <v>290</v>
      </c>
      <c r="E130" s="391">
        <v>1</v>
      </c>
      <c r="F130" s="399"/>
      <c r="G130" s="399"/>
      <c r="H130" s="387">
        <f t="shared" si="8"/>
        <v>0</v>
      </c>
      <c r="I130" s="387">
        <f t="shared" si="9"/>
        <v>0</v>
      </c>
    </row>
    <row r="131" spans="1:9" ht="12.75" customHeight="1">
      <c r="A131" s="383"/>
      <c r="B131" s="384"/>
      <c r="C131" s="389" t="s">
        <v>1716</v>
      </c>
      <c r="D131" s="390" t="s">
        <v>290</v>
      </c>
      <c r="E131" s="391">
        <v>2</v>
      </c>
      <c r="F131" s="399"/>
      <c r="G131" s="399"/>
      <c r="H131" s="387">
        <f t="shared" si="8"/>
        <v>0</v>
      </c>
      <c r="I131" s="387">
        <f t="shared" si="9"/>
        <v>0</v>
      </c>
    </row>
    <row r="132" spans="1:9" ht="12.75" customHeight="1">
      <c r="A132" s="383"/>
      <c r="B132" s="384"/>
      <c r="C132" s="389" t="s">
        <v>1715</v>
      </c>
      <c r="D132" s="390" t="s">
        <v>290</v>
      </c>
      <c r="E132" s="391">
        <v>3</v>
      </c>
      <c r="F132" s="399"/>
      <c r="G132" s="399"/>
      <c r="H132" s="387">
        <f t="shared" si="8"/>
        <v>0</v>
      </c>
      <c r="I132" s="387">
        <f t="shared" si="9"/>
        <v>0</v>
      </c>
    </row>
    <row r="133" spans="1:9" ht="12.75" customHeight="1">
      <c r="A133" s="383"/>
      <c r="B133" s="384"/>
      <c r="C133" s="389" t="s">
        <v>1714</v>
      </c>
      <c r="D133" s="390" t="s">
        <v>290</v>
      </c>
      <c r="E133" s="391">
        <v>1</v>
      </c>
      <c r="F133" s="399"/>
      <c r="G133" s="399"/>
      <c r="H133" s="387">
        <f t="shared" si="8"/>
        <v>0</v>
      </c>
      <c r="I133" s="387">
        <f t="shared" si="9"/>
        <v>0</v>
      </c>
    </row>
    <row r="134" spans="1:9" ht="12.75" customHeight="1">
      <c r="A134" s="383"/>
      <c r="B134" s="384"/>
      <c r="C134" s="389" t="s">
        <v>1713</v>
      </c>
      <c r="D134" s="390" t="s">
        <v>290</v>
      </c>
      <c r="E134" s="391">
        <v>1</v>
      </c>
      <c r="F134" s="399"/>
      <c r="G134" s="399"/>
      <c r="H134" s="387">
        <f t="shared" si="8"/>
        <v>0</v>
      </c>
      <c r="I134" s="387">
        <f t="shared" si="9"/>
        <v>0</v>
      </c>
    </row>
    <row r="135" spans="1:9" ht="12.75" customHeight="1">
      <c r="A135" s="383"/>
      <c r="B135" s="384"/>
      <c r="C135" s="389" t="s">
        <v>1712</v>
      </c>
      <c r="D135" s="390" t="s">
        <v>290</v>
      </c>
      <c r="E135" s="391">
        <v>3</v>
      </c>
      <c r="F135" s="399"/>
      <c r="G135" s="399"/>
      <c r="H135" s="387">
        <f t="shared" si="8"/>
        <v>0</v>
      </c>
      <c r="I135" s="387">
        <f t="shared" si="9"/>
        <v>0</v>
      </c>
    </row>
    <row r="136" spans="1:9" ht="12.75" customHeight="1">
      <c r="A136" s="383"/>
      <c r="B136" s="384"/>
      <c r="C136" s="389" t="s">
        <v>1711</v>
      </c>
      <c r="D136" s="390" t="s">
        <v>290</v>
      </c>
      <c r="E136" s="391">
        <v>2</v>
      </c>
      <c r="F136" s="399"/>
      <c r="G136" s="399"/>
      <c r="H136" s="387">
        <f t="shared" si="8"/>
        <v>0</v>
      </c>
      <c r="I136" s="387">
        <f t="shared" si="9"/>
        <v>0</v>
      </c>
    </row>
    <row r="137" spans="1:9" ht="12.75" customHeight="1">
      <c r="A137" s="383"/>
      <c r="B137" s="384"/>
      <c r="C137" s="389" t="s">
        <v>1710</v>
      </c>
      <c r="D137" s="390" t="s">
        <v>290</v>
      </c>
      <c r="E137" s="391">
        <v>1</v>
      </c>
      <c r="F137" s="399"/>
      <c r="G137" s="399"/>
      <c r="H137" s="387">
        <f t="shared" si="8"/>
        <v>0</v>
      </c>
      <c r="I137" s="387">
        <f t="shared" si="9"/>
        <v>0</v>
      </c>
    </row>
    <row r="138" spans="1:9" ht="12.75" customHeight="1">
      <c r="A138" s="383"/>
      <c r="B138" s="384"/>
      <c r="C138" s="389" t="s">
        <v>1709</v>
      </c>
      <c r="D138" s="390" t="s">
        <v>290</v>
      </c>
      <c r="E138" s="391">
        <v>2</v>
      </c>
      <c r="F138" s="399"/>
      <c r="G138" s="399"/>
      <c r="H138" s="387">
        <f t="shared" si="8"/>
        <v>0</v>
      </c>
      <c r="I138" s="387">
        <f t="shared" si="9"/>
        <v>0</v>
      </c>
    </row>
    <row r="139" spans="1:9" ht="12.75" customHeight="1">
      <c r="A139" s="383"/>
      <c r="B139" s="384"/>
      <c r="C139" s="389" t="s">
        <v>1708</v>
      </c>
      <c r="D139" s="390" t="s">
        <v>290</v>
      </c>
      <c r="E139" s="391">
        <v>1</v>
      </c>
      <c r="F139" s="399"/>
      <c r="G139" s="399"/>
      <c r="H139" s="387">
        <f t="shared" si="8"/>
        <v>0</v>
      </c>
      <c r="I139" s="387">
        <f t="shared" si="9"/>
        <v>0</v>
      </c>
    </row>
    <row r="140" spans="1:9" ht="12.75" customHeight="1">
      <c r="A140" s="383"/>
      <c r="B140" s="384"/>
      <c r="C140" s="388" t="s">
        <v>1707</v>
      </c>
      <c r="D140" s="386" t="s">
        <v>290</v>
      </c>
      <c r="E140" s="387">
        <v>1</v>
      </c>
      <c r="F140" s="399"/>
      <c r="G140" s="399"/>
      <c r="H140" s="387">
        <f t="shared" si="8"/>
        <v>0</v>
      </c>
      <c r="I140" s="387">
        <f t="shared" si="9"/>
        <v>0</v>
      </c>
    </row>
    <row r="141" spans="1:9" ht="12.75" customHeight="1">
      <c r="A141" s="383"/>
      <c r="B141" s="384"/>
      <c r="C141" s="389" t="s">
        <v>1706</v>
      </c>
      <c r="D141" s="390" t="s">
        <v>290</v>
      </c>
      <c r="E141" s="391">
        <v>1</v>
      </c>
      <c r="F141" s="399">
        <v>0</v>
      </c>
      <c r="G141" s="399">
        <v>0</v>
      </c>
      <c r="H141" s="387">
        <f t="shared" si="8"/>
        <v>0</v>
      </c>
      <c r="I141" s="387">
        <f t="shared" si="9"/>
        <v>0</v>
      </c>
    </row>
    <row r="142" spans="1:9" ht="12.75" customHeight="1">
      <c r="A142" s="383"/>
      <c r="B142" s="384"/>
      <c r="C142" s="388"/>
      <c r="D142" s="386"/>
      <c r="E142" s="387"/>
      <c r="F142" s="387">
        <v>0</v>
      </c>
      <c r="G142" s="387">
        <v>0</v>
      </c>
      <c r="H142" s="387">
        <f t="shared" si="8"/>
        <v>0</v>
      </c>
      <c r="I142" s="387">
        <f t="shared" si="9"/>
        <v>0</v>
      </c>
    </row>
    <row r="143" ht="12.75" customHeight="1">
      <c r="A143" s="392"/>
    </row>
    <row r="144" spans="1:2" ht="12.75" customHeight="1">
      <c r="A144" s="392"/>
      <c r="B144" s="332" t="s">
        <v>1705</v>
      </c>
    </row>
    <row r="145" ht="12.75" customHeight="1">
      <c r="A145" s="392"/>
    </row>
    <row r="146" ht="12.75" customHeight="1">
      <c r="A146" s="392"/>
    </row>
    <row r="147" ht="12.75" customHeight="1">
      <c r="A147" s="396"/>
    </row>
    <row r="148" ht="12.75" customHeight="1">
      <c r="A148" s="396"/>
    </row>
    <row r="149" ht="12.75" customHeight="1">
      <c r="A149" s="396"/>
    </row>
    <row r="150" ht="12.75" customHeight="1">
      <c r="A150" s="396"/>
    </row>
    <row r="151" ht="12.75" customHeight="1">
      <c r="A151" s="396"/>
    </row>
    <row r="152" ht="12.75" customHeight="1">
      <c r="A152" s="396"/>
    </row>
    <row r="153" ht="12.75">
      <c r="A153" s="396"/>
    </row>
    <row r="154" ht="12.75">
      <c r="A154" s="397"/>
    </row>
    <row r="155" ht="12.75">
      <c r="A155" s="397"/>
    </row>
    <row r="156" ht="12.75">
      <c r="A156" s="397"/>
    </row>
    <row r="157" ht="12.75">
      <c r="A157" s="397"/>
    </row>
    <row r="158" ht="12.75">
      <c r="A158" s="397"/>
    </row>
    <row r="159" ht="12.75">
      <c r="A159" s="397"/>
    </row>
    <row r="160" ht="12.75">
      <c r="A160" s="397"/>
    </row>
    <row r="161" ht="12.75">
      <c r="A161" s="397"/>
    </row>
    <row r="162" ht="12.75">
      <c r="A162" s="397"/>
    </row>
    <row r="163" ht="12.75">
      <c r="A163" s="397"/>
    </row>
    <row r="164" ht="12.75">
      <c r="A164" s="397"/>
    </row>
    <row r="165" ht="12">
      <c r="A165" s="397"/>
    </row>
    <row r="166" ht="12">
      <c r="A166" s="397"/>
    </row>
    <row r="167" ht="12">
      <c r="A167" s="397"/>
    </row>
    <row r="168" ht="12">
      <c r="A168" s="397"/>
    </row>
    <row r="169" ht="12">
      <c r="A169" s="397"/>
    </row>
    <row r="170" ht="12">
      <c r="A170" s="397"/>
    </row>
    <row r="171" ht="12">
      <c r="A171" s="397"/>
    </row>
    <row r="172" ht="12">
      <c r="A172" s="397"/>
    </row>
    <row r="173" ht="12">
      <c r="A173" s="397"/>
    </row>
    <row r="174" ht="12">
      <c r="A174" s="397"/>
    </row>
    <row r="175" ht="12">
      <c r="A175" s="397"/>
    </row>
    <row r="176" ht="12">
      <c r="A176" s="397"/>
    </row>
    <row r="177" ht="12">
      <c r="A177" s="397"/>
    </row>
    <row r="178" ht="12">
      <c r="A178" s="397"/>
    </row>
    <row r="179" ht="12">
      <c r="A179" s="397"/>
    </row>
    <row r="180" ht="12">
      <c r="A180" s="397"/>
    </row>
    <row r="181" ht="12">
      <c r="A181" s="397"/>
    </row>
    <row r="182" ht="12">
      <c r="A182" s="397"/>
    </row>
    <row r="183" ht="12">
      <c r="A183" s="397"/>
    </row>
    <row r="184" ht="12">
      <c r="A184" s="397"/>
    </row>
    <row r="185" ht="12">
      <c r="A185" s="397"/>
    </row>
    <row r="186" ht="12">
      <c r="A186" s="397"/>
    </row>
    <row r="187" ht="12">
      <c r="A187" s="397"/>
    </row>
    <row r="188" ht="12">
      <c r="A188" s="397"/>
    </row>
    <row r="189" ht="12">
      <c r="A189" s="397"/>
    </row>
    <row r="190" ht="12">
      <c r="A190" s="397"/>
    </row>
    <row r="191" ht="12">
      <c r="A191" s="397"/>
    </row>
    <row r="192" ht="12">
      <c r="A192" s="397"/>
    </row>
    <row r="193" ht="12">
      <c r="A193" s="397"/>
    </row>
    <row r="194" ht="12">
      <c r="A194" s="397"/>
    </row>
    <row r="195" ht="12">
      <c r="A195" s="397"/>
    </row>
    <row r="196" ht="12">
      <c r="A196" s="397"/>
    </row>
    <row r="197" ht="12">
      <c r="A197" s="397"/>
    </row>
    <row r="198" ht="12">
      <c r="A198" s="397"/>
    </row>
    <row r="199" ht="12">
      <c r="A199" s="397"/>
    </row>
    <row r="200" ht="12">
      <c r="A200" s="397"/>
    </row>
    <row r="201" ht="12">
      <c r="A201" s="397"/>
    </row>
    <row r="202" ht="12">
      <c r="A202" s="397"/>
    </row>
    <row r="203" ht="12">
      <c r="A203" s="397"/>
    </row>
    <row r="204" ht="12">
      <c r="A204" s="397"/>
    </row>
    <row r="205" ht="12">
      <c r="A205" s="397"/>
    </row>
    <row r="206" ht="12">
      <c r="A206" s="397"/>
    </row>
    <row r="207" ht="12">
      <c r="A207" s="397"/>
    </row>
    <row r="208" ht="12">
      <c r="A208" s="397"/>
    </row>
    <row r="209" ht="12">
      <c r="A209" s="397"/>
    </row>
    <row r="210" ht="12">
      <c r="A210" s="397"/>
    </row>
    <row r="211" ht="12">
      <c r="A211" s="397"/>
    </row>
    <row r="212" ht="12">
      <c r="A212" s="397"/>
    </row>
    <row r="213" ht="12">
      <c r="A213" s="397"/>
    </row>
    <row r="214" ht="12">
      <c r="A214" s="397"/>
    </row>
    <row r="215" ht="12">
      <c r="A215" s="397"/>
    </row>
    <row r="216" ht="12">
      <c r="A216" s="397"/>
    </row>
    <row r="217" ht="12">
      <c r="A217" s="397"/>
    </row>
    <row r="218" ht="12">
      <c r="A218" s="397"/>
    </row>
    <row r="219" ht="12">
      <c r="A219" s="397"/>
    </row>
    <row r="220" ht="12">
      <c r="A220" s="397"/>
    </row>
    <row r="221" ht="12">
      <c r="A221" s="397"/>
    </row>
    <row r="222" ht="12">
      <c r="A222" s="397"/>
    </row>
    <row r="223" ht="12">
      <c r="A223" s="397"/>
    </row>
    <row r="224" ht="12">
      <c r="A224" s="397"/>
    </row>
    <row r="225" ht="12">
      <c r="A225" s="397"/>
    </row>
    <row r="226" ht="12">
      <c r="A226" s="397"/>
    </row>
    <row r="227" ht="12">
      <c r="A227" s="397"/>
    </row>
    <row r="228" ht="12">
      <c r="A228" s="397"/>
    </row>
    <row r="229" ht="12">
      <c r="A229" s="397"/>
    </row>
    <row r="230" ht="12">
      <c r="A230" s="397"/>
    </row>
    <row r="231" ht="12">
      <c r="A231" s="397"/>
    </row>
    <row r="232" ht="12">
      <c r="A232" s="397"/>
    </row>
    <row r="233" ht="12">
      <c r="A233" s="397"/>
    </row>
    <row r="234" ht="12">
      <c r="A234" s="397"/>
    </row>
    <row r="235" ht="12">
      <c r="A235" s="397"/>
    </row>
    <row r="236" ht="12">
      <c r="A236" s="397"/>
    </row>
    <row r="237" ht="12">
      <c r="A237" s="397"/>
    </row>
    <row r="238" ht="12">
      <c r="A238" s="397"/>
    </row>
    <row r="239" ht="12">
      <c r="A239" s="397"/>
    </row>
    <row r="240" ht="12">
      <c r="A240" s="397"/>
    </row>
    <row r="241" ht="12">
      <c r="A241" s="397"/>
    </row>
    <row r="242" ht="12">
      <c r="A242" s="397"/>
    </row>
    <row r="243" ht="12">
      <c r="A243" s="397"/>
    </row>
    <row r="244" ht="12">
      <c r="A244" s="397"/>
    </row>
    <row r="245" ht="12">
      <c r="A245" s="397"/>
    </row>
    <row r="246" ht="12">
      <c r="A246" s="397"/>
    </row>
    <row r="247" ht="12">
      <c r="A247" s="397"/>
    </row>
    <row r="248" ht="12">
      <c r="A248" s="397"/>
    </row>
    <row r="249" ht="12">
      <c r="A249" s="397"/>
    </row>
    <row r="250" ht="12">
      <c r="A250" s="397"/>
    </row>
    <row r="251" ht="12">
      <c r="A251" s="397"/>
    </row>
    <row r="252" ht="12">
      <c r="A252" s="397"/>
    </row>
    <row r="253" ht="12">
      <c r="A253" s="397"/>
    </row>
    <row r="254" ht="12">
      <c r="A254" s="397"/>
    </row>
    <row r="255" ht="12">
      <c r="A255" s="397"/>
    </row>
    <row r="256" ht="12">
      <c r="A256" s="397"/>
    </row>
    <row r="257" ht="12">
      <c r="A257" s="397"/>
    </row>
    <row r="258" ht="12">
      <c r="A258" s="397"/>
    </row>
    <row r="259" ht="12">
      <c r="A259" s="397"/>
    </row>
    <row r="260" ht="12">
      <c r="A260" s="397"/>
    </row>
    <row r="261" ht="12">
      <c r="A261" s="397"/>
    </row>
  </sheetData>
  <sheetProtection algorithmName="SHA-512" hashValue="WRkm0k9pej9yqrOGATtmCdRoBBYcV4CrlKc5SOwtC8Duy0RniWBhcnr57h3E1NQvY1YyHieZd1ggMND6rnNfrg==" saltValue="JOXC9jSrnUBQMdgBTNUgJw==" spinCount="100000" sheet="1" objects="1" scenarios="1"/>
  <mergeCells count="8">
    <mergeCell ref="A1:B1"/>
    <mergeCell ref="A2:B2"/>
    <mergeCell ref="A3:B3"/>
    <mergeCell ref="H9:I9"/>
    <mergeCell ref="A5:B5"/>
    <mergeCell ref="A7:B7"/>
    <mergeCell ref="F9:G9"/>
    <mergeCell ref="A4:B4"/>
  </mergeCells>
  <printOptions/>
  <pageMargins left="0.787401575" right="0.787401575" top="0.984251969" bottom="0.984251969" header="0.4921259845" footer="0.4921259845"/>
  <pageSetup horizontalDpi="600" verticalDpi="600" orientation="landscape" scale="90" r:id="rId4"/>
  <drawing r:id="rId3"/>
  <legacyDrawing r:id="rId2"/>
  <oleObjects>
    <mc:AlternateContent xmlns:mc="http://schemas.openxmlformats.org/markup-compatibility/2006">
      <mc:Choice Requires="x14">
        <oleObject progId="Acrobat Document" shapeId="14337" r:id="rId1">
          <objectPr r:id="rId5">
            <anchor>
              <from>
                <xdr:col>1</xdr:col>
                <xdr:colOff>0</xdr:colOff>
                <xdr:row>145</xdr:row>
                <xdr:rowOff>0</xdr:rowOff>
              </from>
              <to>
                <xdr:col>3</xdr:col>
                <xdr:colOff>457200</xdr:colOff>
                <xdr:row>163</xdr:row>
                <xdr:rowOff>19050</xdr:rowOff>
              </to>
            </anchor>
          </objectPr>
        </oleObject>
      </mc:Choice>
      <mc:Fallback>
        <oleObject progId="Acrobat Document" shapeId="14337" r:id="rId1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00102615356"/>
    <pageSetUpPr fitToPage="1"/>
  </sheetPr>
  <dimension ref="A2:BM122"/>
  <sheetViews>
    <sheetView showGridLines="0" view="pageBreakPreview" zoomScale="60" workbookViewId="0" topLeftCell="A44">
      <selection activeCell="AB73" sqref="AB73"/>
    </sheetView>
  </sheetViews>
  <sheetFormatPr defaultColWidth="9.140625" defaultRowHeight="12"/>
  <cols>
    <col min="1" max="1" width="8.28125" style="163" customWidth="1"/>
    <col min="2" max="2" width="1.1484375" style="163" customWidth="1"/>
    <col min="3" max="3" width="4.140625" style="163" customWidth="1"/>
    <col min="4" max="4" width="4.28125" style="163" customWidth="1"/>
    <col min="5" max="5" width="17.140625" style="163" customWidth="1"/>
    <col min="6" max="6" width="50.7109375" style="163" customWidth="1"/>
    <col min="7" max="7" width="7.421875" style="163" customWidth="1"/>
    <col min="8" max="8" width="14.00390625" style="163" customWidth="1"/>
    <col min="9" max="9" width="15.7109375" style="163" customWidth="1"/>
    <col min="10" max="10" width="22.28125" style="163" customWidth="1"/>
    <col min="11" max="11" width="22.28125" style="163" hidden="1" customWidth="1"/>
    <col min="12" max="12" width="9.28125" style="163" customWidth="1"/>
    <col min="13" max="13" width="10.7109375" style="163" hidden="1" customWidth="1"/>
    <col min="14" max="14" width="9.28125" style="163" hidden="1" customWidth="1"/>
    <col min="15" max="20" width="14.140625" style="163" hidden="1" customWidth="1"/>
    <col min="21" max="21" width="16.28125" style="163" hidden="1" customWidth="1"/>
    <col min="22" max="22" width="12.28125" style="163" customWidth="1"/>
    <col min="23" max="23" width="16.28125" style="163" customWidth="1"/>
    <col min="24" max="24" width="12.28125" style="163" customWidth="1"/>
    <col min="25" max="25" width="15.00390625" style="163" customWidth="1"/>
    <col min="26" max="26" width="11.00390625" style="163" customWidth="1"/>
    <col min="27" max="27" width="15.00390625" style="163" customWidth="1"/>
    <col min="28" max="28" width="16.28125" style="163" customWidth="1"/>
    <col min="29" max="29" width="11.00390625" style="163" customWidth="1"/>
    <col min="30" max="30" width="15.00390625" style="163" customWidth="1"/>
    <col min="31" max="31" width="16.28125" style="163" customWidth="1"/>
    <col min="32" max="43" width="8.8515625" style="163" customWidth="1"/>
    <col min="44" max="65" width="9.28125" style="163" hidden="1" customWidth="1"/>
    <col min="66" max="16384" width="8.8515625" style="163" customWidth="1"/>
  </cols>
  <sheetData>
    <row r="1" ht="12"/>
    <row r="2" spans="12:46" ht="37" customHeight="1">
      <c r="L2" s="164" t="s">
        <v>5</v>
      </c>
      <c r="M2" s="165"/>
      <c r="N2" s="165"/>
      <c r="O2" s="165"/>
      <c r="P2" s="165"/>
      <c r="Q2" s="165"/>
      <c r="R2" s="165"/>
      <c r="S2" s="165"/>
      <c r="T2" s="165"/>
      <c r="U2" s="165"/>
      <c r="V2" s="165"/>
      <c r="AT2" s="166" t="s">
        <v>99</v>
      </c>
    </row>
    <row r="3" spans="2:46" ht="7" customHeight="1"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9"/>
      <c r="AT3" s="166" t="s">
        <v>84</v>
      </c>
    </row>
    <row r="4" spans="2:46" ht="25" customHeight="1">
      <c r="B4" s="169"/>
      <c r="D4" s="170" t="s">
        <v>118</v>
      </c>
      <c r="L4" s="169"/>
      <c r="M4" s="171" t="s">
        <v>10</v>
      </c>
      <c r="AT4" s="166" t="s">
        <v>3</v>
      </c>
    </row>
    <row r="5" spans="2:12" ht="7" customHeight="1">
      <c r="B5" s="169"/>
      <c r="L5" s="169"/>
    </row>
    <row r="6" spans="2:12" ht="12" customHeight="1">
      <c r="B6" s="169"/>
      <c r="D6" s="172" t="s">
        <v>16</v>
      </c>
      <c r="L6" s="169"/>
    </row>
    <row r="7" spans="2:12" ht="16.5" customHeight="1">
      <c r="B7" s="169"/>
      <c r="E7" s="173" t="str">
        <f>'Rekapitulace stavby'!K6</f>
        <v>00 - Provizorní menza_RS- UK Albertov</v>
      </c>
      <c r="F7" s="174"/>
      <c r="G7" s="174"/>
      <c r="H7" s="174"/>
      <c r="L7" s="169"/>
    </row>
    <row r="8" spans="1:31" s="178" customFormat="1" ht="12" customHeight="1">
      <c r="A8" s="175"/>
      <c r="B8" s="176"/>
      <c r="C8" s="175"/>
      <c r="D8" s="172" t="s">
        <v>119</v>
      </c>
      <c r="E8" s="175"/>
      <c r="F8" s="175"/>
      <c r="G8" s="175"/>
      <c r="H8" s="175"/>
      <c r="I8" s="175"/>
      <c r="J8" s="175"/>
      <c r="K8" s="175"/>
      <c r="L8" s="177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</row>
    <row r="9" spans="1:31" s="178" customFormat="1" ht="16.5" customHeight="1">
      <c r="A9" s="175"/>
      <c r="B9" s="176"/>
      <c r="C9" s="175"/>
      <c r="D9" s="175"/>
      <c r="E9" s="179" t="s">
        <v>1439</v>
      </c>
      <c r="F9" s="180"/>
      <c r="G9" s="180"/>
      <c r="H9" s="180"/>
      <c r="I9" s="175"/>
      <c r="J9" s="175"/>
      <c r="K9" s="175"/>
      <c r="L9" s="177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</row>
    <row r="10" spans="1:31" s="178" customFormat="1" ht="12">
      <c r="A10" s="175"/>
      <c r="B10" s="176"/>
      <c r="C10" s="175"/>
      <c r="D10" s="175"/>
      <c r="E10" s="175"/>
      <c r="F10" s="175"/>
      <c r="G10" s="175"/>
      <c r="H10" s="175"/>
      <c r="I10" s="175"/>
      <c r="J10" s="175"/>
      <c r="K10" s="175"/>
      <c r="L10" s="177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</row>
    <row r="11" spans="1:31" s="178" customFormat="1" ht="12" customHeight="1">
      <c r="A11" s="175"/>
      <c r="B11" s="176"/>
      <c r="C11" s="175"/>
      <c r="D11" s="172" t="s">
        <v>18</v>
      </c>
      <c r="E11" s="175"/>
      <c r="F11" s="181" t="s">
        <v>1</v>
      </c>
      <c r="G11" s="175"/>
      <c r="H11" s="175"/>
      <c r="I11" s="172" t="s">
        <v>19</v>
      </c>
      <c r="J11" s="181" t="s">
        <v>1</v>
      </c>
      <c r="K11" s="175"/>
      <c r="L11" s="177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</row>
    <row r="12" spans="1:31" s="178" customFormat="1" ht="12" customHeight="1">
      <c r="A12" s="175"/>
      <c r="B12" s="176"/>
      <c r="C12" s="175"/>
      <c r="D12" s="172" t="s">
        <v>20</v>
      </c>
      <c r="E12" s="175"/>
      <c r="F12" s="181" t="str">
        <f>'Rekapitulace stavby'!K8</f>
        <v>Albertov, Konvent sester Alžbětinek. č. 1564/4</v>
      </c>
      <c r="G12" s="175"/>
      <c r="H12" s="175"/>
      <c r="I12" s="172" t="s">
        <v>21</v>
      </c>
      <c r="J12" s="182" t="str">
        <f>'Rekapitulace stavby'!AN8</f>
        <v>Vyplň údaj</v>
      </c>
      <c r="K12" s="175"/>
      <c r="L12" s="177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</row>
    <row r="13" spans="1:31" s="178" customFormat="1" ht="10.9" customHeight="1">
      <c r="A13" s="175"/>
      <c r="B13" s="176"/>
      <c r="C13" s="175"/>
      <c r="D13" s="175"/>
      <c r="E13" s="175"/>
      <c r="F13" s="175"/>
      <c r="G13" s="175"/>
      <c r="H13" s="175"/>
      <c r="I13" s="175"/>
      <c r="J13" s="175"/>
      <c r="K13" s="175"/>
      <c r="L13" s="177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s="178" customFormat="1" ht="12" customHeight="1">
      <c r="A14" s="175"/>
      <c r="B14" s="176"/>
      <c r="C14" s="175"/>
      <c r="D14" s="172" t="s">
        <v>22</v>
      </c>
      <c r="E14" s="175"/>
      <c r="F14" s="175" t="str">
        <f>'Rekapitulace stavby'!K10</f>
        <v>UNIVERZITA KARLOVA, OVOCNÝ TRH 560/5, 113 36 PRAHA</v>
      </c>
      <c r="G14" s="175"/>
      <c r="H14" s="175"/>
      <c r="I14" s="172" t="s">
        <v>23</v>
      </c>
      <c r="J14" s="181">
        <f>IF('Rekapitulace stavby'!AN10="","",'Rekapitulace stavby'!AN10)</f>
        <v>216208</v>
      </c>
      <c r="K14" s="175"/>
      <c r="L14" s="177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</row>
    <row r="15" spans="1:31" s="178" customFormat="1" ht="18" customHeight="1">
      <c r="A15" s="175"/>
      <c r="B15" s="176"/>
      <c r="C15" s="175"/>
      <c r="D15" s="175"/>
      <c r="E15" s="181" t="str">
        <f>IF('Rekapitulace stavby'!E11="","",'Rekapitulace stavby'!E11)</f>
        <v xml:space="preserve"> </v>
      </c>
      <c r="F15" s="175"/>
      <c r="G15" s="175"/>
      <c r="H15" s="175"/>
      <c r="I15" s="172" t="s">
        <v>25</v>
      </c>
      <c r="J15" s="181" t="str">
        <f>IF('Rekapitulace stavby'!AN11="","",'Rekapitulace stavby'!AN11)</f>
        <v>CZ00216208</v>
      </c>
      <c r="K15" s="175"/>
      <c r="L15" s="177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</row>
    <row r="16" spans="1:31" s="178" customFormat="1" ht="7" customHeight="1">
      <c r="A16" s="175"/>
      <c r="B16" s="176"/>
      <c r="C16" s="175"/>
      <c r="D16" s="175"/>
      <c r="E16" s="175"/>
      <c r="F16" s="175"/>
      <c r="G16" s="175"/>
      <c r="H16" s="175"/>
      <c r="I16" s="175"/>
      <c r="J16" s="175"/>
      <c r="K16" s="175"/>
      <c r="L16" s="177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</row>
    <row r="17" spans="1:31" s="178" customFormat="1" ht="12" customHeight="1">
      <c r="A17" s="175"/>
      <c r="B17" s="176"/>
      <c r="C17" s="175"/>
      <c r="D17" s="172" t="s">
        <v>26</v>
      </c>
      <c r="E17" s="175"/>
      <c r="F17" s="175"/>
      <c r="G17" s="175"/>
      <c r="H17" s="175"/>
      <c r="I17" s="172" t="s">
        <v>23</v>
      </c>
      <c r="J17" s="116" t="str">
        <f>'Rekapitulace stavby'!AN13</f>
        <v>Vyplň údaj</v>
      </c>
      <c r="K17" s="175"/>
      <c r="L17" s="177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s="178" customFormat="1" ht="18" customHeight="1">
      <c r="A18" s="175"/>
      <c r="B18" s="176"/>
      <c r="C18" s="175"/>
      <c r="D18" s="175"/>
      <c r="E18" s="160" t="str">
        <f>'Rekapitulace stavby'!E14</f>
        <v>Vyplň údaj</v>
      </c>
      <c r="F18" s="161"/>
      <c r="G18" s="161"/>
      <c r="H18" s="161"/>
      <c r="I18" s="172" t="s">
        <v>25</v>
      </c>
      <c r="J18" s="116" t="str">
        <f>'Rekapitulace stavby'!AN14</f>
        <v>Vyplň údaj</v>
      </c>
      <c r="K18" s="175"/>
      <c r="L18" s="177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</row>
    <row r="19" spans="1:31" s="178" customFormat="1" ht="7" customHeight="1">
      <c r="A19" s="175"/>
      <c r="B19" s="176"/>
      <c r="C19" s="175"/>
      <c r="D19" s="175"/>
      <c r="E19" s="175"/>
      <c r="F19" s="175"/>
      <c r="G19" s="175"/>
      <c r="H19" s="175"/>
      <c r="I19" s="175"/>
      <c r="J19" s="175"/>
      <c r="K19" s="175"/>
      <c r="L19" s="177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</row>
    <row r="20" spans="1:31" s="178" customFormat="1" ht="12" customHeight="1">
      <c r="A20" s="175"/>
      <c r="B20" s="176"/>
      <c r="C20" s="175"/>
      <c r="D20" s="172" t="s">
        <v>28</v>
      </c>
      <c r="E20" s="175"/>
      <c r="F20" s="175"/>
      <c r="G20" s="175"/>
      <c r="H20" s="175"/>
      <c r="I20" s="172" t="s">
        <v>23</v>
      </c>
      <c r="J20" s="181">
        <f>IF('Rekapitulace stavby'!AN16="","",'Rekapitulace stavby'!AN16)</f>
        <v>25917234</v>
      </c>
      <c r="K20" s="175"/>
      <c r="L20" s="177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</row>
    <row r="21" spans="1:31" s="178" customFormat="1" ht="18" customHeight="1">
      <c r="A21" s="175"/>
      <c r="B21" s="176"/>
      <c r="C21" s="175"/>
      <c r="D21" s="175"/>
      <c r="E21" s="181" t="str">
        <f>IF('Rekapitulace stavby'!E17="","",'Rekapitulace stavby'!E17)</f>
        <v>JIKA CZ s.r.o.</v>
      </c>
      <c r="F21" s="175"/>
      <c r="G21" s="175"/>
      <c r="H21" s="175"/>
      <c r="I21" s="172" t="s">
        <v>25</v>
      </c>
      <c r="J21" s="181" t="str">
        <f>IF('Rekapitulace stavby'!AN17="","",'Rekapitulace stavby'!AN17)</f>
        <v>CZ25917234</v>
      </c>
      <c r="K21" s="175"/>
      <c r="L21" s="177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1:31" s="178" customFormat="1" ht="7" customHeight="1">
      <c r="A22" s="175"/>
      <c r="B22" s="176"/>
      <c r="C22" s="175"/>
      <c r="D22" s="175"/>
      <c r="E22" s="175"/>
      <c r="F22" s="175"/>
      <c r="G22" s="175"/>
      <c r="H22" s="175"/>
      <c r="I22" s="175"/>
      <c r="J22" s="175"/>
      <c r="K22" s="175"/>
      <c r="L22" s="177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1:31" s="178" customFormat="1" ht="12" customHeight="1">
      <c r="A23" s="175"/>
      <c r="B23" s="176"/>
      <c r="C23" s="175"/>
      <c r="D23" s="172" t="s">
        <v>31</v>
      </c>
      <c r="E23" s="175"/>
      <c r="F23" s="175"/>
      <c r="G23" s="175"/>
      <c r="H23" s="175"/>
      <c r="I23" s="172" t="s">
        <v>23</v>
      </c>
      <c r="J23" s="181" t="s">
        <v>1</v>
      </c>
      <c r="K23" s="175"/>
      <c r="L23" s="177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1:31" s="178" customFormat="1" ht="18" customHeight="1">
      <c r="A24" s="175"/>
      <c r="B24" s="176"/>
      <c r="C24" s="175"/>
      <c r="D24" s="175"/>
      <c r="E24" s="181" t="s">
        <v>32</v>
      </c>
      <c r="F24" s="175"/>
      <c r="G24" s="175"/>
      <c r="H24" s="175"/>
      <c r="I24" s="172" t="s">
        <v>25</v>
      </c>
      <c r="J24" s="181" t="s">
        <v>1</v>
      </c>
      <c r="K24" s="175"/>
      <c r="L24" s="177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</row>
    <row r="25" spans="1:31" s="178" customFormat="1" ht="7" customHeight="1">
      <c r="A25" s="175"/>
      <c r="B25" s="176"/>
      <c r="C25" s="175"/>
      <c r="D25" s="175"/>
      <c r="E25" s="175"/>
      <c r="F25" s="175"/>
      <c r="G25" s="175"/>
      <c r="H25" s="175"/>
      <c r="I25" s="175"/>
      <c r="J25" s="175"/>
      <c r="K25" s="175"/>
      <c r="L25" s="177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</row>
    <row r="26" spans="1:31" s="178" customFormat="1" ht="12" customHeight="1">
      <c r="A26" s="175"/>
      <c r="B26" s="176"/>
      <c r="C26" s="175"/>
      <c r="D26" s="172" t="s">
        <v>33</v>
      </c>
      <c r="E26" s="175"/>
      <c r="F26" s="175"/>
      <c r="G26" s="175"/>
      <c r="H26" s="175"/>
      <c r="I26" s="175"/>
      <c r="J26" s="175"/>
      <c r="K26" s="175"/>
      <c r="L26" s="177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</row>
    <row r="27" spans="1:31" s="190" customFormat="1" ht="16.5" customHeight="1">
      <c r="A27" s="186"/>
      <c r="B27" s="187"/>
      <c r="C27" s="186"/>
      <c r="D27" s="186"/>
      <c r="E27" s="188" t="s">
        <v>1</v>
      </c>
      <c r="F27" s="188"/>
      <c r="G27" s="188"/>
      <c r="H27" s="188"/>
      <c r="I27" s="186"/>
      <c r="J27" s="186"/>
      <c r="K27" s="186"/>
      <c r="L27" s="189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</row>
    <row r="28" spans="1:31" s="178" customFormat="1" ht="7" customHeight="1">
      <c r="A28" s="175"/>
      <c r="B28" s="176"/>
      <c r="C28" s="175"/>
      <c r="D28" s="175"/>
      <c r="E28" s="175"/>
      <c r="F28" s="175"/>
      <c r="G28" s="175"/>
      <c r="H28" s="175"/>
      <c r="I28" s="175"/>
      <c r="J28" s="175"/>
      <c r="K28" s="175"/>
      <c r="L28" s="177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s="178" customFormat="1" ht="7" customHeight="1">
      <c r="A29" s="175"/>
      <c r="B29" s="176"/>
      <c r="C29" s="175"/>
      <c r="D29" s="191"/>
      <c r="E29" s="191"/>
      <c r="F29" s="191"/>
      <c r="G29" s="191"/>
      <c r="H29" s="191"/>
      <c r="I29" s="191"/>
      <c r="J29" s="191"/>
      <c r="K29" s="191"/>
      <c r="L29" s="177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</row>
    <row r="30" spans="1:31" s="178" customFormat="1" ht="25.4" customHeight="1">
      <c r="A30" s="175"/>
      <c r="B30" s="176"/>
      <c r="C30" s="175"/>
      <c r="D30" s="192" t="s">
        <v>34</v>
      </c>
      <c r="E30" s="175"/>
      <c r="F30" s="175"/>
      <c r="G30" s="175"/>
      <c r="H30" s="175"/>
      <c r="I30" s="175"/>
      <c r="J30" s="193">
        <f>ROUND(J118,2)</f>
        <v>0</v>
      </c>
      <c r="K30" s="175"/>
      <c r="L30" s="177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</row>
    <row r="31" spans="1:31" s="178" customFormat="1" ht="7" customHeight="1">
      <c r="A31" s="175"/>
      <c r="B31" s="176"/>
      <c r="C31" s="175"/>
      <c r="D31" s="191"/>
      <c r="E31" s="191"/>
      <c r="F31" s="191"/>
      <c r="G31" s="191"/>
      <c r="H31" s="191"/>
      <c r="I31" s="191"/>
      <c r="J31" s="191"/>
      <c r="K31" s="191"/>
      <c r="L31" s="177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s="178" customFormat="1" ht="14.5" customHeight="1">
      <c r="A32" s="175"/>
      <c r="B32" s="176"/>
      <c r="C32" s="175"/>
      <c r="D32" s="175"/>
      <c r="E32" s="175"/>
      <c r="F32" s="194" t="s">
        <v>36</v>
      </c>
      <c r="G32" s="175"/>
      <c r="H32" s="175"/>
      <c r="I32" s="194" t="s">
        <v>35</v>
      </c>
      <c r="J32" s="194" t="s">
        <v>37</v>
      </c>
      <c r="K32" s="175"/>
      <c r="L32" s="177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</row>
    <row r="33" spans="1:31" s="178" customFormat="1" ht="14.5" customHeight="1">
      <c r="A33" s="175"/>
      <c r="B33" s="176"/>
      <c r="C33" s="175"/>
      <c r="D33" s="195" t="s">
        <v>38</v>
      </c>
      <c r="E33" s="172" t="s">
        <v>39</v>
      </c>
      <c r="F33" s="196">
        <f>ROUND((SUM(BE118:BE121)),2)</f>
        <v>0</v>
      </c>
      <c r="G33" s="175"/>
      <c r="H33" s="175"/>
      <c r="I33" s="197">
        <v>0.21</v>
      </c>
      <c r="J33" s="196">
        <f>ROUND(((SUM(BE118:BE121))*I33),2)</f>
        <v>0</v>
      </c>
      <c r="K33" s="175"/>
      <c r="L33" s="177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</row>
    <row r="34" spans="1:31" s="178" customFormat="1" ht="14.5" customHeight="1">
      <c r="A34" s="175"/>
      <c r="B34" s="176"/>
      <c r="C34" s="175"/>
      <c r="D34" s="175"/>
      <c r="E34" s="172" t="s">
        <v>40</v>
      </c>
      <c r="F34" s="196">
        <f>ROUND((SUM(BF118:BF121)),2)</f>
        <v>0</v>
      </c>
      <c r="G34" s="175"/>
      <c r="H34" s="175"/>
      <c r="I34" s="197">
        <v>0.15</v>
      </c>
      <c r="J34" s="196">
        <f>ROUND(((SUM(BF118:BF121))*I34),2)</f>
        <v>0</v>
      </c>
      <c r="K34" s="175"/>
      <c r="L34" s="177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</row>
    <row r="35" spans="1:31" s="178" customFormat="1" ht="14.5" customHeight="1" hidden="1">
      <c r="A35" s="175"/>
      <c r="B35" s="176"/>
      <c r="C35" s="175"/>
      <c r="D35" s="175"/>
      <c r="E35" s="172" t="s">
        <v>41</v>
      </c>
      <c r="F35" s="196">
        <f>ROUND((SUM(BG118:BG121)),2)</f>
        <v>0</v>
      </c>
      <c r="G35" s="175"/>
      <c r="H35" s="175"/>
      <c r="I35" s="197">
        <v>0.21</v>
      </c>
      <c r="J35" s="196">
        <f>0</f>
        <v>0</v>
      </c>
      <c r="K35" s="175"/>
      <c r="L35" s="177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</row>
    <row r="36" spans="1:31" s="178" customFormat="1" ht="14.5" customHeight="1" hidden="1">
      <c r="A36" s="175"/>
      <c r="B36" s="176"/>
      <c r="C36" s="175"/>
      <c r="D36" s="175"/>
      <c r="E36" s="172" t="s">
        <v>42</v>
      </c>
      <c r="F36" s="196">
        <f>ROUND((SUM(BH118:BH121)),2)</f>
        <v>0</v>
      </c>
      <c r="G36" s="175"/>
      <c r="H36" s="175"/>
      <c r="I36" s="197">
        <v>0.15</v>
      </c>
      <c r="J36" s="196">
        <f>0</f>
        <v>0</v>
      </c>
      <c r="K36" s="175"/>
      <c r="L36" s="177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</row>
    <row r="37" spans="1:31" s="178" customFormat="1" ht="14.5" customHeight="1" hidden="1">
      <c r="A37" s="175"/>
      <c r="B37" s="176"/>
      <c r="C37" s="175"/>
      <c r="D37" s="175"/>
      <c r="E37" s="172" t="s">
        <v>43</v>
      </c>
      <c r="F37" s="196">
        <f>ROUND((SUM(BI118:BI121)),2)</f>
        <v>0</v>
      </c>
      <c r="G37" s="175"/>
      <c r="H37" s="175"/>
      <c r="I37" s="197">
        <v>0</v>
      </c>
      <c r="J37" s="196">
        <f>0</f>
        <v>0</v>
      </c>
      <c r="K37" s="175"/>
      <c r="L37" s="177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</row>
    <row r="38" spans="1:31" s="178" customFormat="1" ht="7" customHeight="1">
      <c r="A38" s="175"/>
      <c r="B38" s="176"/>
      <c r="C38" s="175"/>
      <c r="D38" s="175"/>
      <c r="E38" s="175"/>
      <c r="F38" s="175"/>
      <c r="G38" s="175"/>
      <c r="H38" s="175"/>
      <c r="I38" s="175"/>
      <c r="J38" s="175"/>
      <c r="K38" s="175"/>
      <c r="L38" s="177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</row>
    <row r="39" spans="1:31" s="178" customFormat="1" ht="25.4" customHeight="1">
      <c r="A39" s="175"/>
      <c r="B39" s="176"/>
      <c r="C39" s="198"/>
      <c r="D39" s="199" t="s">
        <v>44</v>
      </c>
      <c r="E39" s="200"/>
      <c r="F39" s="200"/>
      <c r="G39" s="201" t="s">
        <v>45</v>
      </c>
      <c r="H39" s="202" t="s">
        <v>46</v>
      </c>
      <c r="I39" s="200"/>
      <c r="J39" s="203">
        <f>SUM(J30:J37)</f>
        <v>0</v>
      </c>
      <c r="K39" s="204"/>
      <c r="L39" s="177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31" s="178" customFormat="1" ht="14.5" customHeight="1">
      <c r="A40" s="175"/>
      <c r="B40" s="176"/>
      <c r="C40" s="175"/>
      <c r="D40" s="175"/>
      <c r="E40" s="175"/>
      <c r="F40" s="175"/>
      <c r="G40" s="175"/>
      <c r="H40" s="175"/>
      <c r="I40" s="175"/>
      <c r="J40" s="175"/>
      <c r="K40" s="175"/>
      <c r="L40" s="177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</row>
    <row r="41" spans="2:12" ht="14.5" customHeight="1">
      <c r="B41" s="169"/>
      <c r="L41" s="169"/>
    </row>
    <row r="42" spans="2:12" ht="14.5" customHeight="1">
      <c r="B42" s="169"/>
      <c r="L42" s="169"/>
    </row>
    <row r="43" spans="2:12" ht="14.5" customHeight="1">
      <c r="B43" s="169"/>
      <c r="L43" s="169"/>
    </row>
    <row r="44" spans="2:12" ht="14.5" customHeight="1">
      <c r="B44" s="169"/>
      <c r="L44" s="169"/>
    </row>
    <row r="45" spans="2:12" ht="14.5" customHeight="1">
      <c r="B45" s="169"/>
      <c r="L45" s="169"/>
    </row>
    <row r="46" spans="2:12" ht="14.5" customHeight="1">
      <c r="B46" s="169"/>
      <c r="L46" s="169"/>
    </row>
    <row r="47" spans="2:12" ht="14.5" customHeight="1">
      <c r="B47" s="169"/>
      <c r="L47" s="169"/>
    </row>
    <row r="48" spans="2:12" ht="14.5" customHeight="1">
      <c r="B48" s="169"/>
      <c r="L48" s="169"/>
    </row>
    <row r="49" spans="2:12" ht="14.5" customHeight="1">
      <c r="B49" s="169"/>
      <c r="L49" s="169"/>
    </row>
    <row r="50" spans="2:12" s="178" customFormat="1" ht="14.5" customHeight="1">
      <c r="B50" s="177"/>
      <c r="D50" s="205" t="s">
        <v>47</v>
      </c>
      <c r="E50" s="206"/>
      <c r="F50" s="206"/>
      <c r="G50" s="205" t="s">
        <v>48</v>
      </c>
      <c r="H50" s="206"/>
      <c r="I50" s="206"/>
      <c r="J50" s="206"/>
      <c r="K50" s="206"/>
      <c r="L50" s="177"/>
    </row>
    <row r="51" spans="2:12" ht="12">
      <c r="B51" s="169"/>
      <c r="L51" s="169"/>
    </row>
    <row r="52" spans="2:12" ht="12">
      <c r="B52" s="169"/>
      <c r="L52" s="169"/>
    </row>
    <row r="53" spans="2:12" ht="12">
      <c r="B53" s="169"/>
      <c r="L53" s="169"/>
    </row>
    <row r="54" spans="2:12" ht="12">
      <c r="B54" s="169"/>
      <c r="L54" s="169"/>
    </row>
    <row r="55" spans="2:12" ht="12">
      <c r="B55" s="169"/>
      <c r="L55" s="169"/>
    </row>
    <row r="56" spans="2:12" ht="12">
      <c r="B56" s="169"/>
      <c r="L56" s="169"/>
    </row>
    <row r="57" spans="2:12" ht="12">
      <c r="B57" s="169"/>
      <c r="L57" s="169"/>
    </row>
    <row r="58" spans="2:12" ht="12">
      <c r="B58" s="169"/>
      <c r="L58" s="169"/>
    </row>
    <row r="59" spans="2:12" ht="12">
      <c r="B59" s="169"/>
      <c r="L59" s="169"/>
    </row>
    <row r="60" spans="2:12" ht="12">
      <c r="B60" s="169"/>
      <c r="L60" s="169"/>
    </row>
    <row r="61" spans="1:31" s="178" customFormat="1" ht="12.5">
      <c r="A61" s="175"/>
      <c r="B61" s="176"/>
      <c r="C61" s="175"/>
      <c r="D61" s="207" t="s">
        <v>49</v>
      </c>
      <c r="E61" s="208"/>
      <c r="F61" s="209" t="s">
        <v>50</v>
      </c>
      <c r="G61" s="207" t="s">
        <v>49</v>
      </c>
      <c r="H61" s="208"/>
      <c r="I61" s="208"/>
      <c r="J61" s="210" t="s">
        <v>50</v>
      </c>
      <c r="K61" s="208"/>
      <c r="L61" s="177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2:12" ht="12">
      <c r="B62" s="169"/>
      <c r="L62" s="169"/>
    </row>
    <row r="63" spans="2:12" ht="12">
      <c r="B63" s="169"/>
      <c r="L63" s="169"/>
    </row>
    <row r="64" spans="2:12" ht="12">
      <c r="B64" s="169"/>
      <c r="L64" s="169"/>
    </row>
    <row r="65" spans="1:31" s="178" customFormat="1" ht="13">
      <c r="A65" s="175"/>
      <c r="B65" s="176"/>
      <c r="C65" s="175"/>
      <c r="D65" s="205" t="s">
        <v>51</v>
      </c>
      <c r="E65" s="211"/>
      <c r="F65" s="211"/>
      <c r="G65" s="205" t="s">
        <v>52</v>
      </c>
      <c r="H65" s="211"/>
      <c r="I65" s="211"/>
      <c r="J65" s="211"/>
      <c r="K65" s="211"/>
      <c r="L65" s="177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</row>
    <row r="66" spans="2:12" ht="12">
      <c r="B66" s="169"/>
      <c r="L66" s="169"/>
    </row>
    <row r="67" spans="2:12" ht="12">
      <c r="B67" s="169"/>
      <c r="L67" s="169"/>
    </row>
    <row r="68" spans="2:12" ht="12">
      <c r="B68" s="169"/>
      <c r="L68" s="169"/>
    </row>
    <row r="69" spans="2:12" ht="12">
      <c r="B69" s="169"/>
      <c r="L69" s="169"/>
    </row>
    <row r="70" spans="2:12" ht="12">
      <c r="B70" s="169"/>
      <c r="L70" s="169"/>
    </row>
    <row r="71" spans="2:12" ht="12">
      <c r="B71" s="169"/>
      <c r="L71" s="169"/>
    </row>
    <row r="72" spans="2:12" ht="12">
      <c r="B72" s="169"/>
      <c r="L72" s="169"/>
    </row>
    <row r="73" spans="2:12" ht="12">
      <c r="B73" s="169"/>
      <c r="L73" s="169"/>
    </row>
    <row r="74" spans="2:12" ht="12">
      <c r="B74" s="169"/>
      <c r="L74" s="169"/>
    </row>
    <row r="75" spans="2:12" ht="12">
      <c r="B75" s="169"/>
      <c r="L75" s="169"/>
    </row>
    <row r="76" spans="1:31" s="178" customFormat="1" ht="12.5">
      <c r="A76" s="175"/>
      <c r="B76" s="176"/>
      <c r="C76" s="175"/>
      <c r="D76" s="207" t="s">
        <v>49</v>
      </c>
      <c r="E76" s="208"/>
      <c r="F76" s="209" t="s">
        <v>50</v>
      </c>
      <c r="G76" s="207" t="s">
        <v>49</v>
      </c>
      <c r="H76" s="208"/>
      <c r="I76" s="208"/>
      <c r="J76" s="210" t="s">
        <v>50</v>
      </c>
      <c r="K76" s="208"/>
      <c r="L76" s="177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</row>
    <row r="77" spans="1:31" s="178" customFormat="1" ht="14.5" customHeight="1">
      <c r="A77" s="175"/>
      <c r="B77" s="212"/>
      <c r="C77" s="213"/>
      <c r="D77" s="213"/>
      <c r="E77" s="213"/>
      <c r="F77" s="213"/>
      <c r="G77" s="213"/>
      <c r="H77" s="213"/>
      <c r="I77" s="213"/>
      <c r="J77" s="213"/>
      <c r="K77" s="213"/>
      <c r="L77" s="177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</row>
    <row r="81" spans="1:31" s="178" customFormat="1" ht="7" customHeight="1">
      <c r="A81" s="175"/>
      <c r="B81" s="214"/>
      <c r="C81" s="215"/>
      <c r="D81" s="215"/>
      <c r="E81" s="215"/>
      <c r="F81" s="215"/>
      <c r="G81" s="215"/>
      <c r="H81" s="215"/>
      <c r="I81" s="215"/>
      <c r="J81" s="215"/>
      <c r="K81" s="215"/>
      <c r="L81" s="177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s="178" customFormat="1" ht="25" customHeight="1">
      <c r="A82" s="175"/>
      <c r="B82" s="176"/>
      <c r="C82" s="170" t="s">
        <v>122</v>
      </c>
      <c r="D82" s="175"/>
      <c r="E82" s="175"/>
      <c r="F82" s="175"/>
      <c r="G82" s="175"/>
      <c r="H82" s="175"/>
      <c r="I82" s="175"/>
      <c r="J82" s="175"/>
      <c r="K82" s="175"/>
      <c r="L82" s="177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</row>
    <row r="83" spans="1:31" s="178" customFormat="1" ht="7" customHeight="1">
      <c r="A83" s="175"/>
      <c r="B83" s="176"/>
      <c r="C83" s="175"/>
      <c r="D83" s="175"/>
      <c r="E83" s="175"/>
      <c r="F83" s="175"/>
      <c r="G83" s="175"/>
      <c r="H83" s="175"/>
      <c r="I83" s="175"/>
      <c r="J83" s="175"/>
      <c r="K83" s="175"/>
      <c r="L83" s="177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s="178" customFormat="1" ht="12" customHeight="1">
      <c r="A84" s="175"/>
      <c r="B84" s="176"/>
      <c r="C84" s="172" t="s">
        <v>16</v>
      </c>
      <c r="D84" s="175"/>
      <c r="E84" s="175"/>
      <c r="F84" s="175"/>
      <c r="G84" s="175"/>
      <c r="H84" s="175"/>
      <c r="I84" s="175"/>
      <c r="J84" s="175"/>
      <c r="K84" s="175"/>
      <c r="L84" s="177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</row>
    <row r="85" spans="1:31" s="178" customFormat="1" ht="16.5" customHeight="1">
      <c r="A85" s="175"/>
      <c r="B85" s="176"/>
      <c r="C85" s="175"/>
      <c r="D85" s="175"/>
      <c r="E85" s="173" t="str">
        <f>E7</f>
        <v>00 - Provizorní menza_RS- UK Albertov</v>
      </c>
      <c r="F85" s="174"/>
      <c r="G85" s="174"/>
      <c r="H85" s="174"/>
      <c r="I85" s="175"/>
      <c r="J85" s="175"/>
      <c r="K85" s="175"/>
      <c r="L85" s="177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31" s="178" customFormat="1" ht="12" customHeight="1">
      <c r="A86" s="175"/>
      <c r="B86" s="176"/>
      <c r="C86" s="172" t="s">
        <v>119</v>
      </c>
      <c r="D86" s="175"/>
      <c r="E86" s="175"/>
      <c r="F86" s="175"/>
      <c r="G86" s="175"/>
      <c r="H86" s="175"/>
      <c r="I86" s="175"/>
      <c r="J86" s="175"/>
      <c r="K86" s="175"/>
      <c r="L86" s="177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</row>
    <row r="87" spans="1:31" s="178" customFormat="1" ht="16.5" customHeight="1">
      <c r="A87" s="175"/>
      <c r="B87" s="176"/>
      <c r="C87" s="175"/>
      <c r="D87" s="175"/>
      <c r="E87" s="179" t="str">
        <f>E9</f>
        <v>07 - GASTRO</v>
      </c>
      <c r="F87" s="180"/>
      <c r="G87" s="180"/>
      <c r="H87" s="180"/>
      <c r="I87" s="175"/>
      <c r="J87" s="175"/>
      <c r="K87" s="175"/>
      <c r="L87" s="177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</row>
    <row r="88" spans="1:31" s="178" customFormat="1" ht="7" customHeight="1">
      <c r="A88" s="175"/>
      <c r="B88" s="176"/>
      <c r="C88" s="175"/>
      <c r="D88" s="175"/>
      <c r="E88" s="175"/>
      <c r="F88" s="175"/>
      <c r="G88" s="175"/>
      <c r="H88" s="175"/>
      <c r="I88" s="175"/>
      <c r="J88" s="175"/>
      <c r="K88" s="175"/>
      <c r="L88" s="177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</row>
    <row r="89" spans="1:31" s="178" customFormat="1" ht="12" customHeight="1">
      <c r="A89" s="175"/>
      <c r="B89" s="176"/>
      <c r="C89" s="172" t="s">
        <v>20</v>
      </c>
      <c r="D89" s="175"/>
      <c r="E89" s="175"/>
      <c r="F89" s="181" t="str">
        <f>F12</f>
        <v>Albertov, Konvent sester Alžbětinek. č. 1564/4</v>
      </c>
      <c r="G89" s="175"/>
      <c r="H89" s="175"/>
      <c r="I89" s="172" t="s">
        <v>21</v>
      </c>
      <c r="J89" s="182" t="str">
        <f>IF(J12="","",J12)</f>
        <v>Vyplň údaj</v>
      </c>
      <c r="K89" s="175"/>
      <c r="L89" s="177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</row>
    <row r="90" spans="1:31" s="178" customFormat="1" ht="7" customHeight="1">
      <c r="A90" s="175"/>
      <c r="B90" s="176"/>
      <c r="C90" s="175"/>
      <c r="D90" s="175"/>
      <c r="E90" s="175"/>
      <c r="F90" s="175"/>
      <c r="G90" s="175"/>
      <c r="H90" s="175"/>
      <c r="I90" s="175"/>
      <c r="J90" s="175"/>
      <c r="K90" s="175"/>
      <c r="L90" s="177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</row>
    <row r="91" spans="1:31" s="178" customFormat="1" ht="15.25" customHeight="1">
      <c r="A91" s="175"/>
      <c r="B91" s="176"/>
      <c r="C91" s="172" t="s">
        <v>22</v>
      </c>
      <c r="D91" s="175"/>
      <c r="E91" s="175"/>
      <c r="F91" s="181" t="str">
        <f>F14</f>
        <v>UNIVERZITA KARLOVA, OVOCNÝ TRH 560/5, 113 36 PRAHA</v>
      </c>
      <c r="G91" s="175"/>
      <c r="H91" s="175"/>
      <c r="I91" s="172" t="s">
        <v>28</v>
      </c>
      <c r="J91" s="216" t="str">
        <f>E21</f>
        <v>JIKA CZ s.r.o.</v>
      </c>
      <c r="K91" s="175"/>
      <c r="L91" s="177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</row>
    <row r="92" spans="1:31" s="178" customFormat="1" ht="15.25" customHeight="1">
      <c r="A92" s="175"/>
      <c r="B92" s="176"/>
      <c r="C92" s="172" t="s">
        <v>26</v>
      </c>
      <c r="D92" s="175"/>
      <c r="E92" s="175"/>
      <c r="F92" s="181" t="str">
        <f>IF(E18="","",E18)</f>
        <v>Vyplň údaj</v>
      </c>
      <c r="G92" s="175"/>
      <c r="H92" s="175"/>
      <c r="I92" s="172" t="s">
        <v>31</v>
      </c>
      <c r="J92" s="216" t="str">
        <f>E24</f>
        <v xml:space="preserve">    </v>
      </c>
      <c r="K92" s="175"/>
      <c r="L92" s="177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</row>
    <row r="93" spans="1:31" s="178" customFormat="1" ht="10.4" customHeight="1">
      <c r="A93" s="175"/>
      <c r="B93" s="176"/>
      <c r="C93" s="175"/>
      <c r="D93" s="175"/>
      <c r="E93" s="175"/>
      <c r="F93" s="175"/>
      <c r="G93" s="175"/>
      <c r="H93" s="175"/>
      <c r="I93" s="175"/>
      <c r="J93" s="175"/>
      <c r="K93" s="175"/>
      <c r="L93" s="177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</row>
    <row r="94" spans="1:31" s="178" customFormat="1" ht="29.25" customHeight="1">
      <c r="A94" s="175"/>
      <c r="B94" s="176"/>
      <c r="C94" s="217" t="s">
        <v>123</v>
      </c>
      <c r="D94" s="198"/>
      <c r="E94" s="198"/>
      <c r="F94" s="198"/>
      <c r="G94" s="198"/>
      <c r="H94" s="198"/>
      <c r="I94" s="198"/>
      <c r="J94" s="218" t="s">
        <v>124</v>
      </c>
      <c r="K94" s="198"/>
      <c r="L94" s="177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</row>
    <row r="95" spans="1:31" s="178" customFormat="1" ht="10.4" customHeight="1">
      <c r="A95" s="175"/>
      <c r="B95" s="176"/>
      <c r="C95" s="175"/>
      <c r="D95" s="175"/>
      <c r="E95" s="175"/>
      <c r="F95" s="175"/>
      <c r="G95" s="175"/>
      <c r="H95" s="175"/>
      <c r="I95" s="175"/>
      <c r="J95" s="175"/>
      <c r="K95" s="175"/>
      <c r="L95" s="177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</row>
    <row r="96" spans="1:47" s="178" customFormat="1" ht="22.9" customHeight="1">
      <c r="A96" s="175"/>
      <c r="B96" s="176"/>
      <c r="C96" s="219" t="s">
        <v>125</v>
      </c>
      <c r="D96" s="175"/>
      <c r="E96" s="175"/>
      <c r="F96" s="175"/>
      <c r="G96" s="175"/>
      <c r="H96" s="175"/>
      <c r="I96" s="175"/>
      <c r="J96" s="193">
        <f>J118</f>
        <v>0</v>
      </c>
      <c r="K96" s="175"/>
      <c r="L96" s="177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U96" s="166" t="s">
        <v>126</v>
      </c>
    </row>
    <row r="97" spans="2:12" s="220" customFormat="1" ht="25" customHeight="1">
      <c r="B97" s="221"/>
      <c r="D97" s="222" t="s">
        <v>1440</v>
      </c>
      <c r="E97" s="223"/>
      <c r="F97" s="223"/>
      <c r="G97" s="223"/>
      <c r="H97" s="223"/>
      <c r="I97" s="223"/>
      <c r="J97" s="224">
        <f>J119</f>
        <v>0</v>
      </c>
      <c r="L97" s="221"/>
    </row>
    <row r="98" spans="2:12" s="225" customFormat="1" ht="19.9" customHeight="1">
      <c r="B98" s="226"/>
      <c r="D98" s="227" t="s">
        <v>1441</v>
      </c>
      <c r="E98" s="228"/>
      <c r="F98" s="228"/>
      <c r="G98" s="228"/>
      <c r="H98" s="228"/>
      <c r="I98" s="228"/>
      <c r="J98" s="229">
        <f>J120</f>
        <v>0</v>
      </c>
      <c r="L98" s="226"/>
    </row>
    <row r="99" spans="1:31" s="178" customFormat="1" ht="21.75" customHeight="1">
      <c r="A99" s="175"/>
      <c r="B99" s="176"/>
      <c r="C99" s="175"/>
      <c r="D99" s="175"/>
      <c r="E99" s="175"/>
      <c r="F99" s="175"/>
      <c r="G99" s="175"/>
      <c r="H99" s="175"/>
      <c r="I99" s="175"/>
      <c r="J99" s="175"/>
      <c r="K99" s="175"/>
      <c r="L99" s="177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</row>
    <row r="100" spans="1:31" s="178" customFormat="1" ht="7" customHeight="1">
      <c r="A100" s="175"/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177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</row>
    <row r="104" spans="1:31" s="178" customFormat="1" ht="7" customHeight="1">
      <c r="A104" s="175"/>
      <c r="B104" s="214"/>
      <c r="C104" s="215"/>
      <c r="D104" s="215"/>
      <c r="E104" s="215"/>
      <c r="F104" s="215"/>
      <c r="G104" s="215"/>
      <c r="H104" s="215"/>
      <c r="I104" s="215"/>
      <c r="J104" s="215"/>
      <c r="K104" s="215"/>
      <c r="L104" s="177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</row>
    <row r="105" spans="1:31" s="178" customFormat="1" ht="25" customHeight="1">
      <c r="A105" s="175"/>
      <c r="B105" s="176"/>
      <c r="C105" s="170" t="s">
        <v>138</v>
      </c>
      <c r="D105" s="175"/>
      <c r="E105" s="175"/>
      <c r="F105" s="175"/>
      <c r="G105" s="175"/>
      <c r="H105" s="175"/>
      <c r="I105" s="175"/>
      <c r="J105" s="175"/>
      <c r="K105" s="175"/>
      <c r="L105" s="177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</row>
    <row r="106" spans="1:31" s="178" customFormat="1" ht="7" customHeight="1">
      <c r="A106" s="175"/>
      <c r="B106" s="176"/>
      <c r="C106" s="175"/>
      <c r="D106" s="175"/>
      <c r="E106" s="175"/>
      <c r="F106" s="175"/>
      <c r="G106" s="175"/>
      <c r="H106" s="175"/>
      <c r="I106" s="175"/>
      <c r="J106" s="175"/>
      <c r="K106" s="175"/>
      <c r="L106" s="177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s="178" customFormat="1" ht="12" customHeight="1">
      <c r="A107" s="175"/>
      <c r="B107" s="176"/>
      <c r="C107" s="172" t="s">
        <v>16</v>
      </c>
      <c r="D107" s="175"/>
      <c r="E107" s="175"/>
      <c r="F107" s="175"/>
      <c r="G107" s="175"/>
      <c r="H107" s="175"/>
      <c r="I107" s="175"/>
      <c r="J107" s="175"/>
      <c r="K107" s="175"/>
      <c r="L107" s="177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</row>
    <row r="108" spans="1:31" s="178" customFormat="1" ht="16.5" customHeight="1">
      <c r="A108" s="175"/>
      <c r="B108" s="176"/>
      <c r="C108" s="175"/>
      <c r="D108" s="175"/>
      <c r="E108" s="173" t="str">
        <f>E7</f>
        <v>00 - Provizorní menza_RS- UK Albertov</v>
      </c>
      <c r="F108" s="174"/>
      <c r="G108" s="174"/>
      <c r="H108" s="174"/>
      <c r="I108" s="175"/>
      <c r="J108" s="175"/>
      <c r="K108" s="175"/>
      <c r="L108" s="177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</row>
    <row r="109" spans="1:31" s="178" customFormat="1" ht="12" customHeight="1">
      <c r="A109" s="175"/>
      <c r="B109" s="176"/>
      <c r="C109" s="172" t="s">
        <v>119</v>
      </c>
      <c r="D109" s="175"/>
      <c r="E109" s="175"/>
      <c r="F109" s="175"/>
      <c r="G109" s="175"/>
      <c r="H109" s="175"/>
      <c r="I109" s="175"/>
      <c r="J109" s="175"/>
      <c r="K109" s="175"/>
      <c r="L109" s="177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</row>
    <row r="110" spans="1:31" s="178" customFormat="1" ht="16.5" customHeight="1">
      <c r="A110" s="175"/>
      <c r="B110" s="176"/>
      <c r="C110" s="175"/>
      <c r="D110" s="175"/>
      <c r="E110" s="179" t="str">
        <f>E9</f>
        <v>07 - GASTRO</v>
      </c>
      <c r="F110" s="180"/>
      <c r="G110" s="180"/>
      <c r="H110" s="180"/>
      <c r="I110" s="175"/>
      <c r="J110" s="175"/>
      <c r="K110" s="175"/>
      <c r="L110" s="177"/>
      <c r="S110" s="175"/>
      <c r="T110" s="175"/>
      <c r="U110" s="175"/>
      <c r="V110" s="175"/>
      <c r="W110" s="175"/>
      <c r="X110" s="175"/>
      <c r="Y110" s="175"/>
      <c r="Z110" s="175"/>
      <c r="AA110" s="175"/>
      <c r="AB110" s="175"/>
      <c r="AC110" s="175"/>
      <c r="AD110" s="175"/>
      <c r="AE110" s="175"/>
    </row>
    <row r="111" spans="1:31" s="178" customFormat="1" ht="7" customHeight="1">
      <c r="A111" s="175"/>
      <c r="B111" s="176"/>
      <c r="C111" s="175"/>
      <c r="D111" s="175"/>
      <c r="E111" s="175"/>
      <c r="F111" s="175"/>
      <c r="G111" s="175"/>
      <c r="H111" s="175"/>
      <c r="I111" s="175"/>
      <c r="J111" s="175"/>
      <c r="K111" s="175"/>
      <c r="L111" s="177"/>
      <c r="S111" s="175"/>
      <c r="T111" s="175"/>
      <c r="U111" s="175"/>
      <c r="V111" s="175"/>
      <c r="W111" s="175"/>
      <c r="X111" s="175"/>
      <c r="Y111" s="175"/>
      <c r="Z111" s="175"/>
      <c r="AA111" s="175"/>
      <c r="AB111" s="175"/>
      <c r="AC111" s="175"/>
      <c r="AD111" s="175"/>
      <c r="AE111" s="175"/>
    </row>
    <row r="112" spans="1:31" s="178" customFormat="1" ht="12" customHeight="1">
      <c r="A112" s="175"/>
      <c r="B112" s="176"/>
      <c r="C112" s="172" t="s">
        <v>20</v>
      </c>
      <c r="D112" s="175"/>
      <c r="E112" s="175"/>
      <c r="F112" s="181" t="str">
        <f>F12</f>
        <v>Albertov, Konvent sester Alžbětinek. č. 1564/4</v>
      </c>
      <c r="G112" s="175"/>
      <c r="H112" s="175"/>
      <c r="I112" s="172" t="s">
        <v>21</v>
      </c>
      <c r="J112" s="182" t="str">
        <f>IF(J12="","",J12)</f>
        <v>Vyplň údaj</v>
      </c>
      <c r="K112" s="175"/>
      <c r="L112" s="177"/>
      <c r="S112" s="175"/>
      <c r="T112" s="175"/>
      <c r="U112" s="175"/>
      <c r="V112" s="175"/>
      <c r="W112" s="175"/>
      <c r="X112" s="175"/>
      <c r="Y112" s="175"/>
      <c r="Z112" s="175"/>
      <c r="AA112" s="175"/>
      <c r="AB112" s="175"/>
      <c r="AC112" s="175"/>
      <c r="AD112" s="175"/>
      <c r="AE112" s="175"/>
    </row>
    <row r="113" spans="1:31" s="178" customFormat="1" ht="7" customHeight="1">
      <c r="A113" s="175"/>
      <c r="B113" s="176"/>
      <c r="C113" s="175"/>
      <c r="D113" s="175"/>
      <c r="E113" s="175"/>
      <c r="F113" s="175"/>
      <c r="G113" s="175"/>
      <c r="H113" s="175"/>
      <c r="I113" s="175"/>
      <c r="J113" s="175"/>
      <c r="K113" s="175"/>
      <c r="L113" s="177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</row>
    <row r="114" spans="1:31" s="178" customFormat="1" ht="15.25" customHeight="1">
      <c r="A114" s="175"/>
      <c r="B114" s="176"/>
      <c r="C114" s="172" t="s">
        <v>22</v>
      </c>
      <c r="D114" s="175"/>
      <c r="E114" s="175"/>
      <c r="F114" s="181" t="str">
        <f>E15</f>
        <v xml:space="preserve"> </v>
      </c>
      <c r="G114" s="175"/>
      <c r="H114" s="175"/>
      <c r="I114" s="172" t="s">
        <v>28</v>
      </c>
      <c r="J114" s="216" t="str">
        <f>E21</f>
        <v>JIKA CZ s.r.o.</v>
      </c>
      <c r="K114" s="175"/>
      <c r="L114" s="177"/>
      <c r="S114" s="175"/>
      <c r="T114" s="175"/>
      <c r="U114" s="175"/>
      <c r="V114" s="175"/>
      <c r="W114" s="175"/>
      <c r="X114" s="175"/>
      <c r="Y114" s="175"/>
      <c r="Z114" s="175"/>
      <c r="AA114" s="175"/>
      <c r="AB114" s="175"/>
      <c r="AC114" s="175"/>
      <c r="AD114" s="175"/>
      <c r="AE114" s="175"/>
    </row>
    <row r="115" spans="1:31" s="178" customFormat="1" ht="15.25" customHeight="1">
      <c r="A115" s="175"/>
      <c r="B115" s="176"/>
      <c r="C115" s="172" t="s">
        <v>26</v>
      </c>
      <c r="D115" s="175"/>
      <c r="E115" s="175"/>
      <c r="F115" s="181" t="str">
        <f>IF(E18="","",E18)</f>
        <v>Vyplň údaj</v>
      </c>
      <c r="G115" s="175"/>
      <c r="H115" s="175"/>
      <c r="I115" s="172" t="s">
        <v>31</v>
      </c>
      <c r="J115" s="216" t="str">
        <f>E24</f>
        <v xml:space="preserve">    </v>
      </c>
      <c r="K115" s="175"/>
      <c r="L115" s="177"/>
      <c r="S115" s="175"/>
      <c r="T115" s="175"/>
      <c r="U115" s="175"/>
      <c r="V115" s="175"/>
      <c r="W115" s="175"/>
      <c r="X115" s="175"/>
      <c r="Y115" s="175"/>
      <c r="Z115" s="175"/>
      <c r="AA115" s="175"/>
      <c r="AB115" s="175"/>
      <c r="AC115" s="175"/>
      <c r="AD115" s="175"/>
      <c r="AE115" s="175"/>
    </row>
    <row r="116" spans="1:31" s="178" customFormat="1" ht="10.4" customHeight="1">
      <c r="A116" s="175"/>
      <c r="B116" s="176"/>
      <c r="C116" s="175"/>
      <c r="D116" s="175"/>
      <c r="E116" s="175"/>
      <c r="F116" s="175"/>
      <c r="G116" s="175"/>
      <c r="H116" s="175"/>
      <c r="I116" s="175"/>
      <c r="J116" s="175"/>
      <c r="K116" s="175"/>
      <c r="L116" s="177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5"/>
      <c r="AC116" s="175"/>
      <c r="AD116" s="175"/>
      <c r="AE116" s="175"/>
    </row>
    <row r="117" spans="1:31" s="240" customFormat="1" ht="29.25" customHeight="1">
      <c r="A117" s="230"/>
      <c r="B117" s="231"/>
      <c r="C117" s="232" t="s">
        <v>139</v>
      </c>
      <c r="D117" s="233" t="s">
        <v>59</v>
      </c>
      <c r="E117" s="233" t="s">
        <v>55</v>
      </c>
      <c r="F117" s="233" t="s">
        <v>56</v>
      </c>
      <c r="G117" s="233" t="s">
        <v>140</v>
      </c>
      <c r="H117" s="233" t="s">
        <v>141</v>
      </c>
      <c r="I117" s="233" t="s">
        <v>142</v>
      </c>
      <c r="J117" s="234" t="s">
        <v>124</v>
      </c>
      <c r="K117" s="235" t="s">
        <v>143</v>
      </c>
      <c r="L117" s="236"/>
      <c r="M117" s="237" t="s">
        <v>1</v>
      </c>
      <c r="N117" s="238" t="s">
        <v>38</v>
      </c>
      <c r="O117" s="238" t="s">
        <v>144</v>
      </c>
      <c r="P117" s="238" t="s">
        <v>145</v>
      </c>
      <c r="Q117" s="238" t="s">
        <v>146</v>
      </c>
      <c r="R117" s="238" t="s">
        <v>147</v>
      </c>
      <c r="S117" s="238" t="s">
        <v>148</v>
      </c>
      <c r="T117" s="239" t="s">
        <v>149</v>
      </c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</row>
    <row r="118" spans="1:63" s="178" customFormat="1" ht="22.9" customHeight="1">
      <c r="A118" s="175"/>
      <c r="B118" s="176"/>
      <c r="C118" s="241" t="s">
        <v>150</v>
      </c>
      <c r="D118" s="175"/>
      <c r="E118" s="175"/>
      <c r="F118" s="175"/>
      <c r="G118" s="175"/>
      <c r="H118" s="175"/>
      <c r="I118" s="175"/>
      <c r="J118" s="242">
        <f>BK118</f>
        <v>0</v>
      </c>
      <c r="K118" s="175"/>
      <c r="L118" s="176"/>
      <c r="M118" s="243"/>
      <c r="N118" s="244"/>
      <c r="O118" s="191"/>
      <c r="P118" s="245">
        <f>P119</f>
        <v>0</v>
      </c>
      <c r="Q118" s="191"/>
      <c r="R118" s="245">
        <f>R119</f>
        <v>0</v>
      </c>
      <c r="S118" s="191"/>
      <c r="T118" s="246">
        <f>T119</f>
        <v>0</v>
      </c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T118" s="166" t="s">
        <v>73</v>
      </c>
      <c r="AU118" s="166" t="s">
        <v>126</v>
      </c>
      <c r="BK118" s="247">
        <f>BK119</f>
        <v>0</v>
      </c>
    </row>
    <row r="119" spans="2:63" s="248" customFormat="1" ht="25.9" customHeight="1">
      <c r="B119" s="249"/>
      <c r="D119" s="250" t="s">
        <v>73</v>
      </c>
      <c r="E119" s="251" t="s">
        <v>151</v>
      </c>
      <c r="F119" s="251" t="s">
        <v>151</v>
      </c>
      <c r="J119" s="252">
        <f>BK119</f>
        <v>0</v>
      </c>
      <c r="L119" s="249"/>
      <c r="M119" s="253"/>
      <c r="N119" s="254"/>
      <c r="O119" s="254"/>
      <c r="P119" s="255">
        <f>P120</f>
        <v>0</v>
      </c>
      <c r="Q119" s="254"/>
      <c r="R119" s="255">
        <f>R120</f>
        <v>0</v>
      </c>
      <c r="S119" s="254"/>
      <c r="T119" s="256">
        <f>T120</f>
        <v>0</v>
      </c>
      <c r="AR119" s="250" t="s">
        <v>82</v>
      </c>
      <c r="AT119" s="257" t="s">
        <v>73</v>
      </c>
      <c r="AU119" s="257" t="s">
        <v>74</v>
      </c>
      <c r="AY119" s="250" t="s">
        <v>153</v>
      </c>
      <c r="BK119" s="258">
        <f>BK120</f>
        <v>0</v>
      </c>
    </row>
    <row r="120" spans="2:63" s="248" customFormat="1" ht="22.9" customHeight="1">
      <c r="B120" s="249"/>
      <c r="D120" s="250" t="s">
        <v>73</v>
      </c>
      <c r="E120" s="259" t="s">
        <v>79</v>
      </c>
      <c r="F120" s="259" t="s">
        <v>1442</v>
      </c>
      <c r="J120" s="260">
        <f>BK120</f>
        <v>0</v>
      </c>
      <c r="L120" s="249"/>
      <c r="M120" s="253"/>
      <c r="N120" s="254"/>
      <c r="O120" s="254"/>
      <c r="P120" s="255">
        <f>P121</f>
        <v>0</v>
      </c>
      <c r="Q120" s="254"/>
      <c r="R120" s="255">
        <f>R121</f>
        <v>0</v>
      </c>
      <c r="S120" s="254"/>
      <c r="T120" s="256">
        <f>T121</f>
        <v>0</v>
      </c>
      <c r="AR120" s="250" t="s">
        <v>82</v>
      </c>
      <c r="AT120" s="257" t="s">
        <v>73</v>
      </c>
      <c r="AU120" s="257" t="s">
        <v>82</v>
      </c>
      <c r="AY120" s="250" t="s">
        <v>153</v>
      </c>
      <c r="BK120" s="258">
        <f>BK121</f>
        <v>0</v>
      </c>
    </row>
    <row r="121" spans="1:65" s="178" customFormat="1" ht="16.5" customHeight="1">
      <c r="A121" s="175"/>
      <c r="B121" s="176"/>
      <c r="C121" s="261" t="s">
        <v>82</v>
      </c>
      <c r="D121" s="261" t="s">
        <v>155</v>
      </c>
      <c r="E121" s="262" t="s">
        <v>79</v>
      </c>
      <c r="F121" s="263" t="s">
        <v>1443</v>
      </c>
      <c r="G121" s="264" t="s">
        <v>158</v>
      </c>
      <c r="H121" s="265">
        <v>1</v>
      </c>
      <c r="I121" s="326">
        <f>'07- GASTRO Rozp'!E366</f>
        <v>0</v>
      </c>
      <c r="J121" s="266">
        <f>ROUND(I121*H121,2)</f>
        <v>0</v>
      </c>
      <c r="K121" s="267"/>
      <c r="L121" s="176"/>
      <c r="M121" s="309" t="s">
        <v>1</v>
      </c>
      <c r="N121" s="310" t="s">
        <v>39</v>
      </c>
      <c r="O121" s="311"/>
      <c r="P121" s="312">
        <f>O121*H121</f>
        <v>0</v>
      </c>
      <c r="Q121" s="312">
        <v>0</v>
      </c>
      <c r="R121" s="312">
        <f>Q121*H121</f>
        <v>0</v>
      </c>
      <c r="S121" s="312">
        <v>0</v>
      </c>
      <c r="T121" s="313">
        <f>S121*H121</f>
        <v>0</v>
      </c>
      <c r="U121" s="175"/>
      <c r="V121" s="175"/>
      <c r="W121" s="175"/>
      <c r="X121" s="175"/>
      <c r="Y121" s="175"/>
      <c r="Z121" s="175"/>
      <c r="AA121" s="175"/>
      <c r="AB121" s="175"/>
      <c r="AC121" s="175"/>
      <c r="AD121" s="175"/>
      <c r="AE121" s="175"/>
      <c r="AR121" s="273" t="s">
        <v>159</v>
      </c>
      <c r="AT121" s="273" t="s">
        <v>155</v>
      </c>
      <c r="AU121" s="273" t="s">
        <v>84</v>
      </c>
      <c r="AY121" s="166" t="s">
        <v>153</v>
      </c>
      <c r="BE121" s="274">
        <f>IF(N121="základní",J121,0)</f>
        <v>0</v>
      </c>
      <c r="BF121" s="274">
        <f>IF(N121="snížená",J121,0)</f>
        <v>0</v>
      </c>
      <c r="BG121" s="274">
        <f>IF(N121="zákl. přenesená",J121,0)</f>
        <v>0</v>
      </c>
      <c r="BH121" s="274">
        <f>IF(N121="sníž. přenesená",J121,0)</f>
        <v>0</v>
      </c>
      <c r="BI121" s="274">
        <f>IF(N121="nulová",J121,0)</f>
        <v>0</v>
      </c>
      <c r="BJ121" s="166" t="s">
        <v>82</v>
      </c>
      <c r="BK121" s="274">
        <f>ROUND(I121*H121,2)</f>
        <v>0</v>
      </c>
      <c r="BL121" s="166" t="s">
        <v>159</v>
      </c>
      <c r="BM121" s="273" t="s">
        <v>84</v>
      </c>
    </row>
    <row r="122" spans="1:31" s="178" customFormat="1" ht="7" customHeight="1">
      <c r="A122" s="175"/>
      <c r="B122" s="212"/>
      <c r="C122" s="213"/>
      <c r="D122" s="213"/>
      <c r="E122" s="213"/>
      <c r="F122" s="213"/>
      <c r="G122" s="213"/>
      <c r="H122" s="213"/>
      <c r="I122" s="213"/>
      <c r="J122" s="213"/>
      <c r="K122" s="213"/>
      <c r="L122" s="176"/>
      <c r="M122" s="175"/>
      <c r="O122" s="175"/>
      <c r="P122" s="175"/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</row>
  </sheetData>
  <sheetProtection algorithmName="SHA-512" hashValue="wrglvdw0yQv7DEGNVw0a6TVrkEuDB2MF9uYmU7ASiy+10b9fn0Di5aDmh0cFr+bobapglkms2526t44vUfZbjw==" saltValue="4zCdKrdGpRbsRDMhDSYbuw==" spinCount="100000" sheet="1" objects="1" scenarios="1"/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A531F-B9E4-454B-A66C-348967399068}">
  <sheetPr>
    <tabColor theme="9" tint="0.5999900102615356"/>
  </sheetPr>
  <dimension ref="A1:K368"/>
  <sheetViews>
    <sheetView view="pageBreakPreview" zoomScale="115" zoomScaleSheetLayoutView="115" workbookViewId="0" topLeftCell="A1">
      <selection activeCell="O25" sqref="O25"/>
    </sheetView>
  </sheetViews>
  <sheetFormatPr defaultColWidth="9.28125" defaultRowHeight="12"/>
  <cols>
    <col min="1" max="1" width="7.140625" style="490" bestFit="1" customWidth="1"/>
    <col min="2" max="2" width="47.421875" style="163" bestFit="1" customWidth="1"/>
    <col min="3" max="3" width="9.7109375" style="475" bestFit="1" customWidth="1"/>
    <col min="4" max="4" width="3.00390625" style="476" bestFit="1" customWidth="1"/>
    <col min="5" max="5" width="16.421875" style="475" bestFit="1" customWidth="1"/>
    <col min="6" max="16384" width="9.28125" style="163" customWidth="1"/>
  </cols>
  <sheetData>
    <row r="1" spans="1:6" ht="33" customHeight="1" thickBot="1">
      <c r="A1" s="400" t="s">
        <v>2084</v>
      </c>
      <c r="B1" s="401"/>
      <c r="C1" s="401"/>
      <c r="D1" s="401"/>
      <c r="E1" s="402"/>
      <c r="F1" s="403"/>
    </row>
    <row r="2" spans="1:6" ht="60" customHeight="1" thickBot="1">
      <c r="A2" s="404" t="s">
        <v>2083</v>
      </c>
      <c r="B2" s="401"/>
      <c r="C2" s="401"/>
      <c r="D2" s="401"/>
      <c r="E2" s="402"/>
      <c r="F2" s="403"/>
    </row>
    <row r="3" spans="1:11" ht="27.65" customHeight="1" thickBot="1">
      <c r="A3" s="405"/>
      <c r="B3" s="406" t="s">
        <v>2082</v>
      </c>
      <c r="C3" s="407"/>
      <c r="D3" s="408"/>
      <c r="E3" s="409"/>
      <c r="F3" s="403"/>
      <c r="K3" s="410" t="s">
        <v>2081</v>
      </c>
    </row>
    <row r="4" spans="1:6" ht="12">
      <c r="A4" s="411">
        <v>12.01</v>
      </c>
      <c r="B4" s="412" t="s">
        <v>2080</v>
      </c>
      <c r="C4" s="491"/>
      <c r="D4" s="413">
        <v>5</v>
      </c>
      <c r="E4" s="414">
        <f>C4*D4</f>
        <v>0</v>
      </c>
      <c r="F4" s="403"/>
    </row>
    <row r="5" spans="1:6" ht="23">
      <c r="A5" s="415"/>
      <c r="B5" s="416" t="s">
        <v>2079</v>
      </c>
      <c r="C5" s="492"/>
      <c r="D5" s="240"/>
      <c r="E5" s="414"/>
      <c r="F5" s="403"/>
    </row>
    <row r="6" spans="1:6" ht="12">
      <c r="A6" s="418"/>
      <c r="B6" s="419" t="s">
        <v>2078</v>
      </c>
      <c r="C6" s="492"/>
      <c r="D6" s="420"/>
      <c r="E6" s="414"/>
      <c r="F6" s="403"/>
    </row>
    <row r="7" spans="1:6" ht="12">
      <c r="A7" s="411">
        <v>12.02</v>
      </c>
      <c r="B7" s="421" t="s">
        <v>2077</v>
      </c>
      <c r="C7" s="491"/>
      <c r="D7" s="413">
        <v>15</v>
      </c>
      <c r="E7" s="414">
        <f>C7*D7</f>
        <v>0</v>
      </c>
      <c r="F7" s="403"/>
    </row>
    <row r="8" spans="1:6" ht="12">
      <c r="A8" s="418"/>
      <c r="B8" s="422" t="s">
        <v>2076</v>
      </c>
      <c r="C8" s="492"/>
      <c r="D8" s="420"/>
      <c r="E8" s="414"/>
      <c r="F8" s="403"/>
    </row>
    <row r="9" spans="1:6" ht="12">
      <c r="A9" s="418"/>
      <c r="B9" s="419" t="s">
        <v>2075</v>
      </c>
      <c r="C9" s="492"/>
      <c r="D9" s="420"/>
      <c r="E9" s="414"/>
      <c r="F9" s="403"/>
    </row>
    <row r="10" spans="1:6" ht="12">
      <c r="A10" s="418"/>
      <c r="B10" s="419"/>
      <c r="C10" s="492"/>
      <c r="D10" s="420"/>
      <c r="E10" s="414"/>
      <c r="F10" s="403"/>
    </row>
    <row r="11" spans="1:6" ht="12">
      <c r="A11" s="411">
        <v>12.3</v>
      </c>
      <c r="B11" s="421" t="s">
        <v>2074</v>
      </c>
      <c r="C11" s="491"/>
      <c r="D11" s="413">
        <v>1</v>
      </c>
      <c r="E11" s="414">
        <f>C11*D11</f>
        <v>0</v>
      </c>
      <c r="F11" s="403"/>
    </row>
    <row r="12" spans="1:6" ht="12">
      <c r="A12" s="415"/>
      <c r="B12" s="423" t="s">
        <v>2073</v>
      </c>
      <c r="C12" s="492"/>
      <c r="D12" s="240"/>
      <c r="E12" s="414"/>
      <c r="F12" s="403"/>
    </row>
    <row r="13" spans="1:6" ht="12">
      <c r="A13" s="418"/>
      <c r="B13" s="419" t="s">
        <v>2072</v>
      </c>
      <c r="C13" s="492"/>
      <c r="D13" s="420"/>
      <c r="E13" s="414"/>
      <c r="F13" s="403"/>
    </row>
    <row r="14" spans="1:6" ht="12">
      <c r="A14" s="418"/>
      <c r="B14" s="419"/>
      <c r="C14" s="492"/>
      <c r="D14" s="420"/>
      <c r="E14" s="414"/>
      <c r="F14" s="403"/>
    </row>
    <row r="15" spans="1:6" ht="12">
      <c r="A15" s="411">
        <v>12.31</v>
      </c>
      <c r="B15" s="421" t="s">
        <v>2071</v>
      </c>
      <c r="C15" s="491"/>
      <c r="D15" s="413">
        <v>1</v>
      </c>
      <c r="E15" s="414">
        <f>C15*D15</f>
        <v>0</v>
      </c>
      <c r="F15" s="403"/>
    </row>
    <row r="16" spans="1:6" ht="12">
      <c r="A16" s="418"/>
      <c r="B16" s="422" t="s">
        <v>2051</v>
      </c>
      <c r="C16" s="492"/>
      <c r="D16" s="420"/>
      <c r="E16" s="414"/>
      <c r="F16" s="403"/>
    </row>
    <row r="17" spans="1:6" ht="12">
      <c r="A17" s="418"/>
      <c r="B17" s="419" t="s">
        <v>2070</v>
      </c>
      <c r="C17" s="492"/>
      <c r="D17" s="420"/>
      <c r="E17" s="414"/>
      <c r="F17" s="403"/>
    </row>
    <row r="18" spans="1:6" ht="12">
      <c r="A18" s="418"/>
      <c r="B18" s="419"/>
      <c r="C18" s="492"/>
      <c r="D18" s="420"/>
      <c r="E18" s="414"/>
      <c r="F18" s="403"/>
    </row>
    <row r="19" spans="1:6" ht="12">
      <c r="A19" s="411">
        <v>12.32</v>
      </c>
      <c r="B19" s="424" t="s">
        <v>2069</v>
      </c>
      <c r="C19" s="491"/>
      <c r="D19" s="413">
        <v>1</v>
      </c>
      <c r="E19" s="414">
        <f>C19*D19</f>
        <v>0</v>
      </c>
      <c r="F19" s="403"/>
    </row>
    <row r="20" spans="1:6" ht="12">
      <c r="A20" s="418"/>
      <c r="B20" s="422" t="s">
        <v>2068</v>
      </c>
      <c r="C20" s="492"/>
      <c r="D20" s="420"/>
      <c r="E20" s="414"/>
      <c r="F20" s="403"/>
    </row>
    <row r="21" spans="1:6" ht="12">
      <c r="A21" s="418"/>
      <c r="B21" s="419" t="s">
        <v>2067</v>
      </c>
      <c r="C21" s="492"/>
      <c r="D21" s="420"/>
      <c r="E21" s="414"/>
      <c r="F21" s="403"/>
    </row>
    <row r="22" spans="1:6" ht="12">
      <c r="A22" s="418"/>
      <c r="B22" s="419"/>
      <c r="C22" s="492"/>
      <c r="D22" s="420"/>
      <c r="E22" s="414"/>
      <c r="F22" s="403"/>
    </row>
    <row r="23" spans="1:6" ht="12">
      <c r="A23" s="411" t="s">
        <v>2066</v>
      </c>
      <c r="B23" s="412" t="s">
        <v>1892</v>
      </c>
      <c r="C23" s="491"/>
      <c r="D23" s="413">
        <v>1</v>
      </c>
      <c r="E23" s="414">
        <f>C23*D23</f>
        <v>0</v>
      </c>
      <c r="F23" s="403"/>
    </row>
    <row r="24" spans="1:6" ht="12">
      <c r="A24" s="418"/>
      <c r="B24" s="422" t="s">
        <v>1891</v>
      </c>
      <c r="C24" s="492"/>
      <c r="D24" s="420"/>
      <c r="E24" s="414"/>
      <c r="F24" s="403"/>
    </row>
    <row r="25" spans="1:6" ht="12">
      <c r="A25" s="418"/>
      <c r="B25" s="419"/>
      <c r="C25" s="492"/>
      <c r="D25" s="420"/>
      <c r="E25" s="414"/>
      <c r="F25" s="403"/>
    </row>
    <row r="26" spans="1:6" ht="12">
      <c r="A26" s="411" t="s">
        <v>2065</v>
      </c>
      <c r="B26" s="412" t="s">
        <v>1963</v>
      </c>
      <c r="C26" s="491"/>
      <c r="D26" s="413">
        <v>1</v>
      </c>
      <c r="E26" s="414">
        <f>C26*D26</f>
        <v>0</v>
      </c>
      <c r="F26" s="403"/>
    </row>
    <row r="27" spans="1:6" ht="12">
      <c r="A27" s="418"/>
      <c r="B27" s="422" t="s">
        <v>1826</v>
      </c>
      <c r="C27" s="492"/>
      <c r="D27" s="420"/>
      <c r="E27" s="414"/>
      <c r="F27" s="403"/>
    </row>
    <row r="28" spans="1:6" ht="12">
      <c r="A28" s="418"/>
      <c r="B28" s="419"/>
      <c r="C28" s="492"/>
      <c r="D28" s="420"/>
      <c r="E28" s="414"/>
      <c r="F28" s="403"/>
    </row>
    <row r="29" spans="1:6" ht="12">
      <c r="A29" s="411">
        <v>12.33</v>
      </c>
      <c r="B29" s="421" t="s">
        <v>2064</v>
      </c>
      <c r="C29" s="491"/>
      <c r="D29" s="413">
        <v>1</v>
      </c>
      <c r="E29" s="414">
        <f>C29*D29</f>
        <v>0</v>
      </c>
      <c r="F29" s="403"/>
    </row>
    <row r="30" spans="1:6" ht="12">
      <c r="A30" s="418"/>
      <c r="B30" s="425" t="s">
        <v>2063</v>
      </c>
      <c r="C30" s="492"/>
      <c r="D30" s="420"/>
      <c r="E30" s="414"/>
      <c r="F30" s="403"/>
    </row>
    <row r="31" spans="1:6" ht="12">
      <c r="A31" s="418"/>
      <c r="B31" s="426" t="s">
        <v>2062</v>
      </c>
      <c r="C31" s="492"/>
      <c r="D31" s="420"/>
      <c r="E31" s="414"/>
      <c r="F31" s="403"/>
    </row>
    <row r="32" spans="1:6" ht="12">
      <c r="A32" s="418"/>
      <c r="B32" s="419"/>
      <c r="C32" s="492"/>
      <c r="D32" s="420"/>
      <c r="E32" s="414"/>
      <c r="F32" s="403"/>
    </row>
    <row r="33" spans="1:6" ht="12">
      <c r="A33" s="411">
        <v>12.34</v>
      </c>
      <c r="B33" s="421" t="s">
        <v>2061</v>
      </c>
      <c r="C33" s="491"/>
      <c r="D33" s="413">
        <v>1</v>
      </c>
      <c r="E33" s="414">
        <f>C33*D33</f>
        <v>0</v>
      </c>
      <c r="F33" s="403"/>
    </row>
    <row r="34" spans="1:6" ht="57.5">
      <c r="A34" s="427"/>
      <c r="B34" s="425" t="s">
        <v>2060</v>
      </c>
      <c r="C34" s="492"/>
      <c r="D34" s="428"/>
      <c r="E34" s="417"/>
      <c r="F34" s="403"/>
    </row>
    <row r="35" spans="1:6" ht="12">
      <c r="A35" s="418"/>
      <c r="B35" s="419" t="s">
        <v>2059</v>
      </c>
      <c r="C35" s="492"/>
      <c r="D35" s="420"/>
      <c r="E35" s="417"/>
      <c r="F35" s="403"/>
    </row>
    <row r="36" spans="1:6" ht="12">
      <c r="A36" s="418"/>
      <c r="B36" s="419" t="s">
        <v>1964</v>
      </c>
      <c r="C36" s="492"/>
      <c r="D36" s="420"/>
      <c r="E36" s="417"/>
      <c r="F36" s="403"/>
    </row>
    <row r="37" spans="1:6" ht="12">
      <c r="A37" s="418"/>
      <c r="B37" s="419"/>
      <c r="C37" s="492"/>
      <c r="D37" s="420"/>
      <c r="E37" s="417"/>
      <c r="F37" s="403"/>
    </row>
    <row r="38" spans="1:6" ht="12">
      <c r="A38" s="411">
        <v>12.35</v>
      </c>
      <c r="B38" s="421" t="s">
        <v>2058</v>
      </c>
      <c r="C38" s="491"/>
      <c r="D38" s="413">
        <v>1</v>
      </c>
      <c r="E38" s="414">
        <f>C38*D38</f>
        <v>0</v>
      </c>
      <c r="F38" s="403"/>
    </row>
    <row r="39" spans="1:6" ht="92">
      <c r="A39" s="427"/>
      <c r="B39" s="425" t="s">
        <v>2057</v>
      </c>
      <c r="C39" s="492"/>
      <c r="D39" s="428"/>
      <c r="E39" s="414"/>
      <c r="F39" s="403"/>
    </row>
    <row r="40" spans="1:6" ht="12">
      <c r="A40" s="418"/>
      <c r="B40" s="419" t="s">
        <v>1864</v>
      </c>
      <c r="C40" s="492"/>
      <c r="D40" s="420"/>
      <c r="E40" s="414"/>
      <c r="F40" s="403"/>
    </row>
    <row r="41" spans="1:6" ht="12">
      <c r="A41" s="418"/>
      <c r="B41" s="419" t="s">
        <v>1869</v>
      </c>
      <c r="C41" s="492"/>
      <c r="D41" s="420"/>
      <c r="E41" s="414"/>
      <c r="F41" s="403"/>
    </row>
    <row r="42" spans="1:6" ht="12">
      <c r="A42" s="418"/>
      <c r="B42" s="419" t="s">
        <v>1868</v>
      </c>
      <c r="C42" s="492"/>
      <c r="D42" s="420"/>
      <c r="E42" s="414"/>
      <c r="F42" s="403"/>
    </row>
    <row r="43" spans="1:6" ht="12">
      <c r="A43" s="418"/>
      <c r="B43" s="419"/>
      <c r="C43" s="492"/>
      <c r="D43" s="420"/>
      <c r="E43" s="414"/>
      <c r="F43" s="403"/>
    </row>
    <row r="44" spans="1:6" ht="12">
      <c r="A44" s="411">
        <v>12.36</v>
      </c>
      <c r="B44" s="421" t="s">
        <v>2056</v>
      </c>
      <c r="C44" s="491"/>
      <c r="D44" s="413">
        <v>1</v>
      </c>
      <c r="E44" s="414">
        <f>C44*D44</f>
        <v>0</v>
      </c>
      <c r="F44" s="403"/>
    </row>
    <row r="45" spans="1:6" ht="57.5">
      <c r="A45" s="427"/>
      <c r="B45" s="422" t="s">
        <v>2055</v>
      </c>
      <c r="C45" s="492"/>
      <c r="D45" s="428"/>
      <c r="E45" s="414"/>
      <c r="F45" s="403"/>
    </row>
    <row r="46" spans="1:6" ht="12">
      <c r="A46" s="418"/>
      <c r="B46" s="419" t="s">
        <v>1880</v>
      </c>
      <c r="C46" s="492"/>
      <c r="D46" s="420"/>
      <c r="E46" s="414"/>
      <c r="F46" s="403"/>
    </row>
    <row r="47" spans="1:6" ht="12">
      <c r="A47" s="418"/>
      <c r="B47" s="419" t="s">
        <v>1879</v>
      </c>
      <c r="C47" s="492"/>
      <c r="D47" s="420"/>
      <c r="E47" s="414"/>
      <c r="F47" s="403"/>
    </row>
    <row r="48" spans="1:6" ht="12">
      <c r="A48" s="418"/>
      <c r="B48" s="419" t="s">
        <v>1878</v>
      </c>
      <c r="C48" s="492"/>
      <c r="D48" s="420"/>
      <c r="E48" s="414"/>
      <c r="F48" s="403"/>
    </row>
    <row r="49" spans="1:6" ht="12">
      <c r="A49" s="418"/>
      <c r="B49" s="419"/>
      <c r="C49" s="492"/>
      <c r="D49" s="420"/>
      <c r="E49" s="414"/>
      <c r="F49" s="403"/>
    </row>
    <row r="50" spans="1:6" ht="12">
      <c r="A50" s="411">
        <v>12.37</v>
      </c>
      <c r="B50" s="412" t="s">
        <v>2054</v>
      </c>
      <c r="C50" s="491"/>
      <c r="D50" s="413">
        <v>1</v>
      </c>
      <c r="E50" s="414">
        <f>C50*D50</f>
        <v>0</v>
      </c>
      <c r="F50" s="403"/>
    </row>
    <row r="51" spans="1:6" ht="23">
      <c r="A51" s="415"/>
      <c r="B51" s="422" t="s">
        <v>2004</v>
      </c>
      <c r="C51" s="492"/>
      <c r="D51" s="240"/>
      <c r="E51" s="414"/>
      <c r="F51" s="403"/>
    </row>
    <row r="52" spans="1:6" ht="12">
      <c r="A52" s="418"/>
      <c r="B52" s="426" t="s">
        <v>2053</v>
      </c>
      <c r="C52" s="492"/>
      <c r="D52" s="420"/>
      <c r="E52" s="414"/>
      <c r="F52" s="403"/>
    </row>
    <row r="53" spans="1:6" ht="12">
      <c r="A53" s="418"/>
      <c r="B53" s="419"/>
      <c r="C53" s="492"/>
      <c r="D53" s="420"/>
      <c r="E53" s="414"/>
      <c r="F53" s="403"/>
    </row>
    <row r="54" spans="1:6" ht="12">
      <c r="A54" s="411">
        <v>12.38</v>
      </c>
      <c r="B54" s="429" t="s">
        <v>2052</v>
      </c>
      <c r="C54" s="491"/>
      <c r="D54" s="413">
        <v>1</v>
      </c>
      <c r="E54" s="414">
        <f>C54*D54</f>
        <v>0</v>
      </c>
      <c r="F54" s="403"/>
    </row>
    <row r="55" spans="1:6" ht="12">
      <c r="A55" s="418"/>
      <c r="B55" s="422" t="s">
        <v>2051</v>
      </c>
      <c r="C55" s="492"/>
      <c r="D55" s="420"/>
      <c r="E55" s="414"/>
      <c r="F55" s="403"/>
    </row>
    <row r="56" spans="1:6" ht="12">
      <c r="A56" s="418"/>
      <c r="B56" s="419" t="s">
        <v>2050</v>
      </c>
      <c r="C56" s="492"/>
      <c r="D56" s="420"/>
      <c r="E56" s="414"/>
      <c r="F56" s="403"/>
    </row>
    <row r="57" spans="1:6" ht="12">
      <c r="A57" s="418"/>
      <c r="B57" s="419"/>
      <c r="C57" s="492"/>
      <c r="D57" s="420"/>
      <c r="E57" s="414"/>
      <c r="F57" s="403"/>
    </row>
    <row r="58" spans="1:6" ht="12">
      <c r="A58" s="411" t="s">
        <v>2049</v>
      </c>
      <c r="B58" s="421" t="s">
        <v>2033</v>
      </c>
      <c r="C58" s="491"/>
      <c r="D58" s="413">
        <v>1</v>
      </c>
      <c r="E58" s="414">
        <f>C58*D58</f>
        <v>0</v>
      </c>
      <c r="F58" s="403"/>
    </row>
    <row r="59" spans="1:6" ht="23">
      <c r="A59" s="415"/>
      <c r="B59" s="416" t="s">
        <v>2032</v>
      </c>
      <c r="C59" s="492"/>
      <c r="D59" s="240"/>
      <c r="E59" s="414"/>
      <c r="F59" s="403"/>
    </row>
    <row r="60" spans="1:6" ht="12">
      <c r="A60" s="418"/>
      <c r="B60" s="419" t="s">
        <v>2031</v>
      </c>
      <c r="C60" s="492"/>
      <c r="D60" s="420"/>
      <c r="E60" s="414"/>
      <c r="F60" s="403"/>
    </row>
    <row r="61" spans="1:6" ht="12">
      <c r="A61" s="418"/>
      <c r="B61" s="419"/>
      <c r="C61" s="492"/>
      <c r="D61" s="420"/>
      <c r="E61" s="414"/>
      <c r="F61" s="403"/>
    </row>
    <row r="62" spans="1:6" ht="12">
      <c r="A62" s="411">
        <v>12.39</v>
      </c>
      <c r="B62" s="421" t="s">
        <v>2048</v>
      </c>
      <c r="C62" s="491"/>
      <c r="D62" s="413">
        <v>1</v>
      </c>
      <c r="E62" s="414">
        <f>C62*D62</f>
        <v>0</v>
      </c>
      <c r="F62" s="403"/>
    </row>
    <row r="63" spans="1:6" ht="46">
      <c r="A63" s="430"/>
      <c r="B63" s="425" t="s">
        <v>2047</v>
      </c>
      <c r="C63" s="492"/>
      <c r="D63" s="428"/>
      <c r="E63" s="414"/>
      <c r="F63" s="403"/>
    </row>
    <row r="64" spans="1:6" ht="10.5">
      <c r="A64" s="430"/>
      <c r="B64" s="419" t="s">
        <v>2046</v>
      </c>
      <c r="C64" s="492"/>
      <c r="D64" s="428"/>
      <c r="E64" s="414"/>
      <c r="F64" s="403"/>
    </row>
    <row r="65" spans="1:6" ht="10.5">
      <c r="A65" s="430"/>
      <c r="B65" s="419" t="s">
        <v>2045</v>
      </c>
      <c r="C65" s="492"/>
      <c r="D65" s="428"/>
      <c r="E65" s="414"/>
      <c r="F65" s="403"/>
    </row>
    <row r="66" spans="1:6" ht="12">
      <c r="A66" s="418"/>
      <c r="B66" s="419"/>
      <c r="C66" s="492"/>
      <c r="D66" s="420"/>
      <c r="E66" s="414"/>
      <c r="F66" s="403"/>
    </row>
    <row r="67" spans="1:6" ht="12">
      <c r="A67" s="411">
        <v>12.4</v>
      </c>
      <c r="B67" s="421" t="s">
        <v>2044</v>
      </c>
      <c r="C67" s="491"/>
      <c r="D67" s="413">
        <v>1</v>
      </c>
      <c r="E67" s="414">
        <f>C67*D67</f>
        <v>0</v>
      </c>
      <c r="F67" s="403"/>
    </row>
    <row r="68" spans="1:6" ht="12">
      <c r="A68" s="418"/>
      <c r="B68" s="422" t="s">
        <v>2043</v>
      </c>
      <c r="C68" s="492"/>
      <c r="D68" s="420"/>
      <c r="E68" s="417"/>
      <c r="F68" s="403"/>
    </row>
    <row r="69" spans="1:6" ht="12">
      <c r="A69" s="418"/>
      <c r="B69" s="419" t="s">
        <v>2042</v>
      </c>
      <c r="C69" s="492"/>
      <c r="D69" s="420"/>
      <c r="E69" s="417"/>
      <c r="F69" s="403"/>
    </row>
    <row r="70" spans="1:6" ht="12">
      <c r="A70" s="418"/>
      <c r="B70" s="419" t="s">
        <v>2041</v>
      </c>
      <c r="C70" s="492"/>
      <c r="D70" s="420"/>
      <c r="E70" s="417"/>
      <c r="F70" s="403"/>
    </row>
    <row r="71" spans="1:6" ht="12">
      <c r="A71" s="418"/>
      <c r="B71" s="419"/>
      <c r="C71" s="492"/>
      <c r="D71" s="420"/>
      <c r="E71" s="417"/>
      <c r="F71" s="403"/>
    </row>
    <row r="72" spans="1:6" ht="12">
      <c r="A72" s="411">
        <v>12.41</v>
      </c>
      <c r="B72" s="421" t="s">
        <v>2040</v>
      </c>
      <c r="C72" s="491"/>
      <c r="D72" s="413">
        <v>1</v>
      </c>
      <c r="E72" s="414">
        <f>C72*D72</f>
        <v>0</v>
      </c>
      <c r="F72" s="403"/>
    </row>
    <row r="73" spans="1:6" ht="12">
      <c r="A73" s="418"/>
      <c r="B73" s="422" t="s">
        <v>1895</v>
      </c>
      <c r="C73" s="492"/>
      <c r="D73" s="420"/>
      <c r="E73" s="414"/>
      <c r="F73" s="403"/>
    </row>
    <row r="74" spans="1:6" ht="12">
      <c r="A74" s="418"/>
      <c r="B74" s="426" t="s">
        <v>2039</v>
      </c>
      <c r="C74" s="492"/>
      <c r="D74" s="420"/>
      <c r="E74" s="414"/>
      <c r="F74" s="403"/>
    </row>
    <row r="75" spans="1:6" ht="12">
      <c r="A75" s="418"/>
      <c r="B75" s="419"/>
      <c r="C75" s="492"/>
      <c r="D75" s="420"/>
      <c r="E75" s="414"/>
      <c r="F75" s="403"/>
    </row>
    <row r="76" spans="1:6" ht="23">
      <c r="A76" s="431" t="s">
        <v>2038</v>
      </c>
      <c r="B76" s="421" t="s">
        <v>2033</v>
      </c>
      <c r="C76" s="491"/>
      <c r="D76" s="413">
        <v>1</v>
      </c>
      <c r="E76" s="414">
        <f>C76*D76</f>
        <v>0</v>
      </c>
      <c r="F76" s="403"/>
    </row>
    <row r="77" spans="1:6" ht="23">
      <c r="A77" s="415"/>
      <c r="B77" s="416" t="s">
        <v>2032</v>
      </c>
      <c r="C77" s="492"/>
      <c r="D77" s="240"/>
      <c r="E77" s="414"/>
      <c r="F77" s="403"/>
    </row>
    <row r="78" spans="1:6" ht="12">
      <c r="A78" s="418"/>
      <c r="B78" s="419" t="s">
        <v>2031</v>
      </c>
      <c r="C78" s="492"/>
      <c r="D78" s="420"/>
      <c r="E78" s="414"/>
      <c r="F78" s="403"/>
    </row>
    <row r="79" spans="1:6" ht="12">
      <c r="A79" s="418"/>
      <c r="B79" s="419"/>
      <c r="C79" s="492"/>
      <c r="D79" s="420"/>
      <c r="E79" s="414"/>
      <c r="F79" s="403"/>
    </row>
    <row r="80" spans="1:6" ht="12">
      <c r="A80" s="411">
        <v>12.42</v>
      </c>
      <c r="B80" s="412" t="s">
        <v>1892</v>
      </c>
      <c r="C80" s="491"/>
      <c r="D80" s="413">
        <v>1</v>
      </c>
      <c r="E80" s="414">
        <f>C80*D80</f>
        <v>0</v>
      </c>
      <c r="F80" s="403"/>
    </row>
    <row r="81" spans="1:6" ht="12">
      <c r="A81" s="418"/>
      <c r="B81" s="422" t="s">
        <v>1891</v>
      </c>
      <c r="C81" s="492"/>
      <c r="D81" s="420"/>
      <c r="E81" s="414"/>
      <c r="F81" s="403"/>
    </row>
    <row r="82" spans="1:6" ht="12">
      <c r="A82" s="418"/>
      <c r="B82" s="419"/>
      <c r="C82" s="492"/>
      <c r="D82" s="420"/>
      <c r="E82" s="414"/>
      <c r="F82" s="403"/>
    </row>
    <row r="83" spans="1:6" ht="12">
      <c r="A83" s="411">
        <v>12.43</v>
      </c>
      <c r="B83" s="421" t="s">
        <v>2037</v>
      </c>
      <c r="C83" s="491"/>
      <c r="D83" s="413">
        <v>1</v>
      </c>
      <c r="E83" s="414">
        <f>C83*D83</f>
        <v>0</v>
      </c>
      <c r="F83" s="403"/>
    </row>
    <row r="84" spans="1:6" ht="12">
      <c r="A84" s="418"/>
      <c r="B84" s="425" t="s">
        <v>2036</v>
      </c>
      <c r="C84" s="492"/>
      <c r="D84" s="420"/>
      <c r="E84" s="414"/>
      <c r="F84" s="403"/>
    </row>
    <row r="85" spans="1:6" ht="12">
      <c r="A85" s="418"/>
      <c r="B85" s="419" t="s">
        <v>2035</v>
      </c>
      <c r="C85" s="492"/>
      <c r="D85" s="420"/>
      <c r="E85" s="414"/>
      <c r="F85" s="403"/>
    </row>
    <row r="86" spans="1:6" ht="12">
      <c r="A86" s="418"/>
      <c r="B86" s="419"/>
      <c r="C86" s="492"/>
      <c r="D86" s="420"/>
      <c r="E86" s="414"/>
      <c r="F86" s="403"/>
    </row>
    <row r="87" spans="1:6" ht="23">
      <c r="A87" s="431" t="s">
        <v>2034</v>
      </c>
      <c r="B87" s="421" t="s">
        <v>2033</v>
      </c>
      <c r="C87" s="491"/>
      <c r="D87" s="413">
        <v>1</v>
      </c>
      <c r="E87" s="414">
        <f>C87*D87</f>
        <v>0</v>
      </c>
      <c r="F87" s="403"/>
    </row>
    <row r="88" spans="1:6" ht="23">
      <c r="A88" s="415"/>
      <c r="B88" s="416" t="s">
        <v>2032</v>
      </c>
      <c r="C88" s="492"/>
      <c r="D88" s="240"/>
      <c r="E88" s="414"/>
      <c r="F88" s="403"/>
    </row>
    <row r="89" spans="1:6" ht="12">
      <c r="A89" s="418"/>
      <c r="B89" s="419" t="s">
        <v>2031</v>
      </c>
      <c r="C89" s="492"/>
      <c r="D89" s="420"/>
      <c r="E89" s="414"/>
      <c r="F89" s="403"/>
    </row>
    <row r="90" spans="1:6" ht="12">
      <c r="A90" s="418"/>
      <c r="B90" s="419"/>
      <c r="C90" s="492"/>
      <c r="D90" s="420"/>
      <c r="E90" s="414"/>
      <c r="F90" s="403"/>
    </row>
    <row r="91" spans="1:6" ht="12">
      <c r="A91" s="418"/>
      <c r="B91" s="419"/>
      <c r="C91" s="492"/>
      <c r="D91" s="420"/>
      <c r="E91" s="414"/>
      <c r="F91" s="403"/>
    </row>
    <row r="92" spans="1:6" ht="12">
      <c r="A92" s="411">
        <v>12.44</v>
      </c>
      <c r="B92" s="421" t="s">
        <v>2030</v>
      </c>
      <c r="C92" s="491"/>
      <c r="D92" s="432">
        <v>1</v>
      </c>
      <c r="E92" s="414">
        <f>C92*D92</f>
        <v>0</v>
      </c>
      <c r="F92" s="403"/>
    </row>
    <row r="93" spans="1:6" ht="12">
      <c r="A93" s="418"/>
      <c r="B93" s="419"/>
      <c r="C93" s="492"/>
      <c r="D93" s="420"/>
      <c r="E93" s="414"/>
      <c r="F93" s="403"/>
    </row>
    <row r="94" spans="1:6" ht="12">
      <c r="A94" s="418"/>
      <c r="B94" s="419"/>
      <c r="C94" s="492"/>
      <c r="D94" s="420"/>
      <c r="E94" s="414"/>
      <c r="F94" s="403"/>
    </row>
    <row r="95" spans="1:6" ht="12">
      <c r="A95" s="411">
        <v>12.45</v>
      </c>
      <c r="B95" s="421" t="s">
        <v>2029</v>
      </c>
      <c r="C95" s="491"/>
      <c r="D95" s="413">
        <v>2</v>
      </c>
      <c r="E95" s="414">
        <f>C95*D95</f>
        <v>0</v>
      </c>
      <c r="F95" s="403"/>
    </row>
    <row r="96" spans="1:6" ht="23">
      <c r="A96" s="415"/>
      <c r="B96" s="422" t="s">
        <v>2028</v>
      </c>
      <c r="C96" s="492"/>
      <c r="D96" s="240"/>
      <c r="E96" s="414"/>
      <c r="F96" s="403"/>
    </row>
    <row r="97" spans="1:6" ht="12">
      <c r="A97" s="418"/>
      <c r="B97" s="419" t="s">
        <v>2027</v>
      </c>
      <c r="C97" s="492"/>
      <c r="D97" s="420"/>
      <c r="E97" s="414"/>
      <c r="F97" s="403"/>
    </row>
    <row r="98" spans="1:6" ht="12">
      <c r="A98" s="418"/>
      <c r="B98" s="419"/>
      <c r="C98" s="492"/>
      <c r="D98" s="420"/>
      <c r="E98" s="414"/>
      <c r="F98" s="403"/>
    </row>
    <row r="99" spans="1:6" ht="15.5">
      <c r="A99" s="415"/>
      <c r="B99" s="433" t="s">
        <v>2026</v>
      </c>
      <c r="C99" s="492"/>
      <c r="D99" s="240"/>
      <c r="E99" s="414"/>
      <c r="F99" s="403"/>
    </row>
    <row r="100" spans="1:6" ht="12">
      <c r="A100" s="411">
        <v>13.01</v>
      </c>
      <c r="B100" s="412" t="s">
        <v>1963</v>
      </c>
      <c r="C100" s="491"/>
      <c r="D100" s="413">
        <v>1</v>
      </c>
      <c r="E100" s="414">
        <f>C100*D100</f>
        <v>0</v>
      </c>
      <c r="F100" s="403"/>
    </row>
    <row r="101" spans="1:6" ht="12">
      <c r="A101" s="418"/>
      <c r="B101" s="422" t="s">
        <v>1826</v>
      </c>
      <c r="C101" s="492"/>
      <c r="D101" s="420"/>
      <c r="E101" s="414"/>
      <c r="F101" s="403"/>
    </row>
    <row r="102" spans="1:6" ht="12">
      <c r="A102" s="411">
        <v>13.02</v>
      </c>
      <c r="B102" s="421" t="s">
        <v>2024</v>
      </c>
      <c r="C102" s="491"/>
      <c r="D102" s="413">
        <v>2</v>
      </c>
      <c r="E102" s="414">
        <f>C102*D102</f>
        <v>0</v>
      </c>
      <c r="F102" s="403"/>
    </row>
    <row r="103" spans="1:6" ht="12">
      <c r="A103" s="418"/>
      <c r="B103" s="422" t="s">
        <v>2023</v>
      </c>
      <c r="C103" s="492"/>
      <c r="D103" s="420"/>
      <c r="E103" s="417"/>
      <c r="F103" s="403"/>
    </row>
    <row r="104" spans="1:6" ht="12">
      <c r="A104" s="418"/>
      <c r="B104" s="419" t="s">
        <v>2025</v>
      </c>
      <c r="C104" s="492"/>
      <c r="D104" s="420"/>
      <c r="E104" s="417"/>
      <c r="F104" s="403"/>
    </row>
    <row r="105" spans="1:6" ht="12">
      <c r="A105" s="411">
        <v>13.03</v>
      </c>
      <c r="B105" s="421" t="s">
        <v>2024</v>
      </c>
      <c r="C105" s="491"/>
      <c r="D105" s="413">
        <v>1</v>
      </c>
      <c r="E105" s="414">
        <f>C105*D105</f>
        <v>0</v>
      </c>
      <c r="F105" s="403"/>
    </row>
    <row r="106" spans="1:6" ht="12">
      <c r="A106" s="418"/>
      <c r="B106" s="422" t="s">
        <v>2023</v>
      </c>
      <c r="C106" s="492"/>
      <c r="D106" s="420"/>
      <c r="E106" s="414"/>
      <c r="F106" s="403"/>
    </row>
    <row r="107" spans="1:6" ht="12">
      <c r="A107" s="418"/>
      <c r="B107" s="419" t="s">
        <v>2022</v>
      </c>
      <c r="C107" s="492"/>
      <c r="D107" s="420"/>
      <c r="E107" s="414"/>
      <c r="F107" s="403"/>
    </row>
    <row r="108" spans="1:6" ht="12">
      <c r="A108" s="411">
        <v>13.04</v>
      </c>
      <c r="B108" s="421" t="s">
        <v>2021</v>
      </c>
      <c r="C108" s="491"/>
      <c r="D108" s="413">
        <v>1</v>
      </c>
      <c r="E108" s="414">
        <f>C108*D108</f>
        <v>0</v>
      </c>
      <c r="F108" s="403"/>
    </row>
    <row r="109" spans="1:6" ht="12">
      <c r="A109" s="418"/>
      <c r="B109" s="419" t="s">
        <v>2020</v>
      </c>
      <c r="C109" s="492"/>
      <c r="D109" s="420"/>
      <c r="E109" s="414"/>
      <c r="F109" s="403"/>
    </row>
    <row r="110" spans="1:6" ht="12">
      <c r="A110" s="418"/>
      <c r="B110" s="419" t="s">
        <v>2019</v>
      </c>
      <c r="C110" s="492"/>
      <c r="D110" s="420"/>
      <c r="E110" s="414"/>
      <c r="F110" s="403"/>
    </row>
    <row r="111" spans="1:6" ht="12">
      <c r="A111" s="418"/>
      <c r="B111" s="419" t="s">
        <v>2018</v>
      </c>
      <c r="C111" s="492"/>
      <c r="D111" s="420"/>
      <c r="E111" s="414"/>
      <c r="F111" s="403"/>
    </row>
    <row r="112" spans="1:6" ht="12">
      <c r="A112" s="411">
        <v>13.05</v>
      </c>
      <c r="B112" s="412" t="s">
        <v>1877</v>
      </c>
      <c r="C112" s="491"/>
      <c r="D112" s="413">
        <v>1</v>
      </c>
      <c r="E112" s="414">
        <f>C112*D112</f>
        <v>0</v>
      </c>
      <c r="F112" s="403"/>
    </row>
    <row r="113" spans="1:6" ht="23">
      <c r="A113" s="415"/>
      <c r="B113" s="422" t="s">
        <v>1847</v>
      </c>
      <c r="C113" s="492"/>
      <c r="D113" s="240"/>
      <c r="E113" s="414"/>
      <c r="F113" s="403"/>
    </row>
    <row r="114" spans="1:6" ht="12">
      <c r="A114" s="418"/>
      <c r="B114" s="419" t="s">
        <v>1876</v>
      </c>
      <c r="C114" s="492"/>
      <c r="D114" s="420"/>
      <c r="E114" s="414"/>
      <c r="F114" s="403"/>
    </row>
    <row r="115" spans="1:6" ht="12">
      <c r="A115" s="411">
        <v>13.06</v>
      </c>
      <c r="B115" s="421" t="s">
        <v>2017</v>
      </c>
      <c r="C115" s="491"/>
      <c r="D115" s="413">
        <v>1</v>
      </c>
      <c r="E115" s="414">
        <f>C115*D115</f>
        <v>0</v>
      </c>
      <c r="F115" s="403"/>
    </row>
    <row r="116" spans="1:6" ht="12">
      <c r="A116" s="418"/>
      <c r="B116" s="422" t="s">
        <v>2016</v>
      </c>
      <c r="C116" s="492"/>
      <c r="D116" s="420"/>
      <c r="E116" s="414"/>
      <c r="F116" s="403"/>
    </row>
    <row r="117" spans="1:6" ht="12">
      <c r="A117" s="418"/>
      <c r="B117" s="419" t="s">
        <v>2015</v>
      </c>
      <c r="C117" s="492"/>
      <c r="D117" s="420"/>
      <c r="E117" s="414"/>
      <c r="F117" s="403"/>
    </row>
    <row r="118" spans="1:6" ht="12">
      <c r="A118" s="411">
        <v>13.07</v>
      </c>
      <c r="B118" s="412" t="s">
        <v>2014</v>
      </c>
      <c r="C118" s="491"/>
      <c r="D118" s="413">
        <v>1</v>
      </c>
      <c r="E118" s="414">
        <f>C118*D118</f>
        <v>0</v>
      </c>
      <c r="F118" s="403"/>
    </row>
    <row r="119" spans="1:6" ht="57.5">
      <c r="A119" s="427"/>
      <c r="B119" s="422" t="s">
        <v>1874</v>
      </c>
      <c r="C119" s="492"/>
      <c r="D119" s="428"/>
      <c r="E119" s="414"/>
      <c r="F119" s="403"/>
    </row>
    <row r="120" spans="1:6" ht="12">
      <c r="A120" s="411">
        <v>13.08</v>
      </c>
      <c r="B120" s="412" t="s">
        <v>2013</v>
      </c>
      <c r="C120" s="491"/>
      <c r="D120" s="413">
        <v>1</v>
      </c>
      <c r="E120" s="414">
        <f>C120*D120</f>
        <v>0</v>
      </c>
      <c r="F120" s="403"/>
    </row>
    <row r="121" spans="1:6" ht="23">
      <c r="A121" s="415"/>
      <c r="B121" s="422" t="s">
        <v>1931</v>
      </c>
      <c r="C121" s="492"/>
      <c r="D121" s="240"/>
      <c r="E121" s="414"/>
      <c r="F121" s="403"/>
    </row>
    <row r="122" spans="1:6" ht="12">
      <c r="A122" s="418"/>
      <c r="B122" s="419" t="s">
        <v>2012</v>
      </c>
      <c r="C122" s="492"/>
      <c r="D122" s="420"/>
      <c r="E122" s="414"/>
      <c r="F122" s="403"/>
    </row>
    <row r="123" spans="1:6" ht="12">
      <c r="A123" s="418"/>
      <c r="B123" s="419" t="s">
        <v>1929</v>
      </c>
      <c r="C123" s="492"/>
      <c r="D123" s="420"/>
      <c r="E123" s="414"/>
      <c r="F123" s="403"/>
    </row>
    <row r="124" spans="1:6" ht="12">
      <c r="A124" s="411"/>
      <c r="B124" s="412"/>
      <c r="C124" s="492"/>
      <c r="D124" s="413"/>
      <c r="E124" s="414"/>
      <c r="F124" s="403"/>
    </row>
    <row r="125" spans="1:6" ht="12">
      <c r="A125" s="418"/>
      <c r="B125" s="422"/>
      <c r="C125" s="492"/>
      <c r="D125" s="420"/>
      <c r="E125" s="414"/>
      <c r="F125" s="403"/>
    </row>
    <row r="126" spans="1:6" ht="12">
      <c r="A126" s="418"/>
      <c r="B126" s="419"/>
      <c r="C126" s="492"/>
      <c r="D126" s="420"/>
      <c r="E126" s="414"/>
      <c r="F126" s="403"/>
    </row>
    <row r="127" spans="1:6" ht="12">
      <c r="A127" s="411"/>
      <c r="B127" s="412"/>
      <c r="C127" s="492"/>
      <c r="D127" s="413"/>
      <c r="E127" s="414"/>
      <c r="F127" s="403"/>
    </row>
    <row r="128" spans="1:6" ht="12">
      <c r="A128" s="427"/>
      <c r="B128" s="422"/>
      <c r="C128" s="492"/>
      <c r="D128" s="428"/>
      <c r="E128" s="414"/>
      <c r="F128" s="403"/>
    </row>
    <row r="129" spans="1:6" ht="12">
      <c r="A129" s="411">
        <v>13.11</v>
      </c>
      <c r="B129" s="412" t="s">
        <v>2011</v>
      </c>
      <c r="C129" s="491"/>
      <c r="D129" s="413">
        <v>1</v>
      </c>
      <c r="E129" s="414">
        <f>C129*D129</f>
        <v>0</v>
      </c>
      <c r="F129" s="403"/>
    </row>
    <row r="130" spans="1:6" ht="80.5">
      <c r="A130" s="427"/>
      <c r="B130" s="416" t="s">
        <v>2010</v>
      </c>
      <c r="C130" s="492"/>
      <c r="D130" s="428"/>
      <c r="E130" s="414"/>
      <c r="F130" s="403"/>
    </row>
    <row r="131" spans="1:6" ht="12">
      <c r="A131" s="418"/>
      <c r="B131" s="419" t="s">
        <v>2009</v>
      </c>
      <c r="C131" s="492"/>
      <c r="D131" s="420"/>
      <c r="E131" s="414"/>
      <c r="F131" s="403"/>
    </row>
    <row r="132" spans="1:6" ht="12">
      <c r="A132" s="418"/>
      <c r="B132" s="426" t="s">
        <v>2008</v>
      </c>
      <c r="C132" s="492"/>
      <c r="D132" s="420"/>
      <c r="E132" s="414"/>
      <c r="F132" s="403"/>
    </row>
    <row r="133" spans="1:6" ht="12">
      <c r="A133" s="411">
        <v>13.12</v>
      </c>
      <c r="B133" s="421" t="s">
        <v>2007</v>
      </c>
      <c r="C133" s="491"/>
      <c r="D133" s="413">
        <v>2</v>
      </c>
      <c r="E133" s="414">
        <f>C133*D133</f>
        <v>0</v>
      </c>
      <c r="F133" s="403"/>
    </row>
    <row r="134" spans="1:6" ht="12">
      <c r="A134" s="418"/>
      <c r="B134" s="422" t="s">
        <v>2006</v>
      </c>
      <c r="C134" s="492"/>
      <c r="D134" s="420"/>
      <c r="E134" s="414"/>
      <c r="F134" s="403"/>
    </row>
    <row r="135" spans="1:6" ht="21">
      <c r="A135" s="434">
        <v>13.13</v>
      </c>
      <c r="B135" s="435" t="s">
        <v>2005</v>
      </c>
      <c r="C135" s="491"/>
      <c r="D135" s="436">
        <v>1</v>
      </c>
      <c r="E135" s="414">
        <f>C135*D135</f>
        <v>0</v>
      </c>
      <c r="F135" s="403"/>
    </row>
    <row r="136" spans="1:6" ht="23">
      <c r="A136" s="415"/>
      <c r="B136" s="422" t="s">
        <v>2004</v>
      </c>
      <c r="C136" s="492"/>
      <c r="D136" s="240"/>
      <c r="E136" s="417"/>
      <c r="F136" s="403"/>
    </row>
    <row r="137" spans="1:6" ht="12">
      <c r="A137" s="418"/>
      <c r="B137" s="419" t="s">
        <v>2003</v>
      </c>
      <c r="C137" s="492"/>
      <c r="D137" s="420"/>
      <c r="E137" s="417"/>
      <c r="F137" s="403"/>
    </row>
    <row r="138" spans="1:6" ht="12">
      <c r="A138" s="411">
        <v>13.14</v>
      </c>
      <c r="B138" s="429" t="s">
        <v>1901</v>
      </c>
      <c r="C138" s="491"/>
      <c r="D138" s="413">
        <v>1</v>
      </c>
      <c r="E138" s="414">
        <f>C138*D138</f>
        <v>0</v>
      </c>
      <c r="F138" s="403"/>
    </row>
    <row r="139" spans="1:6" ht="46">
      <c r="A139" s="427"/>
      <c r="B139" s="422" t="s">
        <v>1900</v>
      </c>
      <c r="C139" s="492"/>
      <c r="D139" s="428"/>
      <c r="E139" s="414"/>
      <c r="F139" s="403"/>
    </row>
    <row r="140" spans="1:6" ht="12">
      <c r="A140" s="418"/>
      <c r="B140" s="419" t="s">
        <v>1899</v>
      </c>
      <c r="C140" s="492"/>
      <c r="D140" s="420"/>
      <c r="E140" s="414"/>
      <c r="F140" s="403"/>
    </row>
    <row r="141" spans="1:6" ht="12">
      <c r="A141" s="418"/>
      <c r="B141" s="419" t="s">
        <v>1898</v>
      </c>
      <c r="C141" s="492"/>
      <c r="D141" s="420"/>
      <c r="E141" s="414"/>
      <c r="F141" s="403"/>
    </row>
    <row r="142" spans="1:6" ht="12">
      <c r="A142" s="411">
        <v>13.15</v>
      </c>
      <c r="B142" s="429" t="s">
        <v>2002</v>
      </c>
      <c r="C142" s="491"/>
      <c r="D142" s="413">
        <v>1</v>
      </c>
      <c r="E142" s="414">
        <f>C142*D142</f>
        <v>0</v>
      </c>
      <c r="F142" s="403"/>
    </row>
    <row r="143" spans="1:6" ht="12">
      <c r="A143" s="418"/>
      <c r="B143" s="419" t="s">
        <v>2001</v>
      </c>
      <c r="C143" s="492"/>
      <c r="D143" s="420"/>
      <c r="E143" s="414"/>
      <c r="F143" s="403"/>
    </row>
    <row r="144" spans="1:6" ht="12">
      <c r="A144" s="418"/>
      <c r="B144" s="419" t="s">
        <v>2000</v>
      </c>
      <c r="C144" s="492"/>
      <c r="D144" s="420"/>
      <c r="E144" s="414"/>
      <c r="F144" s="403"/>
    </row>
    <row r="145" spans="1:6" ht="12">
      <c r="A145" s="411">
        <v>13.16</v>
      </c>
      <c r="B145" s="412" t="s">
        <v>1973</v>
      </c>
      <c r="C145" s="491"/>
      <c r="D145" s="413">
        <v>1</v>
      </c>
      <c r="E145" s="414">
        <f>C145*D145</f>
        <v>0</v>
      </c>
      <c r="F145" s="403"/>
    </row>
    <row r="146" spans="1:6" ht="23">
      <c r="A146" s="415"/>
      <c r="B146" s="422" t="s">
        <v>1931</v>
      </c>
      <c r="C146" s="492"/>
      <c r="D146" s="240"/>
      <c r="E146" s="414"/>
      <c r="F146" s="403"/>
    </row>
    <row r="147" spans="1:6" ht="12">
      <c r="A147" s="418"/>
      <c r="B147" s="419" t="s">
        <v>1999</v>
      </c>
      <c r="C147" s="492"/>
      <c r="D147" s="420"/>
      <c r="E147" s="414"/>
      <c r="F147" s="403"/>
    </row>
    <row r="148" spans="1:6" ht="12">
      <c r="A148" s="418"/>
      <c r="B148" s="419" t="s">
        <v>1998</v>
      </c>
      <c r="C148" s="492"/>
      <c r="D148" s="420"/>
      <c r="E148" s="414"/>
      <c r="F148" s="403"/>
    </row>
    <row r="149" spans="1:6" ht="12">
      <c r="A149" s="411">
        <v>13.17</v>
      </c>
      <c r="B149" s="412" t="s">
        <v>1877</v>
      </c>
      <c r="C149" s="491"/>
      <c r="D149" s="413">
        <v>1</v>
      </c>
      <c r="E149" s="414">
        <f>C149*D149</f>
        <v>0</v>
      </c>
      <c r="F149" s="403"/>
    </row>
    <row r="150" spans="1:6" ht="23">
      <c r="A150" s="415"/>
      <c r="B150" s="422" t="s">
        <v>1847</v>
      </c>
      <c r="C150" s="492"/>
      <c r="D150" s="240"/>
      <c r="E150" s="414"/>
      <c r="F150" s="403"/>
    </row>
    <row r="151" spans="1:6" ht="12">
      <c r="A151" s="418"/>
      <c r="B151" s="419" t="s">
        <v>1876</v>
      </c>
      <c r="C151" s="492"/>
      <c r="D151" s="420"/>
      <c r="E151" s="414"/>
      <c r="F151" s="403"/>
    </row>
    <row r="152" spans="1:6" ht="12">
      <c r="A152" s="411">
        <v>13.18</v>
      </c>
      <c r="B152" s="421" t="s">
        <v>1997</v>
      </c>
      <c r="C152" s="491"/>
      <c r="D152" s="413">
        <v>1</v>
      </c>
      <c r="E152" s="414">
        <f>C152*D152</f>
        <v>0</v>
      </c>
      <c r="F152" s="403"/>
    </row>
    <row r="153" spans="1:6" ht="23">
      <c r="A153" s="415"/>
      <c r="B153" s="422" t="s">
        <v>1996</v>
      </c>
      <c r="C153" s="492"/>
      <c r="D153" s="240"/>
      <c r="E153" s="414"/>
      <c r="F153" s="403"/>
    </row>
    <row r="154" spans="1:6" ht="12">
      <c r="A154" s="418"/>
      <c r="B154" s="419" t="s">
        <v>1995</v>
      </c>
      <c r="C154" s="492"/>
      <c r="D154" s="420"/>
      <c r="E154" s="414"/>
      <c r="F154" s="403"/>
    </row>
    <row r="155" spans="1:6" ht="12">
      <c r="A155" s="418"/>
      <c r="B155" s="419" t="s">
        <v>1994</v>
      </c>
      <c r="C155" s="492"/>
      <c r="D155" s="420"/>
      <c r="E155" s="414"/>
      <c r="F155" s="403"/>
    </row>
    <row r="156" spans="1:6" ht="21">
      <c r="A156" s="411">
        <v>13.19</v>
      </c>
      <c r="B156" s="421" t="s">
        <v>1993</v>
      </c>
      <c r="C156" s="491"/>
      <c r="D156" s="413">
        <v>1</v>
      </c>
      <c r="E156" s="414">
        <f>C156*D156</f>
        <v>0</v>
      </c>
      <c r="F156" s="403"/>
    </row>
    <row r="157" spans="1:6" ht="80.5">
      <c r="A157" s="427"/>
      <c r="B157" s="437" t="s">
        <v>1992</v>
      </c>
      <c r="C157" s="492"/>
      <c r="D157" s="428"/>
      <c r="E157" s="414"/>
      <c r="F157" s="403"/>
    </row>
    <row r="158" spans="1:6" ht="12">
      <c r="A158" s="418"/>
      <c r="B158" s="419" t="s">
        <v>1991</v>
      </c>
      <c r="C158" s="492"/>
      <c r="D158" s="420"/>
      <c r="E158" s="414"/>
      <c r="F158" s="403"/>
    </row>
    <row r="159" spans="1:6" ht="12">
      <c r="A159" s="411">
        <v>13.2</v>
      </c>
      <c r="B159" s="424" t="s">
        <v>1990</v>
      </c>
      <c r="C159" s="491"/>
      <c r="D159" s="413">
        <v>2</v>
      </c>
      <c r="E159" s="414">
        <f>C159*D159</f>
        <v>0</v>
      </c>
      <c r="F159" s="403"/>
    </row>
    <row r="160" spans="1:6" ht="23">
      <c r="A160" s="418"/>
      <c r="B160" s="437" t="s">
        <v>1989</v>
      </c>
      <c r="C160" s="492"/>
      <c r="D160" s="420"/>
      <c r="E160" s="414"/>
      <c r="F160" s="403"/>
    </row>
    <row r="161" spans="1:6" ht="12">
      <c r="A161" s="411">
        <v>13.21</v>
      </c>
      <c r="B161" s="421" t="s">
        <v>1988</v>
      </c>
      <c r="C161" s="491"/>
      <c r="D161" s="413">
        <v>1</v>
      </c>
      <c r="E161" s="414">
        <f>C161*D161</f>
        <v>0</v>
      </c>
      <c r="F161" s="403"/>
    </row>
    <row r="162" spans="1:6" ht="12">
      <c r="A162" s="418"/>
      <c r="B162" s="422" t="s">
        <v>1987</v>
      </c>
      <c r="C162" s="492"/>
      <c r="D162" s="420"/>
      <c r="E162" s="414"/>
      <c r="F162" s="403"/>
    </row>
    <row r="163" spans="1:6" ht="12">
      <c r="A163" s="418"/>
      <c r="B163" s="419" t="s">
        <v>1986</v>
      </c>
      <c r="C163" s="492"/>
      <c r="D163" s="420"/>
      <c r="E163" s="414"/>
      <c r="F163" s="403"/>
    </row>
    <row r="164" spans="1:6" ht="12">
      <c r="A164" s="411">
        <v>13.22</v>
      </c>
      <c r="B164" s="421" t="s">
        <v>1985</v>
      </c>
      <c r="C164" s="491"/>
      <c r="D164" s="413">
        <v>1</v>
      </c>
      <c r="E164" s="414">
        <f>C164*D164</f>
        <v>0</v>
      </c>
      <c r="F164" s="403"/>
    </row>
    <row r="165" spans="1:6" ht="12">
      <c r="A165" s="418"/>
      <c r="B165" s="419" t="s">
        <v>1984</v>
      </c>
      <c r="C165" s="492"/>
      <c r="D165" s="420"/>
      <c r="E165" s="417"/>
      <c r="F165" s="403"/>
    </row>
    <row r="166" spans="1:6" ht="12">
      <c r="A166" s="411"/>
      <c r="B166" s="412"/>
      <c r="C166" s="492"/>
      <c r="D166" s="413"/>
      <c r="E166" s="417"/>
      <c r="F166" s="403"/>
    </row>
    <row r="167" spans="1:6" ht="12">
      <c r="A167" s="418"/>
      <c r="B167" s="422"/>
      <c r="C167" s="492"/>
      <c r="D167" s="420"/>
      <c r="E167" s="417"/>
      <c r="F167" s="403"/>
    </row>
    <row r="168" spans="1:6" ht="12" thickBot="1">
      <c r="A168" s="418"/>
      <c r="B168" s="419"/>
      <c r="C168" s="492"/>
      <c r="D168" s="420"/>
      <c r="E168" s="417"/>
      <c r="F168" s="403"/>
    </row>
    <row r="169" spans="1:6" ht="31" thickBot="1">
      <c r="A169" s="405"/>
      <c r="B169" s="406" t="s">
        <v>1983</v>
      </c>
      <c r="C169" s="493"/>
      <c r="D169" s="408"/>
      <c r="E169" s="438"/>
      <c r="F169" s="403"/>
    </row>
    <row r="170" spans="1:6" ht="12">
      <c r="A170" s="411">
        <v>14.01</v>
      </c>
      <c r="B170" s="421" t="s">
        <v>1982</v>
      </c>
      <c r="C170" s="491"/>
      <c r="D170" s="413">
        <v>1</v>
      </c>
      <c r="E170" s="414">
        <f>C170*D170</f>
        <v>0</v>
      </c>
      <c r="F170" s="403"/>
    </row>
    <row r="171" spans="1:6" ht="23">
      <c r="A171" s="431" t="s">
        <v>1981</v>
      </c>
      <c r="B171" s="429" t="s">
        <v>1980</v>
      </c>
      <c r="C171" s="491"/>
      <c r="D171" s="413">
        <v>1</v>
      </c>
      <c r="E171" s="414">
        <f>C171*D171</f>
        <v>0</v>
      </c>
      <c r="F171" s="403"/>
    </row>
    <row r="172" spans="1:6" ht="12">
      <c r="A172" s="411">
        <v>14.01</v>
      </c>
      <c r="B172" s="429" t="s">
        <v>1979</v>
      </c>
      <c r="C172" s="491"/>
      <c r="D172" s="413">
        <v>1</v>
      </c>
      <c r="E172" s="414">
        <f>C172*D172</f>
        <v>0</v>
      </c>
      <c r="F172" s="403"/>
    </row>
    <row r="173" spans="1:6" ht="23">
      <c r="A173" s="431" t="s">
        <v>1978</v>
      </c>
      <c r="B173" s="421" t="s">
        <v>1977</v>
      </c>
      <c r="C173" s="491"/>
      <c r="D173" s="413">
        <v>1</v>
      </c>
      <c r="E173" s="414">
        <f>C173*D173</f>
        <v>0</v>
      </c>
      <c r="F173" s="403"/>
    </row>
    <row r="174" spans="1:6" ht="12">
      <c r="A174" s="411">
        <v>14.03</v>
      </c>
      <c r="B174" s="429" t="s">
        <v>1976</v>
      </c>
      <c r="C174" s="491"/>
      <c r="D174" s="413">
        <v>1</v>
      </c>
      <c r="E174" s="414">
        <f>C174*D174</f>
        <v>0</v>
      </c>
      <c r="F174" s="403"/>
    </row>
    <row r="175" spans="1:6" ht="12">
      <c r="A175" s="418"/>
      <c r="B175" s="419" t="s">
        <v>1975</v>
      </c>
      <c r="C175" s="492"/>
      <c r="D175" s="420"/>
      <c r="E175" s="414"/>
      <c r="F175" s="403"/>
    </row>
    <row r="176" spans="1:6" ht="12">
      <c r="A176" s="418"/>
      <c r="B176" s="419" t="s">
        <v>1974</v>
      </c>
      <c r="C176" s="492"/>
      <c r="D176" s="420"/>
      <c r="E176" s="414"/>
      <c r="F176" s="403"/>
    </row>
    <row r="177" spans="1:6" ht="12">
      <c r="A177" s="411"/>
      <c r="B177" s="412"/>
      <c r="C177" s="492"/>
      <c r="D177" s="413"/>
      <c r="E177" s="414"/>
      <c r="F177" s="403"/>
    </row>
    <row r="178" spans="1:6" ht="12">
      <c r="A178" s="431"/>
      <c r="B178" s="412"/>
      <c r="C178" s="492"/>
      <c r="D178" s="413"/>
      <c r="E178" s="414"/>
      <c r="F178" s="403"/>
    </row>
    <row r="179" spans="1:6" ht="12">
      <c r="A179" s="411">
        <v>14.05</v>
      </c>
      <c r="B179" s="412" t="s">
        <v>1973</v>
      </c>
      <c r="C179" s="491"/>
      <c r="D179" s="413">
        <v>2</v>
      </c>
      <c r="E179" s="414">
        <f>C179*D179</f>
        <v>0</v>
      </c>
      <c r="F179" s="403"/>
    </row>
    <row r="180" spans="1:6" ht="23">
      <c r="A180" s="415"/>
      <c r="B180" s="425" t="s">
        <v>1972</v>
      </c>
      <c r="C180" s="492"/>
      <c r="D180" s="240"/>
      <c r="E180" s="414"/>
      <c r="F180" s="403"/>
    </row>
    <row r="181" spans="1:6" ht="12">
      <c r="A181" s="418"/>
      <c r="B181" s="419" t="s">
        <v>1971</v>
      </c>
      <c r="C181" s="492"/>
      <c r="D181" s="420"/>
      <c r="E181" s="414"/>
      <c r="F181" s="403"/>
    </row>
    <row r="182" spans="1:6" ht="21">
      <c r="A182" s="434">
        <v>14.06</v>
      </c>
      <c r="B182" s="439" t="s">
        <v>1970</v>
      </c>
      <c r="C182" s="491"/>
      <c r="D182" s="436">
        <v>1</v>
      </c>
      <c r="E182" s="414">
        <f>C182*D182</f>
        <v>0</v>
      </c>
      <c r="F182" s="403"/>
    </row>
    <row r="183" spans="1:6" ht="12">
      <c r="A183" s="418"/>
      <c r="B183" s="422" t="s">
        <v>1969</v>
      </c>
      <c r="C183" s="492"/>
      <c r="D183" s="420"/>
      <c r="E183" s="414"/>
      <c r="F183" s="403"/>
    </row>
    <row r="184" spans="1:6" ht="12">
      <c r="A184" s="418"/>
      <c r="B184" s="419" t="s">
        <v>1968</v>
      </c>
      <c r="C184" s="492"/>
      <c r="D184" s="420"/>
      <c r="E184" s="414"/>
      <c r="F184" s="403"/>
    </row>
    <row r="185" spans="1:6" ht="12">
      <c r="A185" s="411">
        <v>14.07</v>
      </c>
      <c r="B185" s="412" t="s">
        <v>1967</v>
      </c>
      <c r="C185" s="491"/>
      <c r="D185" s="413">
        <v>1</v>
      </c>
      <c r="E185" s="414">
        <f>C185*D185</f>
        <v>0</v>
      </c>
      <c r="F185" s="403"/>
    </row>
    <row r="186" spans="1:6" ht="46">
      <c r="A186" s="427"/>
      <c r="B186" s="416" t="s">
        <v>1966</v>
      </c>
      <c r="C186" s="492"/>
      <c r="D186" s="428"/>
      <c r="E186" s="417"/>
      <c r="F186" s="403"/>
    </row>
    <row r="187" spans="1:6" ht="12">
      <c r="A187" s="418"/>
      <c r="B187" s="419" t="s">
        <v>1965</v>
      </c>
      <c r="C187" s="492"/>
      <c r="D187" s="420"/>
      <c r="E187" s="417"/>
      <c r="F187" s="403"/>
    </row>
    <row r="188" spans="1:6" ht="12">
      <c r="A188" s="418"/>
      <c r="B188" s="419" t="s">
        <v>1964</v>
      </c>
      <c r="C188" s="492"/>
      <c r="D188" s="420"/>
      <c r="E188" s="417"/>
      <c r="F188" s="403"/>
    </row>
    <row r="189" spans="1:6" ht="12">
      <c r="A189" s="411">
        <v>14.08</v>
      </c>
      <c r="B189" s="412" t="s">
        <v>1892</v>
      </c>
      <c r="C189" s="491"/>
      <c r="D189" s="413">
        <v>1</v>
      </c>
      <c r="E189" s="414">
        <f>C189*D189</f>
        <v>0</v>
      </c>
      <c r="F189" s="403"/>
    </row>
    <row r="190" spans="1:6" ht="12">
      <c r="A190" s="418"/>
      <c r="B190" s="422" t="s">
        <v>1891</v>
      </c>
      <c r="C190" s="492"/>
      <c r="D190" s="420"/>
      <c r="E190" s="414"/>
      <c r="F190" s="403"/>
    </row>
    <row r="191" spans="1:6" ht="12">
      <c r="A191" s="411">
        <v>14.09</v>
      </c>
      <c r="B191" s="412" t="s">
        <v>1963</v>
      </c>
      <c r="C191" s="491"/>
      <c r="D191" s="413">
        <v>1</v>
      </c>
      <c r="E191" s="414">
        <f>C191*D191</f>
        <v>0</v>
      </c>
      <c r="F191" s="403"/>
    </row>
    <row r="192" spans="1:6" ht="12">
      <c r="A192" s="418"/>
      <c r="B192" s="422" t="s">
        <v>1826</v>
      </c>
      <c r="C192" s="492"/>
      <c r="D192" s="420"/>
      <c r="E192" s="414"/>
      <c r="F192" s="403"/>
    </row>
    <row r="193" spans="1:6" ht="12">
      <c r="A193" s="411"/>
      <c r="B193" s="412"/>
      <c r="C193" s="492"/>
      <c r="D193" s="413"/>
      <c r="E193" s="414"/>
      <c r="F193" s="403"/>
    </row>
    <row r="194" spans="1:6" ht="12">
      <c r="A194" s="418"/>
      <c r="B194" s="419"/>
      <c r="C194" s="492"/>
      <c r="D194" s="420"/>
      <c r="E194" s="414"/>
      <c r="F194" s="403"/>
    </row>
    <row r="195" spans="1:6" ht="12">
      <c r="A195" s="418"/>
      <c r="B195" s="419"/>
      <c r="C195" s="492"/>
      <c r="D195" s="420"/>
      <c r="E195" s="414"/>
      <c r="F195" s="403"/>
    </row>
    <row r="196" spans="1:6" ht="12">
      <c r="A196" s="418"/>
      <c r="B196" s="419"/>
      <c r="C196" s="492"/>
      <c r="D196" s="420"/>
      <c r="E196" s="414"/>
      <c r="F196" s="403"/>
    </row>
    <row r="197" spans="1:6" ht="12">
      <c r="A197" s="411"/>
      <c r="B197" s="412"/>
      <c r="C197" s="492"/>
      <c r="D197" s="413"/>
      <c r="E197" s="414"/>
      <c r="F197" s="403"/>
    </row>
    <row r="198" spans="1:6" ht="12">
      <c r="A198" s="418"/>
      <c r="B198" s="422"/>
      <c r="C198" s="492"/>
      <c r="D198" s="420"/>
      <c r="E198" s="414"/>
      <c r="F198" s="403"/>
    </row>
    <row r="199" spans="1:6" ht="12">
      <c r="A199" s="418"/>
      <c r="B199" s="419"/>
      <c r="C199" s="492"/>
      <c r="D199" s="420"/>
      <c r="E199" s="414"/>
      <c r="F199" s="403"/>
    </row>
    <row r="200" spans="1:6" ht="12">
      <c r="A200" s="411">
        <v>14.12</v>
      </c>
      <c r="B200" s="421" t="s">
        <v>1962</v>
      </c>
      <c r="C200" s="491"/>
      <c r="D200" s="413">
        <v>2</v>
      </c>
      <c r="E200" s="414">
        <f>C200*D200</f>
        <v>0</v>
      </c>
      <c r="F200" s="403"/>
    </row>
    <row r="201" spans="1:6" ht="80.5">
      <c r="A201" s="427"/>
      <c r="B201" s="422" t="s">
        <v>1961</v>
      </c>
      <c r="C201" s="492"/>
      <c r="D201" s="428"/>
      <c r="E201" s="414"/>
      <c r="F201" s="403"/>
    </row>
    <row r="202" spans="1:6" ht="12">
      <c r="A202" s="418"/>
      <c r="B202" s="419" t="s">
        <v>1858</v>
      </c>
      <c r="C202" s="492"/>
      <c r="D202" s="420"/>
      <c r="E202" s="414"/>
      <c r="F202" s="403"/>
    </row>
    <row r="203" spans="1:6" ht="12">
      <c r="A203" s="418"/>
      <c r="B203" s="419" t="s">
        <v>1960</v>
      </c>
      <c r="C203" s="492"/>
      <c r="D203" s="420"/>
      <c r="E203" s="414"/>
      <c r="F203" s="403"/>
    </row>
    <row r="204" spans="1:6" ht="12">
      <c r="A204" s="418"/>
      <c r="B204" s="419" t="s">
        <v>1959</v>
      </c>
      <c r="C204" s="492"/>
      <c r="D204" s="420"/>
      <c r="E204" s="414"/>
      <c r="F204" s="403"/>
    </row>
    <row r="205" spans="1:6" ht="12">
      <c r="A205" s="411">
        <v>14.14</v>
      </c>
      <c r="B205" s="421" t="s">
        <v>1958</v>
      </c>
      <c r="C205" s="491"/>
      <c r="D205" s="413">
        <v>1</v>
      </c>
      <c r="E205" s="414">
        <f>C205*D205</f>
        <v>0</v>
      </c>
      <c r="F205" s="403"/>
    </row>
    <row r="206" spans="1:6" ht="57.5">
      <c r="A206" s="427"/>
      <c r="B206" s="416" t="s">
        <v>1881</v>
      </c>
      <c r="C206" s="492"/>
      <c r="D206" s="428"/>
      <c r="E206" s="414"/>
      <c r="F206" s="403"/>
    </row>
    <row r="207" spans="1:6" ht="12">
      <c r="A207" s="418"/>
      <c r="B207" s="419" t="s">
        <v>1880</v>
      </c>
      <c r="C207" s="492"/>
      <c r="D207" s="420"/>
      <c r="E207" s="414"/>
      <c r="F207" s="403"/>
    </row>
    <row r="208" spans="1:6" ht="12">
      <c r="A208" s="418"/>
      <c r="B208" s="419" t="s">
        <v>1879</v>
      </c>
      <c r="C208" s="492"/>
      <c r="D208" s="420"/>
      <c r="E208" s="414"/>
      <c r="F208" s="403"/>
    </row>
    <row r="209" spans="1:6" ht="12">
      <c r="A209" s="418"/>
      <c r="B209" s="419" t="s">
        <v>1878</v>
      </c>
      <c r="C209" s="492"/>
      <c r="D209" s="420"/>
      <c r="E209" s="414"/>
      <c r="F209" s="403"/>
    </row>
    <row r="210" spans="1:6" ht="12">
      <c r="A210" s="411">
        <v>14.15</v>
      </c>
      <c r="B210" s="421" t="s">
        <v>1957</v>
      </c>
      <c r="C210" s="491"/>
      <c r="D210" s="413">
        <v>1</v>
      </c>
      <c r="E210" s="414">
        <f>C210*D210</f>
        <v>0</v>
      </c>
      <c r="F210" s="403"/>
    </row>
    <row r="211" spans="1:6" ht="69">
      <c r="A211" s="427"/>
      <c r="B211" s="416" t="s">
        <v>1956</v>
      </c>
      <c r="C211" s="492"/>
      <c r="D211" s="428"/>
      <c r="E211" s="417"/>
      <c r="F211" s="403"/>
    </row>
    <row r="212" spans="1:6" ht="12">
      <c r="A212" s="418"/>
      <c r="B212" s="419" t="s">
        <v>1880</v>
      </c>
      <c r="C212" s="492"/>
      <c r="D212" s="420"/>
      <c r="E212" s="417"/>
      <c r="F212" s="403"/>
    </row>
    <row r="213" spans="1:6" ht="12">
      <c r="A213" s="418"/>
      <c r="B213" s="419" t="s">
        <v>1955</v>
      </c>
      <c r="C213" s="492"/>
      <c r="D213" s="420"/>
      <c r="E213" s="417"/>
      <c r="F213" s="403"/>
    </row>
    <row r="214" spans="1:6" ht="12">
      <c r="A214" s="418"/>
      <c r="B214" s="419" t="s">
        <v>1954</v>
      </c>
      <c r="C214" s="492"/>
      <c r="D214" s="420"/>
      <c r="E214" s="417"/>
      <c r="F214" s="403"/>
    </row>
    <row r="215" spans="1:6" ht="12">
      <c r="A215" s="411">
        <v>14.16</v>
      </c>
      <c r="B215" s="412" t="s">
        <v>1949</v>
      </c>
      <c r="C215" s="491"/>
      <c r="D215" s="413">
        <v>1</v>
      </c>
      <c r="E215" s="414">
        <f>C215*D215</f>
        <v>0</v>
      </c>
      <c r="F215" s="403"/>
    </row>
    <row r="216" spans="1:6" ht="34.5">
      <c r="A216" s="415"/>
      <c r="B216" s="422" t="s">
        <v>1948</v>
      </c>
      <c r="C216" s="492"/>
      <c r="D216" s="240"/>
      <c r="E216" s="414"/>
      <c r="F216" s="403"/>
    </row>
    <row r="217" spans="1:6" ht="12">
      <c r="A217" s="418"/>
      <c r="B217" s="419" t="s">
        <v>1947</v>
      </c>
      <c r="C217" s="492"/>
      <c r="D217" s="420"/>
      <c r="E217" s="414"/>
      <c r="F217" s="403"/>
    </row>
    <row r="218" spans="1:6" ht="12">
      <c r="A218" s="418"/>
      <c r="B218" s="419" t="s">
        <v>1946</v>
      </c>
      <c r="C218" s="492"/>
      <c r="D218" s="420"/>
      <c r="E218" s="414"/>
      <c r="F218" s="403"/>
    </row>
    <row r="219" spans="1:6" ht="12">
      <c r="A219" s="411">
        <v>14.17</v>
      </c>
      <c r="B219" s="412" t="s">
        <v>1953</v>
      </c>
      <c r="C219" s="491"/>
      <c r="D219" s="413">
        <v>1</v>
      </c>
      <c r="E219" s="414">
        <f>C219*D219</f>
        <v>0</v>
      </c>
      <c r="F219" s="403"/>
    </row>
    <row r="220" spans="1:6" ht="34.5">
      <c r="A220" s="411"/>
      <c r="B220" s="416" t="s">
        <v>1952</v>
      </c>
      <c r="C220" s="492"/>
      <c r="D220" s="428"/>
      <c r="E220" s="414"/>
      <c r="F220" s="403"/>
    </row>
    <row r="221" spans="1:6" ht="12">
      <c r="A221" s="411"/>
      <c r="B221" s="419" t="s">
        <v>1947</v>
      </c>
      <c r="C221" s="492"/>
      <c r="D221" s="420"/>
      <c r="E221" s="414"/>
      <c r="F221" s="403"/>
    </row>
    <row r="222" spans="1:6" ht="12">
      <c r="A222" s="411"/>
      <c r="B222" s="419" t="s">
        <v>1951</v>
      </c>
      <c r="C222" s="492"/>
      <c r="D222" s="420"/>
      <c r="E222" s="414"/>
      <c r="F222" s="403"/>
    </row>
    <row r="223" spans="1:6" ht="12">
      <c r="A223" s="411"/>
      <c r="B223" s="419" t="s">
        <v>1950</v>
      </c>
      <c r="C223" s="492"/>
      <c r="D223" s="420"/>
      <c r="E223" s="414"/>
      <c r="F223" s="403"/>
    </row>
    <row r="224" spans="1:6" ht="12">
      <c r="A224" s="411">
        <v>14.18</v>
      </c>
      <c r="B224" s="412" t="s">
        <v>1949</v>
      </c>
      <c r="C224" s="491"/>
      <c r="D224" s="413">
        <v>1</v>
      </c>
      <c r="E224" s="414">
        <f>C224*D224</f>
        <v>0</v>
      </c>
      <c r="F224" s="403"/>
    </row>
    <row r="225" spans="1:5" ht="34.5">
      <c r="A225" s="411"/>
      <c r="B225" s="440" t="s">
        <v>1948</v>
      </c>
      <c r="C225" s="492"/>
      <c r="D225" s="428"/>
      <c r="E225" s="414"/>
    </row>
    <row r="226" spans="1:5" ht="12">
      <c r="A226" s="411"/>
      <c r="B226" s="441" t="s">
        <v>1947</v>
      </c>
      <c r="C226" s="492"/>
      <c r="D226" s="428"/>
      <c r="E226" s="414"/>
    </row>
    <row r="227" spans="1:5" ht="12">
      <c r="A227" s="411"/>
      <c r="B227" s="441" t="s">
        <v>1946</v>
      </c>
      <c r="C227" s="492"/>
      <c r="D227" s="428"/>
      <c r="E227" s="414"/>
    </row>
    <row r="228" spans="1:5" ht="12">
      <c r="A228" s="411" t="s">
        <v>1945</v>
      </c>
      <c r="B228" s="442" t="s">
        <v>1944</v>
      </c>
      <c r="C228" s="491"/>
      <c r="D228" s="413">
        <v>1</v>
      </c>
      <c r="E228" s="414">
        <f>C228*D228</f>
        <v>0</v>
      </c>
    </row>
    <row r="229" spans="1:5" ht="300.65" customHeight="1">
      <c r="A229" s="411"/>
      <c r="B229" s="443" t="s">
        <v>1943</v>
      </c>
      <c r="C229" s="492"/>
      <c r="D229" s="428"/>
      <c r="E229" s="414"/>
    </row>
    <row r="230" spans="1:5" ht="12">
      <c r="A230" s="411"/>
      <c r="B230" s="441"/>
      <c r="C230" s="492"/>
      <c r="D230" s="420"/>
      <c r="E230" s="417"/>
    </row>
    <row r="231" spans="1:5" ht="12">
      <c r="A231" s="411"/>
      <c r="B231" s="441"/>
      <c r="C231" s="492"/>
      <c r="D231" s="420"/>
      <c r="E231" s="417"/>
    </row>
    <row r="232" spans="1:5" ht="12">
      <c r="A232" s="411"/>
      <c r="B232" s="441"/>
      <c r="C232" s="492"/>
      <c r="D232" s="420"/>
      <c r="E232" s="417"/>
    </row>
    <row r="233" spans="1:5" ht="12">
      <c r="A233" s="411" t="s">
        <v>1942</v>
      </c>
      <c r="B233" s="444" t="s">
        <v>1941</v>
      </c>
      <c r="C233" s="491"/>
      <c r="D233" s="413">
        <v>1</v>
      </c>
      <c r="E233" s="414">
        <f>C233*D233</f>
        <v>0</v>
      </c>
    </row>
    <row r="234" spans="1:5" ht="69">
      <c r="A234" s="411"/>
      <c r="B234" s="445" t="s">
        <v>1940</v>
      </c>
      <c r="C234" s="492"/>
      <c r="D234" s="428"/>
      <c r="E234" s="414"/>
    </row>
    <row r="235" spans="1:5" ht="12">
      <c r="A235" s="411"/>
      <c r="B235" s="441" t="s">
        <v>1939</v>
      </c>
      <c r="C235" s="492"/>
      <c r="D235" s="420"/>
      <c r="E235" s="414"/>
    </row>
    <row r="236" spans="1:5" ht="12">
      <c r="A236" s="411"/>
      <c r="B236" s="441" t="s">
        <v>1938</v>
      </c>
      <c r="C236" s="492"/>
      <c r="D236" s="420"/>
      <c r="E236" s="414"/>
    </row>
    <row r="237" spans="1:5" ht="12">
      <c r="A237" s="411"/>
      <c r="B237" s="441" t="s">
        <v>1937</v>
      </c>
      <c r="C237" s="492"/>
      <c r="D237" s="420"/>
      <c r="E237" s="414"/>
    </row>
    <row r="238" spans="1:5" ht="12">
      <c r="A238" s="411"/>
      <c r="B238" s="441"/>
      <c r="C238" s="492"/>
      <c r="D238" s="420"/>
      <c r="E238" s="414"/>
    </row>
    <row r="239" spans="1:5" ht="12">
      <c r="A239" s="411" t="s">
        <v>1936</v>
      </c>
      <c r="B239" s="442" t="s">
        <v>1935</v>
      </c>
      <c r="C239" s="491"/>
      <c r="D239" s="413">
        <v>1</v>
      </c>
      <c r="E239" s="414">
        <f>C239*D239</f>
        <v>0</v>
      </c>
    </row>
    <row r="240" spans="1:5" ht="12">
      <c r="A240" s="411"/>
      <c r="B240" s="441"/>
      <c r="C240" s="492"/>
      <c r="D240" s="420"/>
      <c r="E240" s="414"/>
    </row>
    <row r="241" spans="1:5" ht="57.5">
      <c r="A241" s="411"/>
      <c r="B241" s="446" t="s">
        <v>1934</v>
      </c>
      <c r="C241" s="492"/>
      <c r="D241" s="420"/>
      <c r="E241" s="414"/>
    </row>
    <row r="242" spans="1:5" ht="12">
      <c r="A242" s="411"/>
      <c r="B242" s="441"/>
      <c r="C242" s="492"/>
      <c r="D242" s="420"/>
      <c r="E242" s="414"/>
    </row>
    <row r="243" spans="1:5" ht="12">
      <c r="A243" s="411" t="s">
        <v>1933</v>
      </c>
      <c r="B243" s="444" t="s">
        <v>1932</v>
      </c>
      <c r="C243" s="491"/>
      <c r="D243" s="413">
        <v>1</v>
      </c>
      <c r="E243" s="414">
        <f>C243*D243</f>
        <v>0</v>
      </c>
    </row>
    <row r="244" spans="1:5" ht="34.5">
      <c r="A244" s="411"/>
      <c r="B244" s="440" t="s">
        <v>1931</v>
      </c>
      <c r="C244" s="492"/>
      <c r="D244" s="240"/>
      <c r="E244" s="414"/>
    </row>
    <row r="245" spans="1:5" ht="12">
      <c r="A245" s="411"/>
      <c r="B245" s="441" t="s">
        <v>1930</v>
      </c>
      <c r="C245" s="492"/>
      <c r="D245" s="420"/>
      <c r="E245" s="414"/>
    </row>
    <row r="246" spans="1:5" ht="12">
      <c r="A246" s="411"/>
      <c r="B246" s="441" t="s">
        <v>1929</v>
      </c>
      <c r="C246" s="492"/>
      <c r="D246" s="420"/>
      <c r="E246" s="414"/>
    </row>
    <row r="247" spans="1:5" ht="12">
      <c r="A247" s="411" t="s">
        <v>1928</v>
      </c>
      <c r="B247" s="442" t="s">
        <v>1927</v>
      </c>
      <c r="C247" s="491"/>
      <c r="D247" s="413">
        <v>2</v>
      </c>
      <c r="E247" s="414">
        <f>C247*D247</f>
        <v>0</v>
      </c>
    </row>
    <row r="248" spans="1:5" ht="69">
      <c r="A248" s="411"/>
      <c r="B248" s="440" t="s">
        <v>1888</v>
      </c>
      <c r="C248" s="492"/>
      <c r="D248" s="428"/>
      <c r="E248" s="414"/>
    </row>
    <row r="249" spans="1:5" ht="12">
      <c r="A249" s="411"/>
      <c r="B249" s="441" t="s">
        <v>1926</v>
      </c>
      <c r="C249" s="492"/>
      <c r="D249" s="420"/>
      <c r="E249" s="414"/>
    </row>
    <row r="250" spans="1:5" ht="12">
      <c r="A250" s="411"/>
      <c r="B250" s="441" t="s">
        <v>1886</v>
      </c>
      <c r="C250" s="492"/>
      <c r="D250" s="420"/>
      <c r="E250" s="414"/>
    </row>
    <row r="251" spans="1:5" ht="12">
      <c r="A251" s="411"/>
      <c r="B251" s="441" t="s">
        <v>1885</v>
      </c>
      <c r="C251" s="492"/>
      <c r="D251" s="420"/>
      <c r="E251" s="414"/>
    </row>
    <row r="252" spans="1:5" ht="12">
      <c r="A252" s="411" t="s">
        <v>1925</v>
      </c>
      <c r="B252" s="442" t="s">
        <v>1924</v>
      </c>
      <c r="C252" s="491"/>
      <c r="D252" s="413">
        <v>1</v>
      </c>
      <c r="E252" s="414">
        <f>C252*D252</f>
        <v>0</v>
      </c>
    </row>
    <row r="253" spans="1:5" ht="12">
      <c r="A253" s="411"/>
      <c r="B253" s="441" t="s">
        <v>1920</v>
      </c>
      <c r="C253" s="492"/>
      <c r="D253" s="420"/>
      <c r="E253" s="414"/>
    </row>
    <row r="254" spans="1:5" ht="12">
      <c r="A254" s="411"/>
      <c r="B254" s="441"/>
      <c r="C254" s="492"/>
      <c r="D254" s="420"/>
      <c r="E254" s="414"/>
    </row>
    <row r="255" spans="1:5" ht="12">
      <c r="A255" s="411" t="s">
        <v>1923</v>
      </c>
      <c r="B255" s="442" t="s">
        <v>1922</v>
      </c>
      <c r="C255" s="491"/>
      <c r="D255" s="413">
        <v>1</v>
      </c>
      <c r="E255" s="414">
        <f>C255*D255</f>
        <v>0</v>
      </c>
    </row>
    <row r="256" spans="1:5" ht="12">
      <c r="A256" s="411"/>
      <c r="B256" s="447" t="s">
        <v>1921</v>
      </c>
      <c r="C256" s="492"/>
      <c r="D256" s="413"/>
      <c r="E256" s="414"/>
    </row>
    <row r="257" spans="1:5" ht="12">
      <c r="A257" s="411"/>
      <c r="B257" s="441" t="s">
        <v>1920</v>
      </c>
      <c r="C257" s="492"/>
      <c r="D257" s="420"/>
      <c r="E257" s="414"/>
    </row>
    <row r="258" spans="1:5" ht="12">
      <c r="A258" s="411"/>
      <c r="B258" s="441"/>
      <c r="C258" s="492"/>
      <c r="D258" s="420"/>
      <c r="E258" s="414"/>
    </row>
    <row r="259" spans="1:5" ht="12">
      <c r="A259" s="411" t="s">
        <v>1919</v>
      </c>
      <c r="B259" s="442" t="s">
        <v>1908</v>
      </c>
      <c r="C259" s="491"/>
      <c r="D259" s="413">
        <v>2</v>
      </c>
      <c r="E259" s="414">
        <f>C259*D259</f>
        <v>0</v>
      </c>
    </row>
    <row r="260" spans="1:5" ht="80.5">
      <c r="A260" s="411"/>
      <c r="B260" s="445" t="s">
        <v>1918</v>
      </c>
      <c r="C260" s="492"/>
      <c r="D260" s="428"/>
      <c r="E260" s="414"/>
    </row>
    <row r="261" spans="1:5" ht="12">
      <c r="A261" s="411"/>
      <c r="B261" s="441" t="s">
        <v>1917</v>
      </c>
      <c r="C261" s="492"/>
      <c r="D261" s="420"/>
      <c r="E261" s="414"/>
    </row>
    <row r="262" spans="1:5" ht="12">
      <c r="A262" s="411"/>
      <c r="B262" s="441" t="s">
        <v>1916</v>
      </c>
      <c r="C262" s="492"/>
      <c r="D262" s="420"/>
      <c r="E262" s="414"/>
    </row>
    <row r="263" spans="1:5" ht="12">
      <c r="A263" s="411"/>
      <c r="B263" s="441" t="s">
        <v>1915</v>
      </c>
      <c r="C263" s="492"/>
      <c r="D263" s="420"/>
      <c r="E263" s="414"/>
    </row>
    <row r="264" spans="1:5" ht="12">
      <c r="A264" s="411" t="s">
        <v>1914</v>
      </c>
      <c r="B264" s="442" t="s">
        <v>1913</v>
      </c>
      <c r="C264" s="491"/>
      <c r="D264" s="413">
        <v>2</v>
      </c>
      <c r="E264" s="414">
        <f>C264*D264</f>
        <v>0</v>
      </c>
    </row>
    <row r="265" spans="1:5" ht="80.5">
      <c r="A265" s="411"/>
      <c r="B265" s="440" t="s">
        <v>1912</v>
      </c>
      <c r="C265" s="492"/>
      <c r="D265" s="428"/>
      <c r="E265" s="414"/>
    </row>
    <row r="266" spans="1:5" ht="12">
      <c r="A266" s="411"/>
      <c r="B266" s="441" t="s">
        <v>1911</v>
      </c>
      <c r="C266" s="492"/>
      <c r="D266" s="420"/>
      <c r="E266" s="414"/>
    </row>
    <row r="267" spans="1:5" ht="12">
      <c r="A267" s="411"/>
      <c r="B267" s="441" t="s">
        <v>1910</v>
      </c>
      <c r="C267" s="492"/>
      <c r="D267" s="420"/>
      <c r="E267" s="414"/>
    </row>
    <row r="268" spans="1:5" ht="12">
      <c r="A268" s="411"/>
      <c r="B268" s="441" t="s">
        <v>1904</v>
      </c>
      <c r="C268" s="492"/>
      <c r="D268" s="420"/>
      <c r="E268" s="414"/>
    </row>
    <row r="269" spans="1:5" ht="12">
      <c r="A269" s="411" t="s">
        <v>1909</v>
      </c>
      <c r="B269" s="442" t="s">
        <v>1908</v>
      </c>
      <c r="C269" s="491"/>
      <c r="D269" s="413">
        <v>1</v>
      </c>
      <c r="E269" s="414">
        <f>C269*D269</f>
        <v>0</v>
      </c>
    </row>
    <row r="270" spans="1:5" ht="80.5">
      <c r="A270" s="411"/>
      <c r="B270" s="448" t="s">
        <v>1907</v>
      </c>
      <c r="C270" s="492"/>
      <c r="D270" s="428"/>
      <c r="E270" s="414"/>
    </row>
    <row r="271" spans="1:5" ht="12">
      <c r="A271" s="411"/>
      <c r="B271" s="441" t="s">
        <v>1906</v>
      </c>
      <c r="C271" s="492"/>
      <c r="D271" s="420"/>
      <c r="E271" s="414"/>
    </row>
    <row r="272" spans="1:5" ht="12">
      <c r="A272" s="411"/>
      <c r="B272" s="441" t="s">
        <v>1905</v>
      </c>
      <c r="C272" s="492"/>
      <c r="D272" s="420"/>
      <c r="E272" s="414"/>
    </row>
    <row r="273" spans="1:5" ht="12">
      <c r="A273" s="411"/>
      <c r="B273" s="441" t="s">
        <v>1904</v>
      </c>
      <c r="C273" s="492"/>
      <c r="D273" s="420"/>
      <c r="E273" s="414"/>
    </row>
    <row r="274" spans="1:6" ht="12">
      <c r="A274" s="411">
        <v>14.28</v>
      </c>
      <c r="B274" s="424" t="s">
        <v>1903</v>
      </c>
      <c r="C274" s="491"/>
      <c r="D274" s="413">
        <v>1</v>
      </c>
      <c r="E274" s="414">
        <f>C274*D274</f>
        <v>0</v>
      </c>
      <c r="F274" s="403"/>
    </row>
    <row r="275" spans="1:6" ht="12">
      <c r="A275" s="418"/>
      <c r="B275" s="426" t="s">
        <v>1902</v>
      </c>
      <c r="C275" s="492"/>
      <c r="D275" s="420"/>
      <c r="E275" s="414"/>
      <c r="F275" s="403"/>
    </row>
    <row r="276" spans="1:6" ht="12">
      <c r="A276" s="418"/>
      <c r="B276" s="419"/>
      <c r="C276" s="492"/>
      <c r="D276" s="420"/>
      <c r="E276" s="414"/>
      <c r="F276" s="403"/>
    </row>
    <row r="277" spans="1:6" ht="12">
      <c r="A277" s="411">
        <v>14.29</v>
      </c>
      <c r="B277" s="412" t="s">
        <v>1901</v>
      </c>
      <c r="C277" s="491"/>
      <c r="D277" s="413">
        <v>3</v>
      </c>
      <c r="E277" s="414">
        <f>C277*D277</f>
        <v>0</v>
      </c>
      <c r="F277" s="403"/>
    </row>
    <row r="278" spans="1:6" ht="46">
      <c r="A278" s="427"/>
      <c r="B278" s="422" t="s">
        <v>1900</v>
      </c>
      <c r="C278" s="492"/>
      <c r="D278" s="428"/>
      <c r="E278" s="414"/>
      <c r="F278" s="403"/>
    </row>
    <row r="279" spans="1:6" ht="12">
      <c r="A279" s="418"/>
      <c r="B279" s="419" t="s">
        <v>1899</v>
      </c>
      <c r="C279" s="492"/>
      <c r="D279" s="420"/>
      <c r="E279" s="414"/>
      <c r="F279" s="403"/>
    </row>
    <row r="280" spans="1:6" ht="12">
      <c r="A280" s="418"/>
      <c r="B280" s="419" t="s">
        <v>1898</v>
      </c>
      <c r="C280" s="492"/>
      <c r="D280" s="420"/>
      <c r="E280" s="414"/>
      <c r="F280" s="403"/>
    </row>
    <row r="281" spans="1:6" ht="12">
      <c r="A281" s="411" t="s">
        <v>1897</v>
      </c>
      <c r="B281" s="412" t="s">
        <v>1896</v>
      </c>
      <c r="C281" s="491"/>
      <c r="D281" s="413">
        <v>1</v>
      </c>
      <c r="E281" s="414">
        <f>C281*D281</f>
        <v>0</v>
      </c>
      <c r="F281" s="403"/>
    </row>
    <row r="282" spans="1:6" ht="12">
      <c r="A282" s="418"/>
      <c r="B282" s="422" t="s">
        <v>1895</v>
      </c>
      <c r="C282" s="492"/>
      <c r="D282" s="420"/>
      <c r="E282" s="414"/>
      <c r="F282" s="403"/>
    </row>
    <row r="283" spans="1:6" ht="12">
      <c r="A283" s="418"/>
      <c r="B283" s="419" t="s">
        <v>1894</v>
      </c>
      <c r="C283" s="492"/>
      <c r="D283" s="420"/>
      <c r="E283" s="414"/>
      <c r="F283" s="403"/>
    </row>
    <row r="284" spans="1:6" ht="12">
      <c r="A284" s="411" t="s">
        <v>1893</v>
      </c>
      <c r="B284" s="412" t="s">
        <v>1892</v>
      </c>
      <c r="C284" s="491"/>
      <c r="D284" s="413">
        <v>1</v>
      </c>
      <c r="E284" s="414">
        <f>C284*D284</f>
        <v>0</v>
      </c>
      <c r="F284" s="403"/>
    </row>
    <row r="285" spans="1:6" ht="12" thickBot="1">
      <c r="A285" s="418"/>
      <c r="B285" s="422" t="s">
        <v>1891</v>
      </c>
      <c r="C285" s="492"/>
      <c r="D285" s="420"/>
      <c r="E285" s="417"/>
      <c r="F285" s="403"/>
    </row>
    <row r="286" spans="1:6" ht="16" thickBot="1">
      <c r="A286" s="405"/>
      <c r="B286" s="406" t="s">
        <v>1890</v>
      </c>
      <c r="C286" s="493"/>
      <c r="D286" s="408"/>
      <c r="E286" s="438"/>
      <c r="F286" s="403"/>
    </row>
    <row r="287" spans="1:6" ht="12">
      <c r="A287" s="411">
        <v>20.01</v>
      </c>
      <c r="B287" s="421" t="s">
        <v>1889</v>
      </c>
      <c r="C287" s="491"/>
      <c r="D287" s="413">
        <v>3</v>
      </c>
      <c r="E287" s="414">
        <f>C287*D287</f>
        <v>0</v>
      </c>
      <c r="F287" s="403"/>
    </row>
    <row r="288" spans="1:6" ht="57.5">
      <c r="A288" s="427"/>
      <c r="B288" s="422" t="s">
        <v>1888</v>
      </c>
      <c r="C288" s="492"/>
      <c r="D288" s="428"/>
      <c r="E288" s="414"/>
      <c r="F288" s="403"/>
    </row>
    <row r="289" spans="1:6" ht="12">
      <c r="A289" s="418"/>
      <c r="B289" s="426" t="s">
        <v>1887</v>
      </c>
      <c r="C289" s="492"/>
      <c r="D289" s="420"/>
      <c r="E289" s="414"/>
      <c r="F289" s="403"/>
    </row>
    <row r="290" spans="1:6" ht="12">
      <c r="A290" s="418"/>
      <c r="B290" s="419" t="s">
        <v>1886</v>
      </c>
      <c r="C290" s="492"/>
      <c r="D290" s="420"/>
      <c r="E290" s="414"/>
      <c r="F290" s="403"/>
    </row>
    <row r="291" spans="1:6" ht="12">
      <c r="A291" s="418"/>
      <c r="B291" s="419" t="s">
        <v>1885</v>
      </c>
      <c r="C291" s="492"/>
      <c r="D291" s="420"/>
      <c r="E291" s="414"/>
      <c r="F291" s="403"/>
    </row>
    <row r="292" spans="1:6" ht="12">
      <c r="A292" s="418"/>
      <c r="B292" s="419"/>
      <c r="C292" s="492"/>
      <c r="D292" s="420"/>
      <c r="E292" s="414"/>
      <c r="F292" s="403"/>
    </row>
    <row r="293" spans="1:6" ht="12">
      <c r="A293" s="411">
        <v>20.02</v>
      </c>
      <c r="B293" s="424" t="s">
        <v>1884</v>
      </c>
      <c r="C293" s="491"/>
      <c r="D293" s="413">
        <v>2</v>
      </c>
      <c r="E293" s="414">
        <f>C293*D293</f>
        <v>0</v>
      </c>
      <c r="F293" s="403"/>
    </row>
    <row r="294" spans="1:6" ht="12">
      <c r="A294" s="418"/>
      <c r="B294" s="422" t="s">
        <v>1838</v>
      </c>
      <c r="C294" s="492"/>
      <c r="D294" s="420"/>
      <c r="E294" s="417"/>
      <c r="F294" s="403"/>
    </row>
    <row r="295" spans="1:6" ht="12" thickBot="1">
      <c r="A295" s="449"/>
      <c r="B295" s="450" t="s">
        <v>1837</v>
      </c>
      <c r="C295" s="494"/>
      <c r="D295" s="452"/>
      <c r="E295" s="451"/>
      <c r="F295" s="403"/>
    </row>
    <row r="296" spans="1:6" ht="12">
      <c r="A296" s="411"/>
      <c r="B296" s="412"/>
      <c r="C296" s="492"/>
      <c r="D296" s="413"/>
      <c r="E296" s="417"/>
      <c r="F296" s="403"/>
    </row>
    <row r="297" spans="1:6" ht="12">
      <c r="A297" s="427"/>
      <c r="B297" s="422"/>
      <c r="C297" s="492"/>
      <c r="D297" s="428"/>
      <c r="E297" s="417"/>
      <c r="F297" s="403"/>
    </row>
    <row r="298" spans="1:6" ht="12">
      <c r="A298" s="418"/>
      <c r="B298" s="419"/>
      <c r="C298" s="492"/>
      <c r="D298" s="420"/>
      <c r="E298" s="417"/>
      <c r="F298" s="403"/>
    </row>
    <row r="299" spans="1:6" ht="12" thickBot="1">
      <c r="A299" s="418"/>
      <c r="B299" s="419"/>
      <c r="C299" s="492"/>
      <c r="D299" s="420"/>
      <c r="E299" s="417"/>
      <c r="F299" s="403"/>
    </row>
    <row r="300" spans="1:6" ht="16" thickBot="1">
      <c r="A300" s="405"/>
      <c r="B300" s="406" t="s">
        <v>1883</v>
      </c>
      <c r="C300" s="493"/>
      <c r="D300" s="408"/>
      <c r="E300" s="438"/>
      <c r="F300" s="403"/>
    </row>
    <row r="301" spans="1:6" ht="12">
      <c r="A301" s="411">
        <v>17.01</v>
      </c>
      <c r="B301" s="412" t="s">
        <v>1882</v>
      </c>
      <c r="C301" s="491"/>
      <c r="D301" s="413">
        <v>1</v>
      </c>
      <c r="E301" s="414">
        <f>C301*D301</f>
        <v>0</v>
      </c>
      <c r="F301" s="403"/>
    </row>
    <row r="302" spans="1:6" ht="57.5">
      <c r="A302" s="427"/>
      <c r="B302" s="416" t="s">
        <v>1881</v>
      </c>
      <c r="C302" s="492"/>
      <c r="D302" s="428"/>
      <c r="E302" s="414"/>
      <c r="F302" s="403"/>
    </row>
    <row r="303" spans="1:6" ht="12">
      <c r="A303" s="418"/>
      <c r="B303" s="419" t="s">
        <v>1880</v>
      </c>
      <c r="C303" s="492"/>
      <c r="D303" s="420"/>
      <c r="E303" s="414"/>
      <c r="F303" s="403"/>
    </row>
    <row r="304" spans="1:6" ht="12">
      <c r="A304" s="418"/>
      <c r="B304" s="419" t="s">
        <v>1879</v>
      </c>
      <c r="C304" s="492"/>
      <c r="D304" s="420"/>
      <c r="E304" s="414"/>
      <c r="F304" s="403"/>
    </row>
    <row r="305" spans="1:6" ht="12">
      <c r="A305" s="418"/>
      <c r="B305" s="419" t="s">
        <v>1878</v>
      </c>
      <c r="C305" s="492"/>
      <c r="D305" s="420"/>
      <c r="E305" s="414"/>
      <c r="F305" s="403"/>
    </row>
    <row r="306" spans="1:6" ht="12">
      <c r="A306" s="411">
        <v>17.02</v>
      </c>
      <c r="B306" s="412" t="s">
        <v>1877</v>
      </c>
      <c r="C306" s="491"/>
      <c r="D306" s="413">
        <v>1</v>
      </c>
      <c r="E306" s="414">
        <f>C306*D306</f>
        <v>0</v>
      </c>
      <c r="F306" s="403"/>
    </row>
    <row r="307" spans="1:6" ht="23">
      <c r="A307" s="415"/>
      <c r="B307" s="422" t="s">
        <v>1847</v>
      </c>
      <c r="C307" s="492"/>
      <c r="D307" s="240"/>
      <c r="E307" s="414"/>
      <c r="F307" s="403"/>
    </row>
    <row r="308" spans="1:6" ht="12">
      <c r="A308" s="418"/>
      <c r="B308" s="419" t="s">
        <v>1876</v>
      </c>
      <c r="C308" s="492"/>
      <c r="D308" s="420"/>
      <c r="E308" s="414"/>
      <c r="F308" s="403"/>
    </row>
    <row r="309" spans="1:6" ht="12">
      <c r="A309" s="453"/>
      <c r="B309" s="403"/>
      <c r="C309" s="492"/>
      <c r="D309" s="454"/>
      <c r="E309" s="414"/>
      <c r="F309" s="403"/>
    </row>
    <row r="310" spans="1:5" ht="12">
      <c r="A310" s="411">
        <v>17.03</v>
      </c>
      <c r="B310" s="444" t="s">
        <v>1875</v>
      </c>
      <c r="C310" s="491"/>
      <c r="D310" s="413">
        <v>1</v>
      </c>
      <c r="E310" s="414">
        <f>C310*D310</f>
        <v>0</v>
      </c>
    </row>
    <row r="311" spans="1:5" ht="69.5" thickBot="1">
      <c r="A311" s="455"/>
      <c r="B311" s="456" t="s">
        <v>1874</v>
      </c>
      <c r="C311" s="494"/>
      <c r="D311" s="457"/>
      <c r="E311" s="451"/>
    </row>
    <row r="312" spans="1:5" ht="16" thickBot="1">
      <c r="A312" s="458"/>
      <c r="B312" s="459" t="s">
        <v>1873</v>
      </c>
      <c r="C312" s="493"/>
      <c r="D312" s="408"/>
      <c r="E312" s="438"/>
    </row>
    <row r="313" spans="1:5" ht="12">
      <c r="A313" s="453" t="s">
        <v>1872</v>
      </c>
      <c r="B313" s="444" t="s">
        <v>1871</v>
      </c>
      <c r="C313" s="491"/>
      <c r="D313" s="413">
        <v>1</v>
      </c>
      <c r="E313" s="414">
        <f>C313*D313</f>
        <v>0</v>
      </c>
    </row>
    <row r="314" spans="1:5" ht="103.5">
      <c r="A314" s="453"/>
      <c r="B314" s="440" t="s">
        <v>1870</v>
      </c>
      <c r="C314" s="492"/>
      <c r="D314" s="428"/>
      <c r="E314" s="414"/>
    </row>
    <row r="315" spans="1:5" ht="12">
      <c r="A315" s="453"/>
      <c r="B315" s="441" t="s">
        <v>1864</v>
      </c>
      <c r="C315" s="492"/>
      <c r="D315" s="420"/>
      <c r="E315" s="414"/>
    </row>
    <row r="316" spans="1:5" ht="12">
      <c r="A316" s="453"/>
      <c r="B316" s="441" t="s">
        <v>1869</v>
      </c>
      <c r="C316" s="492"/>
      <c r="D316" s="420"/>
      <c r="E316" s="414"/>
    </row>
    <row r="317" spans="1:5" ht="12">
      <c r="A317" s="453"/>
      <c r="B317" s="441" t="s">
        <v>1868</v>
      </c>
      <c r="C317" s="492"/>
      <c r="D317" s="420"/>
      <c r="E317" s="414"/>
    </row>
    <row r="318" spans="1:5" ht="12">
      <c r="A318" s="453" t="s">
        <v>1867</v>
      </c>
      <c r="B318" s="444" t="s">
        <v>1866</v>
      </c>
      <c r="C318" s="491"/>
      <c r="D318" s="413">
        <v>1</v>
      </c>
      <c r="E318" s="414">
        <f>C318*D318</f>
        <v>0</v>
      </c>
    </row>
    <row r="319" spans="1:5" ht="80.5">
      <c r="A319" s="453"/>
      <c r="B319" s="448" t="s">
        <v>1865</v>
      </c>
      <c r="C319" s="492"/>
      <c r="D319" s="428"/>
      <c r="E319" s="414"/>
    </row>
    <row r="320" spans="1:5" ht="12">
      <c r="A320" s="453"/>
      <c r="B320" s="441" t="s">
        <v>1864</v>
      </c>
      <c r="C320" s="492"/>
      <c r="D320" s="420"/>
      <c r="E320" s="414"/>
    </row>
    <row r="321" spans="1:5" ht="12">
      <c r="A321" s="453"/>
      <c r="B321" s="441" t="s">
        <v>1863</v>
      </c>
      <c r="C321" s="492"/>
      <c r="D321" s="420"/>
      <c r="E321" s="414"/>
    </row>
    <row r="322" spans="1:5" ht="12">
      <c r="A322" s="453"/>
      <c r="B322" s="441" t="s">
        <v>1862</v>
      </c>
      <c r="C322" s="492"/>
      <c r="D322" s="420"/>
      <c r="E322" s="414"/>
    </row>
    <row r="323" spans="1:5" ht="12">
      <c r="A323" s="453" t="s">
        <v>1861</v>
      </c>
      <c r="B323" s="444" t="s">
        <v>1860</v>
      </c>
      <c r="C323" s="491"/>
      <c r="D323" s="413">
        <v>1</v>
      </c>
      <c r="E323" s="414">
        <f>C323*D323</f>
        <v>0</v>
      </c>
    </row>
    <row r="324" spans="1:5" ht="12">
      <c r="A324" s="453"/>
      <c r="B324" s="403"/>
      <c r="C324" s="492"/>
      <c r="D324" s="454"/>
      <c r="E324" s="414"/>
    </row>
    <row r="325" spans="1:5" ht="80.5">
      <c r="A325" s="460"/>
      <c r="B325" s="422" t="s">
        <v>1859</v>
      </c>
      <c r="C325" s="492"/>
      <c r="D325" s="428"/>
      <c r="E325" s="414"/>
    </row>
    <row r="326" spans="1:5" ht="12">
      <c r="A326" s="460"/>
      <c r="B326" s="419" t="s">
        <v>1858</v>
      </c>
      <c r="C326" s="492"/>
      <c r="D326" s="428"/>
      <c r="E326" s="417"/>
    </row>
    <row r="327" spans="1:5" ht="12">
      <c r="A327" s="460"/>
      <c r="B327" s="419" t="s">
        <v>1857</v>
      </c>
      <c r="C327" s="492"/>
      <c r="D327" s="428"/>
      <c r="E327" s="417"/>
    </row>
    <row r="328" spans="1:5" ht="12" thickBot="1">
      <c r="A328" s="461"/>
      <c r="B328" s="450" t="s">
        <v>1856</v>
      </c>
      <c r="C328" s="494"/>
      <c r="D328" s="457"/>
      <c r="E328" s="451"/>
    </row>
    <row r="329" spans="1:5" ht="16" thickBot="1">
      <c r="A329" s="462"/>
      <c r="B329" s="406" t="s">
        <v>1855</v>
      </c>
      <c r="C329" s="493"/>
      <c r="D329" s="463"/>
      <c r="E329" s="438"/>
    </row>
    <row r="330" spans="1:5" ht="12">
      <c r="A330" s="411">
        <v>19.01</v>
      </c>
      <c r="B330" s="412" t="s">
        <v>1854</v>
      </c>
      <c r="C330" s="491"/>
      <c r="D330" s="413">
        <v>1</v>
      </c>
      <c r="E330" s="414">
        <f>C330*D330</f>
        <v>0</v>
      </c>
    </row>
    <row r="331" spans="1:5" ht="34.5">
      <c r="A331" s="415"/>
      <c r="B331" s="422" t="s">
        <v>1853</v>
      </c>
      <c r="C331" s="492"/>
      <c r="D331" s="240"/>
      <c r="E331" s="414"/>
    </row>
    <row r="332" spans="1:5" ht="12">
      <c r="A332" s="418"/>
      <c r="B332" s="419" t="s">
        <v>1852</v>
      </c>
      <c r="C332" s="492"/>
      <c r="D332" s="420"/>
      <c r="E332" s="414"/>
    </row>
    <row r="333" spans="1:5" ht="12">
      <c r="A333" s="411">
        <v>19.02</v>
      </c>
      <c r="B333" s="412" t="s">
        <v>1851</v>
      </c>
      <c r="C333" s="491"/>
      <c r="D333" s="413">
        <v>1</v>
      </c>
      <c r="E333" s="414">
        <f>C333*D333</f>
        <v>0</v>
      </c>
    </row>
    <row r="334" spans="1:5" ht="57.5">
      <c r="A334" s="427"/>
      <c r="B334" s="422" t="s">
        <v>1850</v>
      </c>
      <c r="C334" s="492"/>
      <c r="D334" s="428"/>
      <c r="E334" s="414"/>
    </row>
    <row r="335" spans="1:5" ht="12">
      <c r="A335" s="418"/>
      <c r="B335" s="419" t="s">
        <v>1849</v>
      </c>
      <c r="C335" s="492"/>
      <c r="D335" s="420"/>
      <c r="E335" s="414"/>
    </row>
    <row r="336" spans="1:5" ht="12">
      <c r="A336" s="411">
        <v>19.03</v>
      </c>
      <c r="B336" s="424" t="s">
        <v>1848</v>
      </c>
      <c r="C336" s="491"/>
      <c r="D336" s="413">
        <v>1</v>
      </c>
      <c r="E336" s="414">
        <f>C336*D336</f>
        <v>0</v>
      </c>
    </row>
    <row r="337" spans="1:5" ht="23">
      <c r="A337" s="415"/>
      <c r="B337" s="422" t="s">
        <v>1847</v>
      </c>
      <c r="C337" s="492"/>
      <c r="D337" s="240"/>
      <c r="E337" s="414"/>
    </row>
    <row r="338" spans="1:5" ht="12">
      <c r="A338" s="415"/>
      <c r="B338" s="419" t="s">
        <v>1846</v>
      </c>
      <c r="C338" s="492"/>
      <c r="D338" s="240"/>
      <c r="E338" s="414"/>
    </row>
    <row r="339" spans="1:5" ht="12">
      <c r="A339" s="411">
        <v>19.04</v>
      </c>
      <c r="B339" s="421" t="s">
        <v>1845</v>
      </c>
      <c r="C339" s="491"/>
      <c r="D339" s="413">
        <v>1</v>
      </c>
      <c r="E339" s="414">
        <f>C339*D339</f>
        <v>0</v>
      </c>
    </row>
    <row r="340" spans="1:5" ht="219" thickBot="1">
      <c r="A340" s="415"/>
      <c r="B340" s="437" t="s">
        <v>1844</v>
      </c>
      <c r="C340" s="492"/>
      <c r="D340" s="240"/>
      <c r="E340" s="417"/>
    </row>
    <row r="341" spans="1:5" ht="31" thickBot="1">
      <c r="A341" s="405"/>
      <c r="B341" s="406" t="s">
        <v>1843</v>
      </c>
      <c r="C341" s="493"/>
      <c r="D341" s="408"/>
      <c r="E341" s="438"/>
    </row>
    <row r="342" spans="1:5" ht="12">
      <c r="A342" s="411">
        <v>16.01</v>
      </c>
      <c r="B342" s="412" t="s">
        <v>1842</v>
      </c>
      <c r="C342" s="491"/>
      <c r="D342" s="413">
        <v>1</v>
      </c>
      <c r="E342" s="414">
        <f>C342*D342</f>
        <v>0</v>
      </c>
    </row>
    <row r="343" spans="1:5" ht="12">
      <c r="A343" s="418"/>
      <c r="B343" s="422" t="s">
        <v>1841</v>
      </c>
      <c r="C343" s="492"/>
      <c r="D343" s="420"/>
      <c r="E343" s="414"/>
    </row>
    <row r="344" spans="1:5" ht="12">
      <c r="A344" s="418"/>
      <c r="B344" s="419" t="s">
        <v>1840</v>
      </c>
      <c r="C344" s="492"/>
      <c r="D344" s="420"/>
      <c r="E344" s="414"/>
    </row>
    <row r="345" spans="1:5" ht="12">
      <c r="A345" s="411">
        <v>16.02</v>
      </c>
      <c r="B345" s="412" t="s">
        <v>1839</v>
      </c>
      <c r="C345" s="491"/>
      <c r="D345" s="413">
        <v>1</v>
      </c>
      <c r="E345" s="414">
        <f>C345*D345</f>
        <v>0</v>
      </c>
    </row>
    <row r="346" spans="1:5" ht="12">
      <c r="A346" s="418"/>
      <c r="B346" s="422" t="s">
        <v>1838</v>
      </c>
      <c r="C346" s="492"/>
      <c r="D346" s="420"/>
      <c r="E346" s="417"/>
    </row>
    <row r="347" spans="1:5" ht="12" thickBot="1">
      <c r="A347" s="449"/>
      <c r="B347" s="450" t="s">
        <v>1837</v>
      </c>
      <c r="C347" s="494"/>
      <c r="D347" s="452"/>
      <c r="E347" s="451"/>
    </row>
    <row r="348" spans="1:5" ht="30.5">
      <c r="A348" s="464"/>
      <c r="B348" s="465" t="s">
        <v>1836</v>
      </c>
      <c r="C348" s="495"/>
      <c r="D348" s="467"/>
      <c r="E348" s="466"/>
    </row>
    <row r="349" spans="1:5" ht="12">
      <c r="A349" s="411"/>
      <c r="B349" s="412"/>
      <c r="C349" s="492"/>
      <c r="D349" s="413"/>
      <c r="E349" s="417"/>
    </row>
    <row r="350" spans="1:5" ht="12">
      <c r="A350" s="411">
        <v>29.01</v>
      </c>
      <c r="B350" s="412" t="s">
        <v>1835</v>
      </c>
      <c r="C350" s="491"/>
      <c r="D350" s="413">
        <v>1</v>
      </c>
      <c r="E350" s="414">
        <f>C350*D350</f>
        <v>0</v>
      </c>
    </row>
    <row r="351" spans="1:5" ht="12">
      <c r="A351" s="411"/>
      <c r="B351" s="468" t="s">
        <v>1834</v>
      </c>
      <c r="C351" s="492"/>
      <c r="D351" s="413"/>
      <c r="E351" s="414"/>
    </row>
    <row r="352" spans="1:5" ht="12">
      <c r="A352" s="411"/>
      <c r="B352" s="468" t="s">
        <v>1833</v>
      </c>
      <c r="C352" s="492"/>
      <c r="D352" s="413"/>
      <c r="E352" s="414"/>
    </row>
    <row r="353" spans="1:5" ht="12">
      <c r="A353" s="418"/>
      <c r="B353" s="422"/>
      <c r="C353" s="492"/>
      <c r="D353" s="420"/>
      <c r="E353" s="414"/>
    </row>
    <row r="354" spans="1:5" ht="12">
      <c r="A354" s="418"/>
      <c r="B354" s="419"/>
      <c r="C354" s="492"/>
      <c r="D354" s="420"/>
      <c r="E354" s="414"/>
    </row>
    <row r="355" spans="1:5" ht="12">
      <c r="A355" s="411">
        <v>29.02</v>
      </c>
      <c r="B355" s="421" t="s">
        <v>1832</v>
      </c>
      <c r="C355" s="491"/>
      <c r="D355" s="413">
        <v>1</v>
      </c>
      <c r="E355" s="414">
        <f>C355*D355</f>
        <v>0</v>
      </c>
    </row>
    <row r="356" spans="1:5" ht="57.5">
      <c r="A356" s="427"/>
      <c r="B356" s="422" t="s">
        <v>1831</v>
      </c>
      <c r="C356" s="492"/>
      <c r="D356" s="428"/>
      <c r="E356" s="414"/>
    </row>
    <row r="357" spans="1:5" ht="12">
      <c r="A357" s="418"/>
      <c r="B357" s="419" t="s">
        <v>1830</v>
      </c>
      <c r="C357" s="492"/>
      <c r="D357" s="420"/>
      <c r="E357" s="414"/>
    </row>
    <row r="358" spans="1:5" ht="12">
      <c r="A358" s="418"/>
      <c r="B358" s="419" t="s">
        <v>1829</v>
      </c>
      <c r="C358" s="492"/>
      <c r="D358" s="420"/>
      <c r="E358" s="414"/>
    </row>
    <row r="359" spans="1:5" ht="12">
      <c r="A359" s="418"/>
      <c r="B359" s="419" t="s">
        <v>1828</v>
      </c>
      <c r="C359" s="492"/>
      <c r="D359" s="420"/>
      <c r="E359" s="414"/>
    </row>
    <row r="360" spans="1:5" ht="12">
      <c r="A360" s="411">
        <v>29.03</v>
      </c>
      <c r="B360" s="424" t="s">
        <v>1827</v>
      </c>
      <c r="C360" s="491"/>
      <c r="D360" s="413">
        <v>1</v>
      </c>
      <c r="E360" s="414">
        <f>C360*D360</f>
        <v>0</v>
      </c>
    </row>
    <row r="361" spans="1:5" ht="12">
      <c r="A361" s="418"/>
      <c r="B361" s="422" t="s">
        <v>1826</v>
      </c>
      <c r="C361" s="492"/>
      <c r="D361" s="420"/>
      <c r="E361" s="414"/>
    </row>
    <row r="362" spans="1:5" ht="12">
      <c r="A362" s="411">
        <v>29.04</v>
      </c>
      <c r="B362" s="421" t="s">
        <v>1825</v>
      </c>
      <c r="C362" s="491"/>
      <c r="D362" s="432">
        <v>1</v>
      </c>
      <c r="E362" s="414">
        <f>C362*D362</f>
        <v>0</v>
      </c>
    </row>
    <row r="363" spans="1:5" ht="12">
      <c r="A363" s="418"/>
      <c r="B363" s="422" t="s">
        <v>1824</v>
      </c>
      <c r="C363" s="469"/>
      <c r="D363" s="420"/>
      <c r="E363" s="470"/>
    </row>
    <row r="364" spans="1:5" ht="12" thickBot="1">
      <c r="A364" s="471"/>
      <c r="B364" s="450" t="s">
        <v>1823</v>
      </c>
      <c r="C364" s="472"/>
      <c r="D364" s="473"/>
      <c r="E364" s="472"/>
    </row>
    <row r="365" spans="1:5" ht="12" thickBot="1">
      <c r="A365" s="474"/>
      <c r="E365" s="477"/>
    </row>
    <row r="366" spans="1:5" ht="14">
      <c r="A366" s="478"/>
      <c r="B366" s="479" t="s">
        <v>1822</v>
      </c>
      <c r="C366" s="480"/>
      <c r="D366" s="481"/>
      <c r="E366" s="482">
        <f>SUM(E4:E364)</f>
        <v>0</v>
      </c>
    </row>
    <row r="367" spans="1:5" ht="14">
      <c r="A367" s="474"/>
      <c r="B367" s="483" t="s">
        <v>1821</v>
      </c>
      <c r="C367" s="484">
        <v>0.21</v>
      </c>
      <c r="E367" s="477">
        <f>E366*C367</f>
        <v>0</v>
      </c>
    </row>
    <row r="368" spans="1:5" ht="14.5" thickBot="1">
      <c r="A368" s="485"/>
      <c r="B368" s="486" t="s">
        <v>1820</v>
      </c>
      <c r="C368" s="487"/>
      <c r="D368" s="488"/>
      <c r="E368" s="489">
        <f>E367+E366</f>
        <v>0</v>
      </c>
    </row>
  </sheetData>
  <sheetProtection algorithmName="SHA-512" hashValue="NFZqux0+zk0lpv8n3hHpeZTQSfCnqNDM87K/DYsiJLtP3oDID03uCmRJ4bnBd5j3TqYr4FhC9FpeHI1N49N4cg==" saltValue="JSIYYbRjBpSutIV24mU8eQ==" spinCount="100000" sheet="1" objects="1" scenarios="1"/>
  <mergeCells count="3">
    <mergeCell ref="A2:E2"/>
    <mergeCell ref="A63:A65"/>
    <mergeCell ref="A1:E1"/>
  </mergeCells>
  <printOptions/>
  <pageMargins left="0.7" right="0.7" top="0.787401575" bottom="0.787401575" header="0.3" footer="0.3"/>
  <pageSetup horizontalDpi="600" verticalDpi="600" orientation="portrait" paperSize="9" r:id="rId1"/>
  <rowBreaks count="2" manualBreakCount="2">
    <brk id="311" max="16383" man="1"/>
    <brk id="3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 rozpočty</dc:creator>
  <cp:keywords/>
  <dc:description/>
  <cp:lastModifiedBy>Lukáš Trojánek</cp:lastModifiedBy>
  <dcterms:created xsi:type="dcterms:W3CDTF">2021-12-21T14:39:34Z</dcterms:created>
  <dcterms:modified xsi:type="dcterms:W3CDTF">2022-01-06T12:46:51Z</dcterms:modified>
  <cp:category/>
  <cp:version/>
  <cp:contentType/>
  <cp:contentStatus/>
</cp:coreProperties>
</file>