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4355" windowHeight="11760" tabRatio="863" activeTab="6"/>
  </bookViews>
  <sheets>
    <sheet name="titul" sheetId="1" r:id="rId1"/>
    <sheet name="list 2" sheetId="2" r:id="rId2"/>
    <sheet name="Rekapitulace " sheetId="3" r:id="rId3"/>
    <sheet name="Ž-stavební část" sheetId="4" r:id="rId4"/>
    <sheet name="ZTI " sheetId="5" r:id="rId5"/>
    <sheet name="silnoproud" sheetId="6" r:id="rId6"/>
    <sheet name="M-stavební část" sheetId="7" r:id="rId7"/>
  </sheets>
  <externalReferences>
    <externalReference r:id="rId10"/>
  </externalReferences>
  <definedNames>
    <definedName name="_xlnm.Print_Titles" localSheetId="3">'Ž-stavební část'!$2:$4</definedName>
  </definedNames>
  <calcPr fullCalcOnLoad="1"/>
</workbook>
</file>

<file path=xl/sharedStrings.xml><?xml version="1.0" encoding="utf-8"?>
<sst xmlns="http://schemas.openxmlformats.org/spreadsheetml/2006/main" count="1171" uniqueCount="425">
  <si>
    <t>D+M</t>
  </si>
  <si>
    <t>ve stavební části</t>
  </si>
  <si>
    <t>včetně tvarovek</t>
  </si>
  <si>
    <t xml:space="preserve"> </t>
  </si>
  <si>
    <t>typu RAKO, CEMENTO, DAK 63661, tm. šedá</t>
  </si>
  <si>
    <t>Stavebně-architektonická část</t>
  </si>
  <si>
    <t>Záchodové sedátko plastové</t>
  </si>
  <si>
    <t>montáž a dodávka potrubí včetně objímek pro jeho uchycení, všech tvarovek, vyvedení a upevnění odpadních výpustek</t>
  </si>
  <si>
    <t xml:space="preserve">Rozvody kanalizace -PP splaškové potrubí - HT systém </t>
  </si>
  <si>
    <t>Baterie mísící, chromovaná, umyvadlová stojánková</t>
  </si>
  <si>
    <t>Mísa záchodová keramická  závěsná</t>
  </si>
  <si>
    <t>ovládání zepředu</t>
  </si>
  <si>
    <t>Doprava + montáž včetně spojovacího materiálu, instalačních sad k výrobkům atp.</t>
  </si>
  <si>
    <t>otvor pro okno do světlíku</t>
  </si>
  <si>
    <t>2.</t>
  </si>
  <si>
    <t xml:space="preserve">Vybourání otvorů ve zdivu porob. tvárnice </t>
  </si>
  <si>
    <t>3.</t>
  </si>
  <si>
    <t xml:space="preserve">Bourání  cihelných konstr. tl. 10-15 cm 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</si>
  <si>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</si>
  <si>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</si>
  <si>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</si>
  <si>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</si>
  <si>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</si>
  <si>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</si>
  <si>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</si>
  <si>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</si>
  <si>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</si>
  <si>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</si>
  <si>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</si>
  <si>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</si>
  <si>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</si>
  <si>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Vybourání podlahy betonové vč. dlažby</t>
  </si>
  <si>
    <t xml:space="preserve">rastrový min. podhled </t>
  </si>
  <si>
    <t>Demontáž podhledu montovaného</t>
  </si>
  <si>
    <t>ocelová zárubeň</t>
  </si>
  <si>
    <t xml:space="preserve">rámová zárubeň </t>
  </si>
  <si>
    <t>Demontáž dveří vč. zárubní</t>
  </si>
  <si>
    <t>Demontáž dřevěných dveří vč. zárubně</t>
  </si>
  <si>
    <t>Demontáž vybavení</t>
  </si>
  <si>
    <t xml:space="preserve">zásobníky mýdla, papír. ručníků, toal. papírů, madel, osoušeč rukou, zrcadel, odpadkových košů </t>
  </si>
  <si>
    <t xml:space="preserve">tl. podlahy 80mm </t>
  </si>
  <si>
    <t>Demolice obkladů</t>
  </si>
  <si>
    <t xml:space="preserve">části stěn </t>
  </si>
  <si>
    <t>po provedených rozvodech</t>
  </si>
  <si>
    <t>Drážky zdi cihel  tl 5-10cm</t>
  </si>
  <si>
    <t xml:space="preserve">pro topení, zti, elektro </t>
  </si>
  <si>
    <t>Zazdívka rýh cihlami tl. 5-10cm</t>
  </si>
  <si>
    <t xml:space="preserve">Příčky porobetonové tl. 10 cm </t>
  </si>
  <si>
    <t>vč. tenkovrstvé malty</t>
  </si>
  <si>
    <t>Přizdívky z tvárnic pórobetonových tl.7,5-10cm</t>
  </si>
  <si>
    <t>Odstranění nesoudržných omítek stěn a stropů  oškrábáním</t>
  </si>
  <si>
    <t>OIZZO LED 12W 4000K EVG IP40</t>
  </si>
  <si>
    <t>OIZZO LED 15W 3000K EVG IP40</t>
  </si>
  <si>
    <t>Omítka stěn  tenkovrstvá stěrková vč.výztužné tkaniny a lepidla</t>
  </si>
  <si>
    <t>odněkud zatékalo</t>
  </si>
  <si>
    <t>SDK podhled zav 2xUD+CD 1x 12,5 mm</t>
  </si>
  <si>
    <t>1/L, 1A/L</t>
  </si>
  <si>
    <t>Příčky montované, tl. 3cm, v=2m</t>
  </si>
  <si>
    <t>Dveře, okna</t>
  </si>
  <si>
    <t>Přebroušení a vyrovnání podlah pod nivelaci</t>
  </si>
  <si>
    <t>Penetrace, samonivelační stěrka do 3mm</t>
  </si>
  <si>
    <t xml:space="preserve">Hydroizolační stěrka </t>
  </si>
  <si>
    <t>hydroizolace + pásky</t>
  </si>
  <si>
    <t>Mtž dlažba keramická  600/600 mm</t>
  </si>
  <si>
    <t>Dlažba keramická 600/600 mm</t>
  </si>
  <si>
    <t>Montáž obkladaček pravoúhlých pórovinových 200/600mm</t>
  </si>
  <si>
    <t>Bělninový obklad 200/600mm</t>
  </si>
  <si>
    <t>vč. lepidla a spárovací hmoty dle vzorku - odpovídající dlažbě</t>
  </si>
  <si>
    <t>Demontáž.stáv.instalací a konc. prvků</t>
  </si>
  <si>
    <t>součásti ZTI</t>
  </si>
  <si>
    <t>nátěr volného potrubí ÚT - očištění, přebroušení, 2x vrchní nátěr - barva bílá</t>
  </si>
  <si>
    <t>Mísa záchodová keramická  závěsná pro hendikepované</t>
  </si>
  <si>
    <t>Část celkem</t>
  </si>
  <si>
    <t>Název stavby:</t>
  </si>
  <si>
    <t>Místo stavby:</t>
  </si>
  <si>
    <t>Stavebník:</t>
  </si>
  <si>
    <t>Projektant:</t>
  </si>
  <si>
    <t>Stupeň:</t>
  </si>
  <si>
    <t xml:space="preserve"> L50x50x5mm, dl.1,4m</t>
  </si>
  <si>
    <t>Umyvadlová výpusť bez zátky</t>
  </si>
  <si>
    <t>Ing.arch. Vojtěška Králová</t>
  </si>
  <si>
    <t>Ke dvoru 779/8</t>
  </si>
  <si>
    <t>vkralova@centrum.cz</t>
  </si>
  <si>
    <t>tel. 725 870 121</t>
  </si>
  <si>
    <t>IČO 49211676</t>
  </si>
  <si>
    <t>nám. Jana Palacha 2, Praha 1</t>
  </si>
  <si>
    <t>FF UK v Praze, nám. Jana Palacha 2, Praha 1</t>
  </si>
  <si>
    <t xml:space="preserve">prováděcí projekt </t>
  </si>
  <si>
    <t>Celková cena (bez DPH)</t>
  </si>
  <si>
    <t>Celkem (bez DPH)</t>
  </si>
  <si>
    <t>Celkem (včetně DPH)</t>
  </si>
  <si>
    <t>ks</t>
  </si>
  <si>
    <t>m</t>
  </si>
  <si>
    <t>kpl</t>
  </si>
  <si>
    <t>MJ</t>
  </si>
  <si>
    <t>DPH</t>
  </si>
  <si>
    <t>Svislé a kompletní konstrukce</t>
  </si>
  <si>
    <t>Rekapitulace</t>
  </si>
  <si>
    <t>Elektroinstalace - silnoproud</t>
  </si>
  <si>
    <t>K/P</t>
  </si>
  <si>
    <t>Položka</t>
  </si>
  <si>
    <t>Popis</t>
  </si>
  <si>
    <t>Dopl. popis</t>
  </si>
  <si>
    <t>Jedn. cena</t>
  </si>
  <si>
    <t>Cena</t>
  </si>
  <si>
    <t/>
  </si>
  <si>
    <t>T</t>
  </si>
  <si>
    <t>M2</t>
  </si>
  <si>
    <t>Úpravy povrchů vnitřní</t>
  </si>
  <si>
    <t>Ostatní konstrukce a práce</t>
  </si>
  <si>
    <t>Vyčištění budov</t>
  </si>
  <si>
    <t>Demolice a bourání</t>
  </si>
  <si>
    <t>Svislá doprava suti prvé podlaží</t>
  </si>
  <si>
    <t>Svislá doprava suti další podlaží</t>
  </si>
  <si>
    <t>Odvoz suti na skládku do 1km</t>
  </si>
  <si>
    <t>Odvoz suti na skládku další 1km</t>
  </si>
  <si>
    <t>Vnitrostav doprava suti do 10m</t>
  </si>
  <si>
    <t>Vnitrostav doprava suti dalších 5m</t>
  </si>
  <si>
    <t>Uložení suti na skládku bez hutnění</t>
  </si>
  <si>
    <t>Poplatek za skládku</t>
  </si>
  <si>
    <t>SOUB</t>
  </si>
  <si>
    <t>Pomocné lešení a konstr.pro bourání</t>
  </si>
  <si>
    <t>Přesun hmot</t>
  </si>
  <si>
    <t>%</t>
  </si>
  <si>
    <t>Malby</t>
  </si>
  <si>
    <t>STAVEBNÍ ČÁST</t>
  </si>
  <si>
    <t>KS</t>
  </si>
  <si>
    <t>Lešení lehké pomocné podlaha v -3,5m</t>
  </si>
  <si>
    <t>Dolňkové výrobky</t>
  </si>
  <si>
    <t>m2</t>
  </si>
  <si>
    <t xml:space="preserve">Podlahy </t>
  </si>
  <si>
    <t>Konstrukce zámečnické</t>
  </si>
  <si>
    <t>Z/1</t>
  </si>
  <si>
    <t>trubka s patkou</t>
  </si>
  <si>
    <t>d.150, kotveno do podlahy pro prostup kabeláže, lakováno, RAL 9005</t>
  </si>
  <si>
    <t>Izolace</t>
  </si>
  <si>
    <t>pol</t>
  </si>
  <si>
    <t>Doprava suti, skládkovné</t>
  </si>
  <si>
    <t xml:space="preserve">Zednické výpomoce - opravy pro nové instalace </t>
  </si>
  <si>
    <t>Text</t>
  </si>
  <si>
    <t>popis</t>
  </si>
  <si>
    <t>J.c.</t>
  </si>
  <si>
    <t>KANALIZACE</t>
  </si>
  <si>
    <t>Doprava + montáž včetně spojovacího a kompletačního materiálu</t>
  </si>
  <si>
    <t>DOMOVNÍ KANALIZACE CELKEM</t>
  </si>
  <si>
    <t>VODOVOD</t>
  </si>
  <si>
    <t>Montáž izolace</t>
  </si>
  <si>
    <t>DOMOVNÍ VODOVOD CELKEM</t>
  </si>
  <si>
    <t>Doprava + montáž včetně spojovacího materiálu</t>
  </si>
  <si>
    <t xml:space="preserve">ZAŘIZOVACÍ PŘEDMĚTY CELKEM </t>
  </si>
  <si>
    <t>ZTI celkem</t>
  </si>
  <si>
    <t xml:space="preserve">Výkaz výměr je zpracován v souladu se zák. č.137/2006 Sb., §44, odst. (4), písm a) a b). Dojde-li k nesouladu mezi výkazem výměr a </t>
  </si>
  <si>
    <t xml:space="preserve">projektovou dokumentací stavby, je pro stanovení nabídkové ceny rozhodující množství dovoditelné z projektové dokumentace. </t>
  </si>
  <si>
    <t xml:space="preserve">Při vyplňování výkazu výměr je nutné respektovat dále uvedené pokyny: </t>
  </si>
  <si>
    <t xml:space="preserve">1) Při zpracování nabídky je nutné využít všech částí (dílů) projektu, tj. technické zprávy, seznamu pozic, všech výkresů, tabulek a </t>
  </si>
  <si>
    <t xml:space="preserve">specifikací materiálů. </t>
  </si>
  <si>
    <t xml:space="preserve">2) Součástí nabídkové ceny musí být veškeré náklady, aby cena byla konečná a zahrnovala celou dodávku a montáž. </t>
  </si>
  <si>
    <t xml:space="preserve">3) Neuvede-li uchazeč, že v příslušné položce není zahrnuto to a to, předpokládá se, že příslušná cena </t>
  </si>
  <si>
    <t xml:space="preserve">obsahuje veškeré technicky a logicky dovoditélné součásti dodávky a montáže. </t>
  </si>
  <si>
    <t xml:space="preserve">4) Dodávky a montáže uvedené v nabídce musí být, včetně veškerého souvisejícího doplňkového, podružného a montážního materiálu, </t>
  </si>
  <si>
    <t xml:space="preserve">tak, aby celé zařízení bylo funkční a splňovalo všechny předpisy, které se na ně vztahují.  </t>
  </si>
  <si>
    <t xml:space="preserve">od jiného výrobce je povinen dodržet standard a zároveň přejímá odpovědnost za správnost náhrady - splnění všech parametrů a </t>
  </si>
  <si>
    <t>koordinaci se všemi navazujícími profesemi. Vyvolané úpravy řešení projektu zahrne uchazeč do nabídkové ceny.</t>
  </si>
  <si>
    <t>ochrana konstrukcí</t>
  </si>
  <si>
    <t>Celková cena</t>
  </si>
  <si>
    <t xml:space="preserve">5) Eventuelní označení výrobků konkrétním výrobcem v projektu vyjadřuje standard požadované kvality event. technických parametrů. Pokud uchazeč nabídne produkt </t>
  </si>
  <si>
    <t>SDK podhled zav 2xUD+CD 1x 12,5 deska bílá</t>
  </si>
  <si>
    <t>lemovací okraje - malé plochy</t>
  </si>
  <si>
    <t xml:space="preserve">ZAŘIZOVACÍ PŘEDMĚTY </t>
  </si>
  <si>
    <t>Poř. č.</t>
  </si>
  <si>
    <t>Označení</t>
  </si>
  <si>
    <t>Popis, druh</t>
  </si>
  <si>
    <t>Hlavní rozměry</t>
  </si>
  <si>
    <t>Materiál</t>
  </si>
  <si>
    <t>Výrobce</t>
  </si>
  <si>
    <t>Jednotka</t>
  </si>
  <si>
    <t>Jedn.cena</t>
  </si>
  <si>
    <t>Position</t>
  </si>
  <si>
    <t>Tag No.</t>
  </si>
  <si>
    <t>Description, Type</t>
  </si>
  <si>
    <t>Main Dimension</t>
  </si>
  <si>
    <t>Material</t>
  </si>
  <si>
    <t>Manufacturer</t>
  </si>
  <si>
    <t>Unit</t>
  </si>
  <si>
    <t>Quantity</t>
  </si>
  <si>
    <t>Unit price</t>
  </si>
  <si>
    <t xml:space="preserve"> Price</t>
  </si>
  <si>
    <t>SILNOPROUDÁ INSTALACE</t>
  </si>
  <si>
    <t>A1</t>
  </si>
  <si>
    <t>Silnoproudá instalace, nosný úložný materiál</t>
  </si>
  <si>
    <t>Dle dodavatele</t>
  </si>
  <si>
    <t>Drobný a montážní materiál, revize a měření</t>
  </si>
  <si>
    <t>Kabely</t>
  </si>
  <si>
    <t>Kabel CYKY-J 3x1,5</t>
  </si>
  <si>
    <t>Vodič CYY 4</t>
  </si>
  <si>
    <t>Nosný úložný materiál</t>
  </si>
  <si>
    <t>KOPOS KOLÍN</t>
  </si>
  <si>
    <t>Instalační krabice se svorkovnicí a víkem KU68-1902</t>
  </si>
  <si>
    <t>Instalační krabice přístrojové KP68/2</t>
  </si>
  <si>
    <t>Drobný a montážní materiál, kotevní materiál, revize a měření</t>
  </si>
  <si>
    <t>Rozváděče + rozváděčová výzbroj</t>
  </si>
  <si>
    <t>Ostatní náklady</t>
  </si>
  <si>
    <t>Přenosné lešení</t>
  </si>
  <si>
    <t>Požární ucpávky</t>
  </si>
  <si>
    <t>Stavební přípomoce</t>
  </si>
  <si>
    <t>Zkoušky technologických zařízení pod napětím</t>
  </si>
  <si>
    <t>Uvedení do provozu</t>
  </si>
  <si>
    <t>Výchozí revize</t>
  </si>
  <si>
    <t>DN 40</t>
  </si>
  <si>
    <t>DN 50</t>
  </si>
  <si>
    <t>DN 110</t>
  </si>
  <si>
    <t>Kanalizační přivzdušňovací ventil DN 50</t>
  </si>
  <si>
    <t>Přesun hmot pro vnitřní kanalizaci do výšky 12 m</t>
  </si>
  <si>
    <t xml:space="preserve">Zkouška plynotěsnosti odpadního a připojovacího potrubí </t>
  </si>
  <si>
    <t>Potrubí plastové vodovodní  HOSTALEN, tlaková řada PN 16</t>
  </si>
  <si>
    <t>20 x 2,8</t>
  </si>
  <si>
    <t>25 x 3,5</t>
  </si>
  <si>
    <t>Ochrana potrubí SV návlekovou izolací tl. 9 mm (DN 15-20)</t>
  </si>
  <si>
    <t>Ochrana potrubí TV návlekovou izolací tl. 20 mm (DN 15-20)</t>
  </si>
  <si>
    <t>Kulový kohout DN 20 - závitový, chromovaný - pro rozvody  vody</t>
  </si>
  <si>
    <t>Mechanický vodovodní filtr DN 20</t>
  </si>
  <si>
    <t>Zpětný ventil DN 20</t>
  </si>
  <si>
    <t>Přesun hmot pro vnitřní vodovod do výšky 12 m</t>
  </si>
  <si>
    <t>Tlaková zkouška vnitřního vodovodu</t>
  </si>
  <si>
    <t>s hlubokým splachováním, šířka 360 mm, hloubka 490 mm</t>
  </si>
  <si>
    <t>Záchodové sedátko plastové s poklopem</t>
  </si>
  <si>
    <t>s antibakteriální úpravou, duroplast, plastové úchyty, zpomalovací mechanismus sklápění SLOW-CLOSE</t>
  </si>
  <si>
    <t>s hlubokým splachováním, šířka 360 mm, hloubka 700 mm</t>
  </si>
  <si>
    <t>s antibakteriální úpravou,duroplast, bez poklopu</t>
  </si>
  <si>
    <t>Umývátko keramické</t>
  </si>
  <si>
    <t>Montážní souprava pro  závěsné WC (podomítkový montážní prvek), k zazdění a předezdění</t>
  </si>
  <si>
    <t>Montážní souprava pro  závěsné WC invalidní a pro madla (podomítkový montážní prvek), pro zabudování suchým procesem, samonosná</t>
  </si>
  <si>
    <t>Ovládací tlačítko WC</t>
  </si>
  <si>
    <t>2 množství spláchování  - pochromované matné</t>
  </si>
  <si>
    <t>Ovládací tlačítko k invalidnímu WC - oddálené, pneumatické</t>
  </si>
  <si>
    <t>Krycí deska pro splachovací nádržku u invalidního WC</t>
  </si>
  <si>
    <t>pochromovaná matná</t>
  </si>
  <si>
    <t>včetně sanitárních flexi hadic s nerez opletem</t>
  </si>
  <si>
    <t>s prodlouženou pákou (v invadlidním prostoru), včetně sanitárních flexi hadic s nerez opletem</t>
  </si>
  <si>
    <t xml:space="preserve">Rohový ventil s filtrem </t>
  </si>
  <si>
    <t>1/2" / 3/8"</t>
  </si>
  <si>
    <t>Zápachová uzávěrka (sifon) - umyvadlová</t>
  </si>
  <si>
    <t>5/4" - 32 mm, provedení chrom</t>
  </si>
  <si>
    <t>provedení chrom</t>
  </si>
  <si>
    <t>neviditelná pod obklad</t>
  </si>
  <si>
    <t>Přesun hmot pro zařizovací předměty do výšky 12 m</t>
  </si>
  <si>
    <t>Hormen CE</t>
  </si>
  <si>
    <t>A2</t>
  </si>
  <si>
    <t>N</t>
  </si>
  <si>
    <t>nouzové svítidlo IP40 LED TA 1h 1,2W STI</t>
  </si>
  <si>
    <t>Drobný a montážní materiál, kotevní materiál pro světelná tělesa, světelné zdroje, recyklační poplatek,  měření</t>
  </si>
  <si>
    <t xml:space="preserve">Snímač přítomnosti Busch-Präsenz Mini KNX </t>
  </si>
  <si>
    <t>ABB</t>
  </si>
  <si>
    <t>Krabice elektroinstalační pro snímač přítomnosti Busch-Präsenz Mini KNX ABB</t>
  </si>
  <si>
    <t>Signalizační systém</t>
  </si>
  <si>
    <t>Tlačítko prosvětlené FAP 1001</t>
  </si>
  <si>
    <t>Reflex SI</t>
  </si>
  <si>
    <t>10.</t>
  </si>
  <si>
    <t>Modul kontrolní s tlačítkem FEH 1001</t>
  </si>
  <si>
    <t>Transformátor FLM 1000</t>
  </si>
  <si>
    <t>Tlačítko signální tahové FAP 3002</t>
  </si>
  <si>
    <t>Rámečky k přístrojům</t>
  </si>
  <si>
    <t>Kabel CYKY 2x1,5</t>
  </si>
  <si>
    <t>Úprava stávajícího rozvaděče</t>
  </si>
  <si>
    <t>Jistič modulový B 10A/1</t>
  </si>
  <si>
    <t>Elektroinstalace silnoproud celkem</t>
  </si>
  <si>
    <t xml:space="preserve">elektroinstalace,  osvětlení, odvětrání, rozvodů vody a kanalizace vč. uzávěrů a podlahové vpusti </t>
  </si>
  <si>
    <t xml:space="preserve">D + M podhledu kazetového 600x600 mm s nosnou konstrukcí viditelnou </t>
  </si>
  <si>
    <t>bílý, bílé profily</t>
  </si>
  <si>
    <t>betonová mazanina</t>
  </si>
  <si>
    <t>Konstrukce montované</t>
  </si>
  <si>
    <t>Neviditelná revizní dvířka, plast. dvířka a krycí mřížka</t>
  </si>
  <si>
    <t>Demontáž zař. předmětů</t>
  </si>
  <si>
    <t xml:space="preserve">WC mísy vč. záv. zařízení, umyvadla, urinály </t>
  </si>
  <si>
    <t>Dlaždice betonové kladené na sucho na střechu 500x500x60 mm</t>
  </si>
  <si>
    <t>kus</t>
  </si>
  <si>
    <t>Podlahy a podlahové konstrukce</t>
  </si>
  <si>
    <t>úprava venkovní plochy</t>
  </si>
  <si>
    <t>Mazanina z betonu tl 80 mm vč. kari sítě, ramp, zesílení v místě kotvení zábradlí, nabetonávky lemu pro poklop, podklad hutněného štěrku - upřesněno bude dle situace na místě po sejmutí dlažby</t>
  </si>
  <si>
    <t xml:space="preserve">opravy podlah po elekktroinstalacích </t>
  </si>
  <si>
    <t>1.</t>
  </si>
  <si>
    <t>D + M protiotřesové izolace tl. 7 mm z rýhované gumy</t>
  </si>
  <si>
    <t>usazení klima jednotek na střeše, 3 vrstvy křížem ložené pod každou dlaždici</t>
  </si>
  <si>
    <t>bílá</t>
  </si>
  <si>
    <t>DÁVKOVAČ NA TEKUTÉ MÝDLO</t>
  </si>
  <si>
    <t>ZÁSOBNÍK NA PAPÍROVÉ RUČNÍKY</t>
  </si>
  <si>
    <t>matný nerez, zámek, 600 ručníků Z</t>
  </si>
  <si>
    <t>ZÁSOBNÍK NA TOALETNÍ PAPÍR</t>
  </si>
  <si>
    <t>ODPADKOVÝ KOŠ DRÁTĚNÝ ZÁVĚSNÝ</t>
  </si>
  <si>
    <t>matný nerez</t>
  </si>
  <si>
    <t>WC ŠTĚTKA</t>
  </si>
  <si>
    <t>závěsný set, matný nerez</t>
  </si>
  <si>
    <t>MADLO PEVNÉ UZAVŘENÉ K WC, D.900</t>
  </si>
  <si>
    <t>Nátěry</t>
  </si>
  <si>
    <t xml:space="preserve">Nátěry syntetické polomatný povrch </t>
  </si>
  <si>
    <t>ZTI</t>
  </si>
  <si>
    <t>Vodorovné konstrukce</t>
  </si>
  <si>
    <t>SDK opláštění tl. 240 CW+UW 1x12,5mm</t>
  </si>
  <si>
    <t xml:space="preserve">   1.</t>
  </si>
  <si>
    <t>impregnovaná deska, vč. tmelení, přebroušení</t>
  </si>
  <si>
    <t>impregnovaná deska, opláštění podomítkového systému vč. ztužení profilů, vč. tmelení, přebroušení</t>
  </si>
  <si>
    <t>P1</t>
  </si>
  <si>
    <t>matný nerez 1500ml, přímé plnění</t>
  </si>
  <si>
    <t>P2</t>
  </si>
  <si>
    <t>P3</t>
  </si>
  <si>
    <t>P4</t>
  </si>
  <si>
    <t>matný nerez, 47l</t>
  </si>
  <si>
    <t>P5</t>
  </si>
  <si>
    <t>P6</t>
  </si>
  <si>
    <t>MADLO ROVNÉ U UMYVADLA, D. 500MM ,</t>
  </si>
  <si>
    <t>P7</t>
  </si>
  <si>
    <t>P8</t>
  </si>
  <si>
    <t>P9</t>
  </si>
  <si>
    <t>MADLO ROVNÉ NA DVEŘE, D. 700MM ,</t>
  </si>
  <si>
    <t>ZRCADLO LEPENÉ</t>
  </si>
  <si>
    <t>P10/1</t>
  </si>
  <si>
    <t>P10/2</t>
  </si>
  <si>
    <t>P11</t>
  </si>
  <si>
    <t>TAHOVÉ SIGNÁLNÍ TLAČÍTKO</t>
  </si>
  <si>
    <t>Malba stěn  na zdivo</t>
  </si>
  <si>
    <t>Malba stropů na SDK</t>
  </si>
  <si>
    <t>matný nerez, jedna role toal. pap. prům.26, zámek</t>
  </si>
  <si>
    <t>Značení</t>
  </si>
  <si>
    <t>v=2,25m</t>
  </si>
  <si>
    <t>typu RAKO, CONCEPT PLUS, WAAVE000, b.bílá ,</t>
  </si>
  <si>
    <t>WC muži + přístup pro invalidy  - dle grafického manuálu FF</t>
  </si>
  <si>
    <t xml:space="preserve">Obklady </t>
  </si>
  <si>
    <t xml:space="preserve">Datum zpracování:  </t>
  </si>
  <si>
    <t>D+M, vč. nátěru</t>
  </si>
  <si>
    <t xml:space="preserve">vč. demontáže stávajícího, D+M nového,úprava a zasekání potrubí vč. izolace </t>
  </si>
  <si>
    <t>okno jednokřídlé, otvíravé, 450/1350mm, výškově děleno na dvě části - replika stávajícího</t>
  </si>
  <si>
    <t>do světlíku, kování dle tab. dveří a oken. , rozměr upřesnit při stavbě</t>
  </si>
  <si>
    <t>součásti  elektro - nenaceňovat</t>
  </si>
  <si>
    <t>Svítidla</t>
  </si>
  <si>
    <t>Betonáž rampy C20/25</t>
  </si>
  <si>
    <t xml:space="preserve">2. </t>
  </si>
  <si>
    <t>Štuk vnitřní, tl. 2mm, ručně</t>
  </si>
  <si>
    <t>Výměna tělesa ÚT</t>
  </si>
  <si>
    <t>příčky, přizdívky</t>
  </si>
  <si>
    <t>m3</t>
  </si>
  <si>
    <t>jednokřídlé vnitřní dveře dřevěné, plné, kazetové 800/2150mm - replika stávajících</t>
  </si>
  <si>
    <t>se samozavíračem, rámová profilovaná zárubeň, kování dle tabulky dveří a oken, b. bílá perlová RAL 1013, okopový mosaz. zárubeň u 1A/L uzpůsobit tl. příčky</t>
  </si>
  <si>
    <t>vč. lepidla, penetrace a hydroizolace u SDK, vč. rohových lišt - nerez, typ lišt dle vzorku, spár. hmota bílá</t>
  </si>
  <si>
    <t>OSOUŠEČ RUKOU EL.</t>
  </si>
  <si>
    <t>kg</t>
  </si>
  <si>
    <t>nosná konstr. WC invalida</t>
  </si>
  <si>
    <t xml:space="preserve">Samozavírače </t>
  </si>
  <si>
    <t>RAL 1013, typu GEZE TS 5000</t>
  </si>
  <si>
    <t>Revizní dvířka do SDK podhledu</t>
  </si>
  <si>
    <t xml:space="preserve">Výroba a montáž kovových atypi. konstr. </t>
  </si>
  <si>
    <t>ochrana mramorového obkladu</t>
  </si>
  <si>
    <t>vč. KARI  sítě 4/100x100</t>
  </si>
  <si>
    <t>šířka 450 mm, hloubka 250 mm, s otvorem pro baterii vpravo, včetně instalační sady a podomítkového umyvadlového sifonu</t>
  </si>
  <si>
    <t>11/2016</t>
  </si>
  <si>
    <t>MADLO SKLOPNÉ UZAVŘENÉ K WC, D. 900mm</t>
  </si>
  <si>
    <t>MADLO SKLOPNÉ UZAVŘENÉ K WC, D. 813mm</t>
  </si>
  <si>
    <t>1200x800mm, do lišt</t>
  </si>
  <si>
    <t>NÁSTĚNNÁ ZARÁŽKA DVEŘÍ</t>
  </si>
  <si>
    <t>dl. 85mm</t>
  </si>
  <si>
    <t>Montážní souprava pro  závěsné WC invalidní snížená, v =82cm,  (podomítkový montážní prvek), pro zabudování do zdiva</t>
  </si>
  <si>
    <t>Instalační sada pro dvojumyvadlo</t>
  </si>
  <si>
    <t>šířka 1300 mm, hloubka 470 mm, s otvory pro baterie uprostřed</t>
  </si>
  <si>
    <t>Dvojumyvadlo keramické</t>
  </si>
  <si>
    <t>HYGIENICKÝ KOŠ ZÁVĚSNÝ</t>
  </si>
  <si>
    <t>matný nerez, 6l</t>
  </si>
  <si>
    <t>Revizní dvířka (přístup k ČK)</t>
  </si>
  <si>
    <t>600x1000mm, do lišt</t>
  </si>
  <si>
    <t>5/4" - 32 mm, provedení chrom, podomítková</t>
  </si>
  <si>
    <t>Připojení osoušeče rukou</t>
  </si>
  <si>
    <t>2.NP</t>
  </si>
  <si>
    <t>3.NP</t>
  </si>
  <si>
    <t>)</t>
  </si>
  <si>
    <t>Množství pro 1 patro</t>
  </si>
  <si>
    <t>P8a</t>
  </si>
  <si>
    <t>z DTD panelů, typ SV30, vč. lišt, dveří 600 (800)x2000mm, kování, WC zámků, háčků, 1x ve 2.NP, 1x ve 3.NP</t>
  </si>
  <si>
    <t>ovládání zepředu -  vyvést mimo WC, 3.NP</t>
  </si>
  <si>
    <t>ovládání zepředu -  vyvést mimo WC, 2.NP</t>
  </si>
  <si>
    <r>
      <t>matný nerez,</t>
    </r>
    <r>
      <rPr>
        <sz val="10"/>
        <rFont val="Arial CE"/>
        <family val="0"/>
      </rPr>
      <t xml:space="preserve"> jen 2.NP</t>
    </r>
  </si>
  <si>
    <t>matný nerez, jen 3.NP</t>
  </si>
  <si>
    <t>P14</t>
  </si>
  <si>
    <t>P15</t>
  </si>
  <si>
    <t>Výměra 2.NP</t>
  </si>
  <si>
    <t>Výměra 3.NP</t>
  </si>
  <si>
    <t>výměra</t>
  </si>
  <si>
    <t>Příčky montované, tl. 3cm, v=2m -sestava 2.np</t>
  </si>
  <si>
    <t>Příčky montované, tl. 3cm, v=2m - sestava 3.np</t>
  </si>
  <si>
    <t>Elektroinstalace silnoproud celkem 1 podlaží</t>
  </si>
  <si>
    <t>pozn: všechna podlaží totožná</t>
  </si>
  <si>
    <t>výkaz pro 4.NP dtto 2.NP</t>
  </si>
  <si>
    <t>POZN:</t>
  </si>
  <si>
    <t>4.NP</t>
  </si>
  <si>
    <t>WC ŽENY</t>
  </si>
  <si>
    <t>WC MUŽI</t>
  </si>
  <si>
    <t>DN 75</t>
  </si>
  <si>
    <t>Mísa pisoárová keramická</t>
  </si>
  <si>
    <t>odsávací urinál antivandal s radarovým senzorem, s vnitřním přívodem vody, síťové napájení, včetně instalační sady, sifonu, elektroniky s radarovým senzorem, elmag. ventilu, včetně rohového ventilu (kompletní systém)</t>
  </si>
  <si>
    <t>Umyvadlo keramické</t>
  </si>
  <si>
    <t>šířka 750 mm, hloubka 470 mm, s otvory pro baterie uprostřed</t>
  </si>
  <si>
    <t>ovládání zepředu -  vyvést mimo WC</t>
  </si>
  <si>
    <t>Napájecí zdroj pro pisoáry</t>
  </si>
  <si>
    <t>výstupní napětí 24 V DC, krytí IP 55, napájecí napětí 230 V, rozměr 110x110x65 mm</t>
  </si>
  <si>
    <t>5/4" - 32 mm, provedení chrom, pod omítkový</t>
  </si>
  <si>
    <t>Instalační sada pro umyvadlo</t>
  </si>
  <si>
    <t>Bílá plastová mřížka 150 x 150 mm (zakrytí KPV)</t>
  </si>
  <si>
    <t>Revizní dvířka 150 x 150 mm (k napájecímu zdroji pisoárů)</t>
  </si>
  <si>
    <t>upřesněno na stavbě</t>
  </si>
  <si>
    <t>Revizní dvířka 450 x 400 mm (přístup k ČK, armaturám)</t>
  </si>
  <si>
    <t>WC ženy - výkaz pro 4.NP dtto 2.NP</t>
  </si>
  <si>
    <t>Připojení napájecího zdroje splachovače pisoárů</t>
  </si>
  <si>
    <t>19.</t>
  </si>
  <si>
    <t>20.</t>
  </si>
  <si>
    <t>Výměra</t>
  </si>
  <si>
    <t>Válcovaný profil IPE 80, dl.1,2m</t>
  </si>
  <si>
    <t>ŽB deska 15x20cm</t>
  </si>
  <si>
    <t>vč. KARI  sítě 4/100x100, 2x pro uložení IPE nosníku</t>
  </si>
  <si>
    <t>Vybourání otvorů ve zdivu cihelném v hl.5-20cm</t>
  </si>
  <si>
    <t>rozšíření otvoru pro umyvadlo, kapsy pro uložení nadpraží</t>
  </si>
  <si>
    <t>z DTD panelů, typ SV30, vč. lišt, dveří 600 (800)x2000mm, kování, WC zámků, háčků</t>
  </si>
  <si>
    <t>MADLO SKLOPNÉ UZAVŘENÉ K WC, D. 813</t>
  </si>
  <si>
    <t>350x1000mm, do lišt</t>
  </si>
  <si>
    <t>750x800mm, do lišt</t>
  </si>
  <si>
    <t>WC muži - výkazy stejné pro všechna podlaží</t>
  </si>
  <si>
    <t>celkem</t>
  </si>
  <si>
    <t>Stavební úpravy WC 2.NP, 3.NP a 4.NP - hlavní budova FF UK</t>
  </si>
  <si>
    <t>KONTROLNÍ ROZPOČET - VÝKAZ VÝMĚR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</si>
</sst>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_K_č"/>
    <numFmt numFmtId="166" formatCode="#,##0_ ;[Red]\-#,##0\ "/>
    <numFmt numFmtId="167" formatCode="#,##0\ _K_č"/>
    <numFmt numFmtId="168" formatCode="_-* #,##0\ &quot;Kč&quot;_-;\-* #,##0\ &quot;Kč&quot;_-;_-* &quot;-&quot;??\ &quot;Kč&quot;_-;_-@_-"/>
    <numFmt numFmtId="169" formatCode="_(#,##0&quot;.&quot;_);;;_(@_)"/>
    <numFmt numFmtId="170" formatCode="#,##0.000"/>
    <numFmt numFmtId="171" formatCode="_(#,##0.00_);[Red]\-\ #,##0.00_);[Blue]&quot;–&quot;??;_(@_)"/>
    <numFmt numFmtId="172" formatCode="_(#,##0_);[Red]\-\ #,##0_);[Blue]&quot;–&quot;??;_(@_)"/>
    <numFmt numFmtId="173" formatCode="_(#,##0.0??;[Red]\-\ #,##0.0??;[Blue]&quot;–&quot;???;_(@_)"/>
    <numFmt numFmtId="174" formatCode="#,##0.00&quot;Kč&quot;"/>
    <numFmt numFmtId="175" formatCode="#,##0.00000"/>
    <numFmt numFmtId="176" formatCode="_(#,##0_);[Red]\-\ #,##0_);&quot;–&quot;??;_(@_)"/>
    <numFmt numFmtId="177" formatCode="_(#,##0.0??;\-\ #,##0.0??;&quot;–&quot;???;_(@_)"/>
    <numFmt numFmtId="178" formatCode="_(#,##0.00_);[Red]\-\ #,##0.00_);&quot;–&quot;??;_(@_)"/>
    <numFmt numFmtId="179" formatCode="0.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  <numFmt numFmtId="185" formatCode="#,##0\ &quot;Kč&quot;"/>
    <numFmt numFmtId="186" formatCode="#,##0.\-"/>
    <numFmt numFmtId="187" formatCode="d/mmmm\ yyyy"/>
    <numFmt numFmtId="188" formatCode="#,##0\ [$Sk-41B]"/>
    <numFmt numFmtId="189" formatCode="[$-405]d\.\ mmmm\ yyyy"/>
    <numFmt numFmtId="190" formatCode="#,##0.00_ ;[Red]\-#,##0.00\ "/>
  </numFmts>
  <fonts count="7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sz val="10"/>
      <name val="Arial"/>
      <family val="2"/>
    </font>
    <font>
      <sz val="9"/>
      <name val="Arial CE"/>
      <family val="0"/>
    </font>
    <font>
      <b/>
      <sz val="12"/>
      <color indexed="18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9"/>
      <color indexed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Times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color indexed="23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sz val="10"/>
      <name val="AvantGarde Bk BT"/>
      <family val="2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name val="Helv"/>
      <family val="0"/>
    </font>
    <font>
      <sz val="14"/>
      <name val="Arial CE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5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28" fillId="0" borderId="0">
      <alignment/>
      <protection/>
    </xf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7" fillId="0" borderId="0" xfId="53" applyNumberFormat="1" applyAlignment="1">
      <alignment horizontal="center"/>
      <protection/>
    </xf>
    <xf numFmtId="3" fontId="7" fillId="0" borderId="0" xfId="53" applyNumberFormat="1">
      <alignment/>
      <protection/>
    </xf>
    <xf numFmtId="0" fontId="7" fillId="0" borderId="0" xfId="53">
      <alignment/>
      <protection/>
    </xf>
    <xf numFmtId="0" fontId="9" fillId="0" borderId="0" xfId="53" applyFont="1">
      <alignment/>
      <protection/>
    </xf>
    <xf numFmtId="0" fontId="1" fillId="0" borderId="0" xfId="0" applyFont="1" applyFill="1" applyAlignment="1">
      <alignment vertical="top"/>
    </xf>
    <xf numFmtId="0" fontId="0" fillId="0" borderId="0" xfId="0" applyFont="1" applyAlignment="1">
      <alignment/>
    </xf>
    <xf numFmtId="49" fontId="11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53" applyBorder="1">
      <alignment/>
      <protection/>
    </xf>
    <xf numFmtId="3" fontId="7" fillId="0" borderId="0" xfId="53" applyNumberFormat="1" applyBorder="1">
      <alignment/>
      <protection/>
    </xf>
    <xf numFmtId="49" fontId="7" fillId="0" borderId="0" xfId="53" applyNumberFormat="1" applyFont="1" applyAlignment="1">
      <alignment horizontal="center"/>
      <protection/>
    </xf>
    <xf numFmtId="3" fontId="7" fillId="0" borderId="0" xfId="53" applyNumberFormat="1" applyFont="1">
      <alignment/>
      <protection/>
    </xf>
    <xf numFmtId="0" fontId="7" fillId="0" borderId="0" xfId="53" applyFont="1">
      <alignment/>
      <protection/>
    </xf>
    <xf numFmtId="49" fontId="11" fillId="0" borderId="10" xfId="0" applyNumberFormat="1" applyFont="1" applyBorder="1" applyAlignment="1">
      <alignment horizontal="right"/>
    </xf>
    <xf numFmtId="0" fontId="18" fillId="33" borderId="11" xfId="0" applyFont="1" applyFill="1" applyBorder="1" applyAlignment="1">
      <alignment/>
    </xf>
    <xf numFmtId="176" fontId="14" fillId="33" borderId="12" xfId="0" applyNumberFormat="1" applyFont="1" applyFill="1" applyBorder="1" applyAlignment="1">
      <alignment/>
    </xf>
    <xf numFmtId="169" fontId="19" fillId="0" borderId="0" xfId="0" applyNumberFormat="1" applyFont="1" applyAlignment="1">
      <alignment horizontal="left"/>
    </xf>
    <xf numFmtId="3" fontId="10" fillId="0" borderId="0" xfId="53" applyNumberFormat="1" applyFont="1">
      <alignment/>
      <protection/>
    </xf>
    <xf numFmtId="0" fontId="11" fillId="0" borderId="0" xfId="53" applyFont="1">
      <alignment/>
      <protection/>
    </xf>
    <xf numFmtId="0" fontId="5" fillId="0" borderId="0" xfId="53" applyFont="1" applyAlignment="1">
      <alignment vertical="center"/>
      <protection/>
    </xf>
    <xf numFmtId="0" fontId="19" fillId="0" borderId="0" xfId="53" applyFont="1">
      <alignment/>
      <protection/>
    </xf>
    <xf numFmtId="3" fontId="19" fillId="0" borderId="0" xfId="53" applyNumberFormat="1" applyFont="1">
      <alignment/>
      <protection/>
    </xf>
    <xf numFmtId="3" fontId="19" fillId="0" borderId="0" xfId="53" applyNumberFormat="1" applyFont="1" applyAlignment="1">
      <alignment horizontal="right"/>
      <protection/>
    </xf>
    <xf numFmtId="0" fontId="19" fillId="0" borderId="0" xfId="0" applyFont="1" applyBorder="1" applyAlignment="1">
      <alignment/>
    </xf>
    <xf numFmtId="10" fontId="1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169" fontId="0" fillId="0" borderId="0" xfId="0" applyNumberFormat="1" applyFont="1" applyFill="1" applyAlignment="1">
      <alignment horizontal="left" vertical="top" wrapText="1"/>
    </xf>
    <xf numFmtId="166" fontId="0" fillId="0" borderId="0" xfId="0" applyNumberFormat="1" applyFont="1" applyAlignment="1">
      <alignment horizontal="right"/>
    </xf>
    <xf numFmtId="171" fontId="0" fillId="0" borderId="0" xfId="0" applyNumberFormat="1" applyFont="1" applyFill="1" applyBorder="1" applyAlignment="1">
      <alignment horizontal="right" vertical="top"/>
    </xf>
    <xf numFmtId="0" fontId="20" fillId="0" borderId="0" xfId="53" applyFont="1">
      <alignment/>
      <protection/>
    </xf>
    <xf numFmtId="3" fontId="21" fillId="0" borderId="0" xfId="53" applyNumberFormat="1" applyFont="1" applyAlignment="1">
      <alignment horizontal="right"/>
      <protection/>
    </xf>
    <xf numFmtId="173" fontId="0" fillId="0" borderId="0" xfId="0" applyNumberFormat="1" applyFont="1" applyFill="1" applyBorder="1" applyAlignment="1">
      <alignment horizontal="right" vertical="top"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176" fontId="1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23" fillId="0" borderId="0" xfId="52" applyNumberFormat="1" applyFont="1" applyBorder="1" applyAlignment="1">
      <alignment horizontal="left" vertical="top" wrapText="1"/>
      <protection/>
    </xf>
    <xf numFmtId="0" fontId="24" fillId="0" borderId="0" xfId="52" applyFont="1" applyBorder="1" applyAlignment="1">
      <alignment horizontal="left" vertical="top" wrapText="1"/>
      <protection/>
    </xf>
    <xf numFmtId="0" fontId="25" fillId="0" borderId="0" xfId="0" applyFont="1" applyAlignment="1">
      <alignment horizontal="justify" vertical="center"/>
    </xf>
    <xf numFmtId="3" fontId="19" fillId="0" borderId="0" xfId="53" applyNumberFormat="1" applyFont="1" applyFill="1" applyAlignment="1">
      <alignment horizontal="right"/>
      <protection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left" wrapText="1"/>
    </xf>
    <xf numFmtId="0" fontId="27" fillId="0" borderId="16" xfId="0" applyFont="1" applyFill="1" applyBorder="1" applyAlignment="1" applyProtection="1">
      <alignment horizontal="left" wrapText="1"/>
      <protection/>
    </xf>
    <xf numFmtId="0" fontId="11" fillId="0" borderId="1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69" fontId="1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0" fillId="0" borderId="0" xfId="0" applyFont="1" applyFill="1" applyAlignment="1">
      <alignment vertical="center"/>
    </xf>
    <xf numFmtId="0" fontId="3" fillId="0" borderId="0" xfId="36" applyFill="1" applyAlignment="1" applyProtection="1">
      <alignment/>
      <protection/>
    </xf>
    <xf numFmtId="49" fontId="6" fillId="0" borderId="0" xfId="0" applyNumberFormat="1" applyFont="1" applyFill="1" applyAlignment="1">
      <alignment/>
    </xf>
    <xf numFmtId="49" fontId="7" fillId="0" borderId="0" xfId="53" applyNumberFormat="1" applyFill="1" applyAlignment="1">
      <alignment horizontal="center"/>
      <protection/>
    </xf>
    <xf numFmtId="0" fontId="7" fillId="0" borderId="0" xfId="53" applyFill="1">
      <alignment/>
      <protection/>
    </xf>
    <xf numFmtId="0" fontId="6" fillId="0" borderId="10" xfId="0" applyFont="1" applyFill="1" applyBorder="1" applyAlignment="1">
      <alignment/>
    </xf>
    <xf numFmtId="169" fontId="9" fillId="0" borderId="0" xfId="0" applyNumberFormat="1" applyFont="1" applyFill="1" applyAlignment="1">
      <alignment horizontal="left"/>
    </xf>
    <xf numFmtId="0" fontId="22" fillId="0" borderId="18" xfId="0" applyFont="1" applyFill="1" applyBorder="1" applyAlignment="1">
      <alignment wrapText="1"/>
    </xf>
    <xf numFmtId="165" fontId="0" fillId="0" borderId="18" xfId="0" applyNumberFormat="1" applyFont="1" applyFill="1" applyBorder="1" applyAlignment="1">
      <alignment/>
    </xf>
    <xf numFmtId="165" fontId="6" fillId="0" borderId="18" xfId="54" applyNumberFormat="1" applyFont="1" applyFill="1" applyBorder="1">
      <alignment/>
      <protection/>
    </xf>
    <xf numFmtId="0" fontId="10" fillId="0" borderId="18" xfId="0" applyFont="1" applyFill="1" applyBorder="1" applyAlignment="1">
      <alignment wrapText="1"/>
    </xf>
    <xf numFmtId="0" fontId="6" fillId="0" borderId="18" xfId="54" applyFont="1" applyFill="1" applyBorder="1" applyAlignment="1">
      <alignment wrapText="1"/>
      <protection/>
    </xf>
    <xf numFmtId="0" fontId="10" fillId="0" borderId="18" xfId="0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right"/>
    </xf>
    <xf numFmtId="0" fontId="6" fillId="0" borderId="0" xfId="54" applyFont="1" applyFill="1">
      <alignment/>
      <protection/>
    </xf>
    <xf numFmtId="0" fontId="7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/>
    </xf>
    <xf numFmtId="165" fontId="7" fillId="0" borderId="18" xfId="0" applyNumberFormat="1" applyFont="1" applyFill="1" applyBorder="1" applyAlignment="1">
      <alignment/>
    </xf>
    <xf numFmtId="0" fontId="10" fillId="0" borderId="18" xfId="54" applyFont="1" applyFill="1" applyBorder="1" applyAlignment="1">
      <alignment wrapText="1"/>
      <protection/>
    </xf>
    <xf numFmtId="165" fontId="10" fillId="0" borderId="18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 vertical="center"/>
    </xf>
    <xf numFmtId="165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165" fontId="6" fillId="0" borderId="18" xfId="41" applyNumberFormat="1" applyFont="1" applyFill="1" applyBorder="1" applyAlignment="1">
      <alignment/>
    </xf>
    <xf numFmtId="165" fontId="0" fillId="0" borderId="18" xfId="41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 shrinkToFit="1"/>
    </xf>
    <xf numFmtId="165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 shrinkToFit="1"/>
    </xf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169" fontId="1" fillId="0" borderId="18" xfId="0" applyNumberFormat="1" applyFont="1" applyFill="1" applyBorder="1" applyAlignment="1">
      <alignment horizontal="left" vertical="top"/>
    </xf>
    <xf numFmtId="169" fontId="1" fillId="0" borderId="18" xfId="0" applyNumberFormat="1" applyFont="1" applyFill="1" applyBorder="1" applyAlignment="1">
      <alignment horizontal="left" vertical="top" wrapText="1"/>
    </xf>
    <xf numFmtId="173" fontId="1" fillId="0" borderId="18" xfId="0" applyNumberFormat="1" applyFont="1" applyFill="1" applyBorder="1" applyAlignment="1">
      <alignment horizontal="right" vertical="top"/>
    </xf>
    <xf numFmtId="171" fontId="1" fillId="0" borderId="18" xfId="0" applyNumberFormat="1" applyFont="1" applyFill="1" applyBorder="1" applyAlignment="1">
      <alignment horizontal="right" vertical="top"/>
    </xf>
    <xf numFmtId="169" fontId="0" fillId="0" borderId="18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vertical="top"/>
    </xf>
    <xf numFmtId="169" fontId="0" fillId="0" borderId="18" xfId="0" applyNumberFormat="1" applyFont="1" applyFill="1" applyBorder="1" applyAlignment="1">
      <alignment horizontal="left" vertical="top" wrapText="1"/>
    </xf>
    <xf numFmtId="173" fontId="0" fillId="0" borderId="18" xfId="0" applyNumberFormat="1" applyFont="1" applyFill="1" applyBorder="1" applyAlignment="1">
      <alignment horizontal="right" vertical="top"/>
    </xf>
    <xf numFmtId="171" fontId="0" fillId="0" borderId="18" xfId="0" applyNumberFormat="1" applyFont="1" applyFill="1" applyBorder="1" applyAlignment="1">
      <alignment horizontal="right" vertical="top"/>
    </xf>
    <xf numFmtId="169" fontId="0" fillId="0" borderId="18" xfId="0" applyNumberFormat="1" applyFont="1" applyFill="1" applyBorder="1" applyAlignment="1">
      <alignment horizontal="right" vertical="top"/>
    </xf>
    <xf numFmtId="0" fontId="0" fillId="0" borderId="18" xfId="0" applyFill="1" applyBorder="1" applyAlignment="1">
      <alignment vertical="top" wrapText="1"/>
    </xf>
    <xf numFmtId="169" fontId="0" fillId="0" borderId="18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 wrapText="1"/>
    </xf>
    <xf numFmtId="173" fontId="0" fillId="0" borderId="18" xfId="0" applyNumberFormat="1" applyFont="1" applyFill="1" applyBorder="1" applyAlignment="1">
      <alignment horizontal="right" vertical="top"/>
    </xf>
    <xf numFmtId="0" fontId="27" fillId="0" borderId="19" xfId="0" applyFont="1" applyFill="1" applyBorder="1" applyAlignment="1">
      <alignment horizontal="center" vertical="top"/>
    </xf>
    <xf numFmtId="0" fontId="27" fillId="0" borderId="19" xfId="0" applyFont="1" applyFill="1" applyBorder="1" applyAlignment="1">
      <alignment horizontal="left" vertical="top" wrapText="1"/>
    </xf>
    <xf numFmtId="0" fontId="27" fillId="0" borderId="19" xfId="0" applyFont="1" applyFill="1" applyBorder="1" applyAlignment="1" applyProtection="1">
      <alignment horizontal="left" vertical="top"/>
      <protection/>
    </xf>
    <xf numFmtId="0" fontId="27" fillId="0" borderId="19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top"/>
    </xf>
    <xf numFmtId="0" fontId="27" fillId="0" borderId="21" xfId="0" applyFont="1" applyFill="1" applyBorder="1" applyAlignment="1">
      <alignment horizontal="center" vertical="top"/>
    </xf>
    <xf numFmtId="0" fontId="27" fillId="0" borderId="21" xfId="0" applyFont="1" applyFill="1" applyBorder="1" applyAlignment="1">
      <alignment horizontal="left" vertical="top" wrapText="1"/>
    </xf>
    <xf numFmtId="0" fontId="27" fillId="0" borderId="21" xfId="0" applyFont="1" applyFill="1" applyBorder="1" applyAlignment="1" applyProtection="1">
      <alignment horizontal="left" vertical="top"/>
      <protection/>
    </xf>
    <xf numFmtId="0" fontId="27" fillId="0" borderId="21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top"/>
    </xf>
    <xf numFmtId="169" fontId="1" fillId="0" borderId="18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69" fontId="1" fillId="0" borderId="0" xfId="0" applyNumberFormat="1" applyFont="1" applyFill="1" applyBorder="1" applyAlignment="1">
      <alignment horizontal="left" vertical="top"/>
    </xf>
    <xf numFmtId="173" fontId="1" fillId="0" borderId="0" xfId="0" applyNumberFormat="1" applyFont="1" applyFill="1" applyBorder="1" applyAlignment="1">
      <alignment horizontal="right" vertical="top"/>
    </xf>
    <xf numFmtId="171" fontId="1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right" vertical="top"/>
    </xf>
    <xf numFmtId="169" fontId="0" fillId="0" borderId="0" xfId="0" applyNumberFormat="1" applyFont="1" applyFill="1" applyBorder="1" applyAlignment="1">
      <alignment horizontal="left" vertical="top"/>
    </xf>
    <xf numFmtId="0" fontId="1" fillId="0" borderId="18" xfId="0" applyFont="1" applyFill="1" applyBorder="1" applyAlignment="1">
      <alignment vertical="top"/>
    </xf>
    <xf numFmtId="171" fontId="17" fillId="0" borderId="18" xfId="0" applyNumberFormat="1" applyFont="1" applyFill="1" applyBorder="1" applyAlignment="1">
      <alignment horizontal="right" vertical="top"/>
    </xf>
    <xf numFmtId="0" fontId="17" fillId="0" borderId="18" xfId="0" applyFont="1" applyFill="1" applyBorder="1" applyAlignment="1">
      <alignment vertical="top"/>
    </xf>
    <xf numFmtId="172" fontId="1" fillId="0" borderId="18" xfId="0" applyNumberFormat="1" applyFont="1" applyFill="1" applyBorder="1" applyAlignment="1">
      <alignment horizontal="right" vertical="top"/>
    </xf>
    <xf numFmtId="3" fontId="1" fillId="0" borderId="18" xfId="0" applyNumberFormat="1" applyFont="1" applyFill="1" applyBorder="1" applyAlignment="1">
      <alignment vertical="top"/>
    </xf>
    <xf numFmtId="2" fontId="0" fillId="0" borderId="18" xfId="0" applyNumberFormat="1" applyFont="1" applyFill="1" applyBorder="1" applyAlignment="1">
      <alignment vertical="top"/>
    </xf>
    <xf numFmtId="3" fontId="1" fillId="0" borderId="18" xfId="0" applyNumberFormat="1" applyFont="1" applyFill="1" applyBorder="1" applyAlignment="1">
      <alignment vertical="top"/>
    </xf>
    <xf numFmtId="4" fontId="0" fillId="0" borderId="18" xfId="0" applyNumberFormat="1" applyFont="1" applyFill="1" applyBorder="1" applyAlignment="1">
      <alignment vertical="top"/>
    </xf>
    <xf numFmtId="4" fontId="1" fillId="0" borderId="18" xfId="0" applyNumberFormat="1" applyFont="1" applyFill="1" applyBorder="1" applyAlignment="1">
      <alignment vertical="top"/>
    </xf>
    <xf numFmtId="4" fontId="0" fillId="0" borderId="18" xfId="0" applyNumberFormat="1" applyFont="1" applyFill="1" applyBorder="1" applyAlignment="1">
      <alignment vertical="top"/>
    </xf>
    <xf numFmtId="171" fontId="1" fillId="0" borderId="18" xfId="0" applyNumberFormat="1" applyFont="1" applyFill="1" applyBorder="1" applyAlignment="1">
      <alignment horizontal="right" vertical="top"/>
    </xf>
    <xf numFmtId="4" fontId="1" fillId="0" borderId="18" xfId="0" applyNumberFormat="1" applyFont="1" applyFill="1" applyBorder="1" applyAlignment="1">
      <alignment vertical="top"/>
    </xf>
    <xf numFmtId="2" fontId="1" fillId="0" borderId="18" xfId="0" applyNumberFormat="1" applyFont="1" applyFill="1" applyBorder="1" applyAlignment="1">
      <alignment horizontal="right" vertical="top"/>
    </xf>
    <xf numFmtId="0" fontId="26" fillId="0" borderId="23" xfId="54" applyFont="1" applyFill="1" applyBorder="1" applyAlignment="1">
      <alignment horizontal="centerContinuous" wrapText="1"/>
      <protection/>
    </xf>
    <xf numFmtId="0" fontId="26" fillId="0" borderId="23" xfId="54" applyFont="1" applyFill="1" applyBorder="1" applyAlignment="1">
      <alignment horizontal="centerContinuous"/>
      <protection/>
    </xf>
    <xf numFmtId="165" fontId="26" fillId="0" borderId="23" xfId="54" applyNumberFormat="1" applyFont="1" applyFill="1" applyBorder="1" applyAlignment="1">
      <alignment horizontal="centerContinuous"/>
      <protection/>
    </xf>
    <xf numFmtId="165" fontId="26" fillId="0" borderId="24" xfId="54" applyNumberFormat="1" applyFont="1" applyFill="1" applyBorder="1" applyAlignment="1">
      <alignment horizontal="centerContinuous"/>
      <protection/>
    </xf>
    <xf numFmtId="0" fontId="6" fillId="0" borderId="18" xfId="54" applyFont="1" applyFill="1" applyBorder="1">
      <alignment/>
      <protection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165" fontId="26" fillId="0" borderId="18" xfId="54" applyNumberFormat="1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 shrinkToFit="1"/>
    </xf>
    <xf numFmtId="0" fontId="0" fillId="0" borderId="18" xfId="0" applyFont="1" applyFill="1" applyBorder="1" applyAlignment="1">
      <alignment horizontal="left"/>
    </xf>
    <xf numFmtId="165" fontId="0" fillId="0" borderId="18" xfId="0" applyNumberFormat="1" applyFont="1" applyFill="1" applyBorder="1" applyAlignment="1">
      <alignment horizontal="left"/>
    </xf>
    <xf numFmtId="165" fontId="0" fillId="0" borderId="18" xfId="0" applyNumberFormat="1" applyFont="1" applyFill="1" applyBorder="1" applyAlignment="1">
      <alignment horizontal="center"/>
    </xf>
    <xf numFmtId="0" fontId="6" fillId="0" borderId="25" xfId="54" applyFont="1" applyFill="1" applyBorder="1">
      <alignment/>
      <protection/>
    </xf>
    <xf numFmtId="0" fontId="22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/>
    </xf>
    <xf numFmtId="165" fontId="0" fillId="0" borderId="26" xfId="0" applyNumberFormat="1" applyFont="1" applyFill="1" applyBorder="1" applyAlignment="1">
      <alignment/>
    </xf>
    <xf numFmtId="165" fontId="26" fillId="0" borderId="26" xfId="54" applyNumberFormat="1" applyFont="1" applyFill="1" applyBorder="1">
      <alignment/>
      <protection/>
    </xf>
    <xf numFmtId="0" fontId="6" fillId="0" borderId="27" xfId="54" applyFont="1" applyFill="1" applyBorder="1">
      <alignment/>
      <protection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0" fillId="0" borderId="28" xfId="0" applyFont="1" applyFill="1" applyBorder="1" applyAlignment="1">
      <alignment/>
    </xf>
    <xf numFmtId="169" fontId="1" fillId="0" borderId="29" xfId="0" applyNumberFormat="1" applyFont="1" applyFill="1" applyBorder="1" applyAlignment="1">
      <alignment horizontal="left" vertical="top" wrapText="1"/>
    </xf>
    <xf numFmtId="165" fontId="1" fillId="0" borderId="29" xfId="0" applyNumberFormat="1" applyFont="1" applyFill="1" applyBorder="1" applyAlignment="1">
      <alignment horizontal="left" vertical="top" wrapText="1"/>
    </xf>
    <xf numFmtId="3" fontId="1" fillId="0" borderId="29" xfId="0" applyNumberFormat="1" applyFont="1" applyFill="1" applyBorder="1" applyAlignment="1">
      <alignment horizontal="right" vertical="top" wrapText="1"/>
    </xf>
    <xf numFmtId="0" fontId="27" fillId="0" borderId="30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vertical="top"/>
    </xf>
    <xf numFmtId="0" fontId="27" fillId="0" borderId="17" xfId="0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left" vertical="top" wrapText="1"/>
      <protection/>
    </xf>
    <xf numFmtId="0" fontId="27" fillId="0" borderId="17" xfId="0" applyFont="1" applyFill="1" applyBorder="1" applyAlignment="1">
      <alignment horizontal="left" vertical="top"/>
    </xf>
    <xf numFmtId="4" fontId="7" fillId="0" borderId="31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vertical="top"/>
    </xf>
    <xf numFmtId="0" fontId="27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27" fillId="0" borderId="18" xfId="0" applyFont="1" applyFill="1" applyBorder="1" applyAlignment="1">
      <alignment vertical="top"/>
    </xf>
    <xf numFmtId="0" fontId="27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left" vertical="top" wrapText="1"/>
      <protection/>
    </xf>
    <xf numFmtId="0" fontId="27" fillId="0" borderId="18" xfId="0" applyFont="1" applyFill="1" applyBorder="1" applyAlignment="1">
      <alignment horizontal="left" vertical="top"/>
    </xf>
    <xf numFmtId="4" fontId="7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27" fillId="0" borderId="0" xfId="0" applyFont="1" applyFill="1" applyBorder="1" applyAlignment="1">
      <alignment vertical="top"/>
    </xf>
    <xf numFmtId="0" fontId="11" fillId="0" borderId="18" xfId="0" applyFont="1" applyFill="1" applyBorder="1" applyAlignment="1">
      <alignment horizontal="left" vertical="top" wrapText="1"/>
    </xf>
    <xf numFmtId="3" fontId="10" fillId="0" borderId="18" xfId="0" applyNumberFormat="1" applyFont="1" applyFill="1" applyBorder="1" applyAlignment="1">
      <alignment horizontal="center" vertical="top" wrapText="1"/>
    </xf>
    <xf numFmtId="0" fontId="27" fillId="0" borderId="18" xfId="0" applyFont="1" applyFill="1" applyBorder="1" applyAlignment="1" applyProtection="1">
      <alignment vertical="top" wrapText="1"/>
      <protection/>
    </xf>
    <xf numFmtId="173" fontId="1" fillId="0" borderId="18" xfId="0" applyNumberFormat="1" applyFont="1" applyFill="1" applyBorder="1" applyAlignment="1">
      <alignment horizontal="left" vertical="top" wrapText="1"/>
    </xf>
    <xf numFmtId="0" fontId="26" fillId="0" borderId="23" xfId="54" applyFont="1" applyFill="1" applyBorder="1" applyAlignment="1">
      <alignment horizontal="left" wrapText="1"/>
      <protection/>
    </xf>
    <xf numFmtId="0" fontId="0" fillId="0" borderId="26" xfId="0" applyFont="1" applyFill="1" applyBorder="1" applyAlignment="1">
      <alignment horizontal="left" wrapText="1"/>
    </xf>
    <xf numFmtId="2" fontId="10" fillId="0" borderId="18" xfId="0" applyNumberFormat="1" applyFont="1" applyFill="1" applyBorder="1" applyAlignment="1">
      <alignment horizontal="left" wrapText="1"/>
    </xf>
    <xf numFmtId="2" fontId="10" fillId="0" borderId="18" xfId="0" applyNumberFormat="1" applyFont="1" applyFill="1" applyBorder="1" applyAlignment="1">
      <alignment horizontal="left" wrapText="1"/>
    </xf>
    <xf numFmtId="0" fontId="6" fillId="0" borderId="18" xfId="54" applyFont="1" applyFill="1" applyBorder="1" applyAlignment="1">
      <alignment horizontal="left" wrapText="1"/>
      <protection/>
    </xf>
    <xf numFmtId="164" fontId="0" fillId="0" borderId="18" xfId="0" applyNumberFormat="1" applyFont="1" applyFill="1" applyBorder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9" fontId="1" fillId="0" borderId="18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31" fillId="34" borderId="18" xfId="0" applyFont="1" applyFill="1" applyBorder="1" applyAlignment="1">
      <alignment horizontal="left" wrapText="1" shrinkToFit="1"/>
    </xf>
    <xf numFmtId="164" fontId="1" fillId="34" borderId="18" xfId="0" applyNumberFormat="1" applyFont="1" applyFill="1" applyBorder="1" applyAlignment="1">
      <alignment horizontal="left"/>
    </xf>
    <xf numFmtId="3" fontId="1" fillId="34" borderId="18" xfId="0" applyNumberFormat="1" applyFont="1" applyFill="1" applyBorder="1" applyAlignment="1">
      <alignment horizontal="left"/>
    </xf>
    <xf numFmtId="0" fontId="1" fillId="34" borderId="18" xfId="0" applyFont="1" applyFill="1" applyBorder="1" applyAlignment="1">
      <alignment horizontal="center"/>
    </xf>
    <xf numFmtId="166" fontId="1" fillId="34" borderId="18" xfId="0" applyNumberFormat="1" applyFont="1" applyFill="1" applyBorder="1" applyAlignment="1">
      <alignment/>
    </xf>
    <xf numFmtId="166" fontId="1" fillId="34" borderId="18" xfId="0" applyNumberFormat="1" applyFont="1" applyFill="1" applyBorder="1" applyAlignment="1">
      <alignment horizontal="right"/>
    </xf>
    <xf numFmtId="4" fontId="1" fillId="34" borderId="18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6" fillId="0" borderId="34" xfId="54" applyFont="1" applyFill="1" applyBorder="1">
      <alignment/>
      <protection/>
    </xf>
    <xf numFmtId="0" fontId="0" fillId="0" borderId="35" xfId="0" applyFont="1" applyFill="1" applyBorder="1" applyAlignment="1">
      <alignment wrapText="1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left" wrapText="1"/>
    </xf>
    <xf numFmtId="165" fontId="0" fillId="0" borderId="35" xfId="0" applyNumberFormat="1" applyFont="1" applyFill="1" applyBorder="1" applyAlignment="1">
      <alignment/>
    </xf>
    <xf numFmtId="165" fontId="26" fillId="0" borderId="35" xfId="54" applyNumberFormat="1" applyFont="1" applyFill="1" applyBorder="1">
      <alignment/>
      <protection/>
    </xf>
    <xf numFmtId="165" fontId="18" fillId="0" borderId="26" xfId="54" applyNumberFormat="1" applyFont="1" applyFill="1" applyBorder="1">
      <alignment/>
      <protection/>
    </xf>
    <xf numFmtId="165" fontId="0" fillId="0" borderId="18" xfId="0" applyNumberFormat="1" applyFont="1" applyFill="1" applyBorder="1" applyAlignment="1">
      <alignment horizontal="left" wrapText="1"/>
    </xf>
    <xf numFmtId="2" fontId="0" fillId="0" borderId="18" xfId="0" applyNumberFormat="1" applyFont="1" applyFill="1" applyBorder="1" applyAlignment="1">
      <alignment horizontal="left" wrapText="1"/>
    </xf>
    <xf numFmtId="3" fontId="0" fillId="0" borderId="18" xfId="0" applyNumberFormat="1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 shrinkToFit="1"/>
    </xf>
    <xf numFmtId="2" fontId="1" fillId="0" borderId="18" xfId="0" applyNumberFormat="1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 horizontal="left" wrapText="1"/>
    </xf>
    <xf numFmtId="165" fontId="1" fillId="0" borderId="18" xfId="0" applyNumberFormat="1" applyFont="1" applyFill="1" applyBorder="1" applyAlignment="1">
      <alignment horizontal="left"/>
    </xf>
    <xf numFmtId="165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left" wrapText="1"/>
    </xf>
    <xf numFmtId="165" fontId="1" fillId="0" borderId="18" xfId="0" applyNumberFormat="1" applyFont="1" applyFill="1" applyBorder="1" applyAlignment="1">
      <alignment horizontal="left" wrapText="1"/>
    </xf>
    <xf numFmtId="169" fontId="1" fillId="34" borderId="18" xfId="0" applyNumberFormat="1" applyFont="1" applyFill="1" applyBorder="1" applyAlignment="1">
      <alignment horizontal="left"/>
    </xf>
    <xf numFmtId="169" fontId="1" fillId="34" borderId="18" xfId="0" applyNumberFormat="1" applyFont="1" applyFill="1" applyBorder="1" applyAlignment="1">
      <alignment horizontal="left" wrapText="1"/>
    </xf>
    <xf numFmtId="169" fontId="1" fillId="34" borderId="18" xfId="0" applyNumberFormat="1" applyFont="1" applyFill="1" applyBorder="1" applyAlignment="1">
      <alignment horizontal="left" wrapText="1" shrinkToFit="1"/>
    </xf>
    <xf numFmtId="165" fontId="1" fillId="34" borderId="18" xfId="0" applyNumberFormat="1" applyFont="1" applyFill="1" applyBorder="1" applyAlignment="1">
      <alignment horizontal="left" wrapText="1"/>
    </xf>
    <xf numFmtId="165" fontId="1" fillId="34" borderId="18" xfId="0" applyNumberFormat="1" applyFont="1" applyFill="1" applyBorder="1" applyAlignment="1">
      <alignment horizontal="left"/>
    </xf>
    <xf numFmtId="165" fontId="1" fillId="34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center" vertical="top"/>
    </xf>
    <xf numFmtId="0" fontId="27" fillId="0" borderId="37" xfId="0" applyFont="1" applyFill="1" applyBorder="1" applyAlignment="1">
      <alignment vertical="top"/>
    </xf>
    <xf numFmtId="0" fontId="27" fillId="0" borderId="38" xfId="0" applyFont="1" applyFill="1" applyBorder="1" applyAlignment="1">
      <alignment vertical="top"/>
    </xf>
    <xf numFmtId="0" fontId="10" fillId="0" borderId="38" xfId="0" applyFont="1" applyFill="1" applyBorder="1" applyAlignment="1">
      <alignment horizontal="left" vertical="top" wrapText="1"/>
    </xf>
    <xf numFmtId="0" fontId="27" fillId="0" borderId="38" xfId="0" applyFont="1" applyFill="1" applyBorder="1" applyAlignment="1" applyProtection="1">
      <alignment vertical="top"/>
      <protection/>
    </xf>
    <xf numFmtId="0" fontId="10" fillId="0" borderId="38" xfId="0" applyFont="1" applyFill="1" applyBorder="1" applyAlignment="1" applyProtection="1">
      <alignment horizontal="left" vertical="top" wrapText="1"/>
      <protection/>
    </xf>
    <xf numFmtId="0" fontId="27" fillId="0" borderId="38" xfId="0" applyFont="1" applyFill="1" applyBorder="1" applyAlignment="1">
      <alignment horizontal="left" vertical="top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0" fontId="27" fillId="0" borderId="41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wrapText="1" shrinkToFit="1"/>
    </xf>
    <xf numFmtId="0" fontId="27" fillId="0" borderId="38" xfId="0" applyFont="1" applyFill="1" applyBorder="1" applyAlignment="1">
      <alignment horizontal="left" vertical="top" wrapText="1"/>
    </xf>
    <xf numFmtId="0" fontId="27" fillId="0" borderId="42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3" fontId="10" fillId="0" borderId="38" xfId="0" applyNumberFormat="1" applyFont="1" applyFill="1" applyBorder="1" applyAlignment="1">
      <alignment horizontal="center" vertical="top" wrapText="1"/>
    </xf>
    <xf numFmtId="0" fontId="27" fillId="0" borderId="38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4" fontId="7" fillId="0" borderId="38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 wrapText="1"/>
    </xf>
    <xf numFmtId="169" fontId="0" fillId="0" borderId="18" xfId="0" applyNumberFormat="1" applyFont="1" applyFill="1" applyBorder="1" applyAlignment="1">
      <alignment horizontal="left" vertical="top" wrapText="1"/>
    </xf>
    <xf numFmtId="171" fontId="0" fillId="0" borderId="45" xfId="0" applyNumberFormat="1" applyFont="1" applyFill="1" applyBorder="1" applyAlignment="1">
      <alignment horizontal="right" vertical="top"/>
    </xf>
    <xf numFmtId="172" fontId="1" fillId="0" borderId="45" xfId="0" applyNumberFormat="1" applyFont="1" applyFill="1" applyBorder="1" applyAlignment="1">
      <alignment horizontal="right" vertical="top"/>
    </xf>
    <xf numFmtId="171" fontId="1" fillId="0" borderId="0" xfId="0" applyNumberFormat="1" applyFont="1" applyFill="1" applyBorder="1" applyAlignment="1">
      <alignment vertical="top"/>
    </xf>
    <xf numFmtId="0" fontId="0" fillId="0" borderId="45" xfId="0" applyFont="1" applyFill="1" applyBorder="1" applyAlignment="1">
      <alignment vertical="top"/>
    </xf>
    <xf numFmtId="171" fontId="1" fillId="0" borderId="0" xfId="0" applyNumberFormat="1" applyFont="1" applyFill="1" applyBorder="1" applyAlignment="1">
      <alignment horizontal="right" vertical="top"/>
    </xf>
    <xf numFmtId="173" fontId="0" fillId="0" borderId="18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vertical="top"/>
    </xf>
    <xf numFmtId="169" fontId="0" fillId="0" borderId="0" xfId="0" applyNumberFormat="1" applyFont="1" applyFill="1" applyBorder="1" applyAlignment="1">
      <alignment horizontal="left" vertical="top" wrapText="1"/>
    </xf>
    <xf numFmtId="176" fontId="18" fillId="33" borderId="46" xfId="0" applyNumberFormat="1" applyFont="1" applyFill="1" applyBorder="1" applyAlignment="1">
      <alignment horizontal="right"/>
    </xf>
    <xf numFmtId="0" fontId="32" fillId="0" borderId="0" xfId="53" applyFont="1">
      <alignment/>
      <protection/>
    </xf>
    <xf numFmtId="0" fontId="32" fillId="0" borderId="0" xfId="53" applyFont="1">
      <alignment/>
      <protection/>
    </xf>
    <xf numFmtId="0" fontId="33" fillId="33" borderId="11" xfId="0" applyFont="1" applyFill="1" applyBorder="1" applyAlignment="1">
      <alignment/>
    </xf>
    <xf numFmtId="176" fontId="34" fillId="33" borderId="12" xfId="0" applyNumberFormat="1" applyFont="1" applyFill="1" applyBorder="1" applyAlignment="1">
      <alignment/>
    </xf>
    <xf numFmtId="176" fontId="33" fillId="33" borderId="46" xfId="0" applyNumberFormat="1" applyFont="1" applyFill="1" applyBorder="1" applyAlignment="1">
      <alignment horizontal="right"/>
    </xf>
    <xf numFmtId="10" fontId="15" fillId="35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 vertical="top"/>
    </xf>
    <xf numFmtId="171" fontId="0" fillId="36" borderId="18" xfId="0" applyNumberFormat="1" applyFont="1" applyFill="1" applyBorder="1" applyAlignment="1">
      <alignment horizontal="right" vertical="top"/>
    </xf>
    <xf numFmtId="173" fontId="0" fillId="36" borderId="18" xfId="0" applyNumberFormat="1" applyFont="1" applyFill="1" applyBorder="1" applyAlignment="1">
      <alignment horizontal="right" vertical="top"/>
    </xf>
    <xf numFmtId="4" fontId="0" fillId="36" borderId="18" xfId="0" applyNumberFormat="1" applyFont="1" applyFill="1" applyBorder="1" applyAlignment="1">
      <alignment vertical="top"/>
    </xf>
    <xf numFmtId="0" fontId="19" fillId="0" borderId="47" xfId="0" applyFont="1" applyFill="1" applyBorder="1" applyAlignment="1">
      <alignment horizontal="center" vertical="top"/>
    </xf>
    <xf numFmtId="0" fontId="19" fillId="0" borderId="41" xfId="0" applyFont="1" applyFill="1" applyBorder="1" applyAlignment="1">
      <alignment horizontal="center" vertical="top"/>
    </xf>
    <xf numFmtId="0" fontId="19" fillId="0" borderId="48" xfId="0" applyFont="1" applyFill="1" applyBorder="1" applyAlignment="1">
      <alignment horizontal="center" vertical="top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ěna 2" xfId="39"/>
    <cellStyle name="Měna 3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normální_EPS" xfId="52"/>
    <cellStyle name="normální_rekapitulace" xfId="53"/>
    <cellStyle name="normální_SPECIFIKACE GRAND-TZB" xfId="54"/>
    <cellStyle name="Poznámka" xfId="55"/>
    <cellStyle name="Percent" xfId="56"/>
    <cellStyle name="Propojená buňka" xfId="57"/>
    <cellStyle name="Followed Hyperlink" xfId="58"/>
    <cellStyle name="Správně" xfId="59"/>
    <cellStyle name="Styl 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1828800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6105525" y="0"/>
          <a:ext cx="952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1828800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2" name="Line 14"/>
        <xdr:cNvSpPr>
          <a:spLocks/>
        </xdr:cNvSpPr>
      </xdr:nvSpPr>
      <xdr:spPr>
        <a:xfrm flipV="1">
          <a:off x="6105525" y="0"/>
          <a:ext cx="952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1828800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3" name="Line 21"/>
        <xdr:cNvSpPr>
          <a:spLocks/>
        </xdr:cNvSpPr>
      </xdr:nvSpPr>
      <xdr:spPr>
        <a:xfrm flipV="1">
          <a:off x="6105525" y="0"/>
          <a:ext cx="952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1828800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4" name="Line 31"/>
        <xdr:cNvSpPr>
          <a:spLocks/>
        </xdr:cNvSpPr>
      </xdr:nvSpPr>
      <xdr:spPr>
        <a:xfrm flipV="1">
          <a:off x="6105525" y="0"/>
          <a:ext cx="952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1828800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6105525" y="0"/>
          <a:ext cx="952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2000250</xdr:colOff>
      <xdr:row>0</xdr:row>
      <xdr:rowOff>0</xdr:rowOff>
    </xdr:from>
    <xdr:to>
      <xdr:col>4</xdr:col>
      <xdr:colOff>590550</xdr:colOff>
      <xdr:row>0</xdr:row>
      <xdr:rowOff>0</xdr:rowOff>
    </xdr:to>
    <xdr:grpSp>
      <xdr:nvGrpSpPr>
        <xdr:cNvPr id="6" name="Group 1"/>
        <xdr:cNvGrpSpPr>
          <a:grpSpLocks/>
        </xdr:cNvGrpSpPr>
      </xdr:nvGrpSpPr>
      <xdr:grpSpPr>
        <a:xfrm>
          <a:off x="6276975" y="0"/>
          <a:ext cx="1771650" cy="0"/>
          <a:chOff x="4614" y="150"/>
          <a:chExt cx="4456" cy="866"/>
        </a:xfrm>
        <a:solidFill>
          <a:srgbClr val="FFFFFF"/>
        </a:solidFill>
      </xdr:grpSpPr>
      <xdr:grpSp>
        <xdr:nvGrpSpPr>
          <xdr:cNvPr id="7" name="Group 5"/>
          <xdr:cNvGrpSpPr>
            <a:grpSpLocks/>
          </xdr:cNvGrpSpPr>
        </xdr:nvGrpSpPr>
        <xdr:grpSpPr>
          <a:xfrm>
            <a:off x="4818" y="150"/>
            <a:ext cx="407" cy="0"/>
            <a:chOff x="2486" y="1887"/>
            <a:chExt cx="9929" cy="319"/>
          </a:xfrm>
          <a:solidFill>
            <a:srgbClr val="FFFFFF"/>
          </a:solidFill>
        </xdr:grpSpPr>
        <xdr:grpSp>
          <xdr:nvGrpSpPr>
            <xdr:cNvPr id="8" name="Group 8"/>
            <xdr:cNvGrpSpPr>
              <a:grpSpLocks/>
            </xdr:cNvGrpSpPr>
          </xdr:nvGrpSpPr>
          <xdr:grpSpPr>
            <a:xfrm>
              <a:off x="2940" y="1887"/>
              <a:ext cx="906" cy="0"/>
              <a:chOff x="2486" y="1887"/>
              <a:chExt cx="9929" cy="319"/>
            </a:xfrm>
            <a:solidFill>
              <a:srgbClr val="FFFFFF"/>
            </a:solidFill>
          </xdr:grpSpPr>
          <xdr:grpSp>
            <xdr:nvGrpSpPr>
              <xdr:cNvPr id="9" name="Group 11"/>
              <xdr:cNvGrpSpPr>
                <a:grpSpLocks/>
              </xdr:cNvGrpSpPr>
            </xdr:nvGrpSpPr>
            <xdr:grpSpPr>
              <a:xfrm>
                <a:off x="4427" y="1887"/>
                <a:ext cx="2542" cy="0"/>
                <a:chOff x="4614" y="150"/>
                <a:chExt cx="4456" cy="866"/>
              </a:xfrm>
              <a:solidFill>
                <a:srgbClr val="FFFFFF"/>
              </a:solidFill>
            </xdr:grpSpPr>
            <xdr:grpSp>
              <xdr:nvGrpSpPr>
                <xdr:cNvPr id="10" name="Group 15"/>
                <xdr:cNvGrpSpPr>
                  <a:grpSpLocks/>
                </xdr:cNvGrpSpPr>
              </xdr:nvGrpSpPr>
              <xdr:grpSpPr>
                <a:xfrm>
                  <a:off x="4818" y="150"/>
                  <a:ext cx="407" cy="0"/>
                  <a:chOff x="2486" y="1887"/>
                  <a:chExt cx="9929" cy="319"/>
                </a:xfrm>
                <a:solidFill>
                  <a:srgbClr val="FFFFFF"/>
                </a:solidFill>
              </xdr:grpSpPr>
              <xdr:grpSp>
                <xdr:nvGrpSpPr>
                  <xdr:cNvPr id="11" name="Group 18"/>
                  <xdr:cNvGrpSpPr>
                    <a:grpSpLocks/>
                  </xdr:cNvGrpSpPr>
                </xdr:nvGrpSpPr>
                <xdr:grpSpPr>
                  <a:xfrm>
                    <a:off x="4427" y="1887"/>
                    <a:ext cx="2542" cy="0"/>
                    <a:chOff x="4614" y="150"/>
                    <a:chExt cx="4456" cy="866"/>
                  </a:xfrm>
                  <a:solidFill>
                    <a:srgbClr val="FFFFFF"/>
                  </a:solidFill>
                </xdr:grpSpPr>
                <xdr:grpSp>
                  <xdr:nvGrpSpPr>
                    <xdr:cNvPr id="12" name="Group 22"/>
                    <xdr:cNvGrpSpPr>
                      <a:grpSpLocks/>
                    </xdr:cNvGrpSpPr>
                  </xdr:nvGrpSpPr>
                  <xdr:grpSpPr>
                    <a:xfrm>
                      <a:off x="4818" y="150"/>
                      <a:ext cx="407" cy="0"/>
                      <a:chOff x="2486" y="1887"/>
                      <a:chExt cx="9929" cy="319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3" name="Group 25"/>
                      <xdr:cNvGrpSpPr>
                        <a:grpSpLocks/>
                      </xdr:cNvGrpSpPr>
                    </xdr:nvGrpSpPr>
                    <xdr:grpSpPr>
                      <a:xfrm>
                        <a:off x="2940" y="1887"/>
                        <a:ext cx="906" cy="0"/>
                        <a:chOff x="2486" y="1887"/>
                        <a:chExt cx="9929" cy="319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14" name="Group 28"/>
                        <xdr:cNvGrpSpPr>
                          <a:grpSpLocks/>
                        </xdr:cNvGrpSpPr>
                      </xdr:nvGrpSpPr>
                      <xdr:grpSpPr>
                        <a:xfrm>
                          <a:off x="4427" y="1887"/>
                          <a:ext cx="2542" cy="0"/>
                          <a:chOff x="4614" y="150"/>
                          <a:chExt cx="4456" cy="866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15" name="Group 32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4818" y="150"/>
                            <a:ext cx="407" cy="0"/>
                            <a:chOff x="2486" y="1887"/>
                            <a:chExt cx="9929" cy="319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16" name="Group 35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4427" y="1887"/>
                              <a:ext cx="2542" cy="0"/>
                              <a:chOff x="4614" y="150"/>
                              <a:chExt cx="4456" cy="866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17" name="Group 39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4818" y="150"/>
                                <a:ext cx="407" cy="0"/>
                                <a:chOff x="2486" y="1887"/>
                                <a:chExt cx="9929" cy="319"/>
                              </a:xfrm>
                              <a:solidFill>
                                <a:srgbClr val="FFFFFF"/>
                              </a:solidFill>
                            </xdr:grpSpPr>
                          </xdr:grp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0</xdr:row>
      <xdr:rowOff>0</xdr:rowOff>
    </xdr:from>
    <xdr:to>
      <xdr:col>2</xdr:col>
      <xdr:colOff>1828800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048000" y="0"/>
          <a:ext cx="952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1819275</xdr:colOff>
      <xdr:row>0</xdr:row>
      <xdr:rowOff>0</xdr:rowOff>
    </xdr:from>
    <xdr:to>
      <xdr:col>2</xdr:col>
      <xdr:colOff>1828800</xdr:colOff>
      <xdr:row>0</xdr:row>
      <xdr:rowOff>0</xdr:rowOff>
    </xdr:to>
    <xdr:sp>
      <xdr:nvSpPr>
        <xdr:cNvPr id="2" name="Line 14"/>
        <xdr:cNvSpPr>
          <a:spLocks/>
        </xdr:cNvSpPr>
      </xdr:nvSpPr>
      <xdr:spPr>
        <a:xfrm flipV="1">
          <a:off x="3048000" y="0"/>
          <a:ext cx="952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</xdr:row>
      <xdr:rowOff>76200</xdr:rowOff>
    </xdr:from>
    <xdr:to>
      <xdr:col>7</xdr:col>
      <xdr:colOff>342900</xdr:colOff>
      <xdr:row>4</xdr:row>
      <xdr:rowOff>0</xdr:rowOff>
    </xdr:to>
    <xdr:grpSp>
      <xdr:nvGrpSpPr>
        <xdr:cNvPr id="3" name="Group 5"/>
        <xdr:cNvGrpSpPr>
          <a:grpSpLocks/>
        </xdr:cNvGrpSpPr>
      </xdr:nvGrpSpPr>
      <xdr:grpSpPr>
        <a:xfrm>
          <a:off x="1695450" y="809625"/>
          <a:ext cx="5438775" cy="85725"/>
          <a:chOff x="2486" y="1887"/>
          <a:chExt cx="9929" cy="319"/>
        </a:xfrm>
        <a:solidFill>
          <a:srgbClr val="FFFFFF"/>
        </a:solidFill>
      </xdr:grpSpPr>
      <xdr:sp>
        <xdr:nvSpPr>
          <xdr:cNvPr id="4" name="Rectangle 6"/>
          <xdr:cNvSpPr>
            <a:spLocks/>
          </xdr:cNvSpPr>
        </xdr:nvSpPr>
        <xdr:spPr>
          <a:xfrm>
            <a:off x="2486" y="1887"/>
            <a:ext cx="9929" cy="3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5" name="Text Box 7"/>
          <xdr:cNvSpPr txBox="1">
            <a:spLocks noChangeArrowheads="1"/>
          </xdr:cNvSpPr>
        </xdr:nvSpPr>
        <xdr:spPr>
          <a:xfrm>
            <a:off x="2486" y="1887"/>
            <a:ext cx="9929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-------------------------------------------------------------------------------</a:t>
            </a:r>
          </a:p>
        </xdr:txBody>
      </xdr:sp>
    </xdr:grpSp>
    <xdr:clientData/>
  </xdr:twoCellAnchor>
  <xdr:twoCellAnchor>
    <xdr:from>
      <xdr:col>2</xdr:col>
      <xdr:colOff>2009775</xdr:colOff>
      <xdr:row>0</xdr:row>
      <xdr:rowOff>0</xdr:rowOff>
    </xdr:from>
    <xdr:to>
      <xdr:col>4</xdr:col>
      <xdr:colOff>781050</xdr:colOff>
      <xdr:row>0</xdr:row>
      <xdr:rowOff>0</xdr:rowOff>
    </xdr:to>
    <xdr:grpSp>
      <xdr:nvGrpSpPr>
        <xdr:cNvPr id="6" name="Group 1"/>
        <xdr:cNvGrpSpPr>
          <a:grpSpLocks/>
        </xdr:cNvGrpSpPr>
      </xdr:nvGrpSpPr>
      <xdr:grpSpPr>
        <a:xfrm>
          <a:off x="3238500" y="0"/>
          <a:ext cx="1704975" cy="0"/>
          <a:chOff x="4614" y="150"/>
          <a:chExt cx="4456" cy="866"/>
        </a:xfrm>
        <a:solidFill>
          <a:srgbClr val="FFFFFF"/>
        </a:solidFill>
      </xdr:grpSpPr>
      <xdr:grpSp>
        <xdr:nvGrpSpPr>
          <xdr:cNvPr id="7" name="Group 5"/>
          <xdr:cNvGrpSpPr>
            <a:grpSpLocks/>
          </xdr:cNvGrpSpPr>
        </xdr:nvGrpSpPr>
        <xdr:grpSpPr>
          <a:xfrm>
            <a:off x="4758" y="150"/>
            <a:ext cx="579" cy="0"/>
            <a:chOff x="2486" y="1887"/>
            <a:chExt cx="9929" cy="319"/>
          </a:xfrm>
          <a:solidFill>
            <a:srgbClr val="FFFFFF"/>
          </a:solidFill>
        </xdr:grpSpPr>
        <xdr:grpSp>
          <xdr:nvGrpSpPr>
            <xdr:cNvPr id="8" name="Group 8"/>
            <xdr:cNvGrpSpPr>
              <a:grpSpLocks/>
            </xdr:cNvGrpSpPr>
          </xdr:nvGrpSpPr>
          <xdr:grpSpPr>
            <a:xfrm>
              <a:off x="2806" y="1887"/>
              <a:ext cx="1291" cy="0"/>
              <a:chOff x="2486" y="1887"/>
              <a:chExt cx="9929" cy="319"/>
            </a:xfrm>
            <a:solidFill>
              <a:srgbClr val="FFFFFF"/>
            </a:solidFill>
          </xdr:grpSpPr>
          <xdr:grpSp>
            <xdr:nvGrpSpPr>
              <xdr:cNvPr id="9" name="Group 11"/>
              <xdr:cNvGrpSpPr>
                <a:grpSpLocks/>
              </xdr:cNvGrpSpPr>
            </xdr:nvGrpSpPr>
            <xdr:grpSpPr>
              <a:xfrm>
                <a:off x="3859" y="1887"/>
                <a:ext cx="2378" cy="0"/>
                <a:chOff x="4614" y="150"/>
                <a:chExt cx="4456" cy="866"/>
              </a:xfrm>
              <a:solidFill>
                <a:srgbClr val="FFFFFF"/>
              </a:solidFill>
            </xdr:grpSpPr>
            <xdr:grpSp>
              <xdr:nvGrpSpPr>
                <xdr:cNvPr id="10" name="Group 15"/>
                <xdr:cNvGrpSpPr>
                  <a:grpSpLocks/>
                </xdr:cNvGrpSpPr>
              </xdr:nvGrpSpPr>
              <xdr:grpSpPr>
                <a:xfrm>
                  <a:off x="4758" y="150"/>
                  <a:ext cx="579" cy="0"/>
                  <a:chOff x="2486" y="1887"/>
                  <a:chExt cx="9929" cy="319"/>
                </a:xfrm>
                <a:solidFill>
                  <a:srgbClr val="FFFFFF"/>
                </a:solidFill>
              </xdr:grpSpPr>
            </xdr:grp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SIMONA\PRACOVNI\ZAKAZKY\0812-FS-POSLUCHARNY-ad\zm&#283;na-10-08\Kontroln&#237;%20rozpo&#269;et\ROZPO&#268;ET_KOMPLETN&#205;_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"/>
      <sheetName val="STAV"/>
      <sheetName val="list 2"/>
      <sheetName val="Rekapitulace "/>
      <sheetName val="stavební část"/>
      <sheetName val="ZTI "/>
      <sheetName val="silnoproud"/>
    </sheetNames>
    <sheetDataSet>
      <sheetData sheetId="2">
        <row r="3">
          <cell r="D3" t="str">
            <v>Popis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kralova@centrum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mona.dockalova@seznam.cz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="80" zoomScaleNormal="80" zoomScalePageLayoutView="0" workbookViewId="0" topLeftCell="A1">
      <selection activeCell="D10" sqref="D10"/>
    </sheetView>
  </sheetViews>
  <sheetFormatPr defaultColWidth="8.00390625" defaultRowHeight="12.75"/>
  <cols>
    <col min="1" max="1" width="18.125" style="81" customWidth="1"/>
    <col min="2" max="2" width="80.375" style="82" customWidth="1"/>
    <col min="3" max="3" width="21.375" style="5" customWidth="1"/>
    <col min="4" max="4" width="16.375" style="4" customWidth="1"/>
    <col min="5" max="16384" width="8.00390625" style="5" customWidth="1"/>
  </cols>
  <sheetData>
    <row r="1" spans="1:10" s="6" customFormat="1" ht="31.5" customHeight="1">
      <c r="A1" s="70"/>
      <c r="B1" s="71"/>
      <c r="C1" s="10"/>
      <c r="D1" s="10"/>
      <c r="E1" s="10"/>
      <c r="F1" s="10"/>
      <c r="G1" s="10"/>
      <c r="H1" s="10"/>
      <c r="I1" s="10"/>
      <c r="J1" s="8"/>
    </row>
    <row r="2" spans="1:10" s="6" customFormat="1" ht="31.5" customHeight="1">
      <c r="A2" s="70"/>
      <c r="B2" s="71"/>
      <c r="C2" s="10"/>
      <c r="D2" s="10"/>
      <c r="E2" s="10"/>
      <c r="F2" s="10"/>
      <c r="G2" s="10"/>
      <c r="H2" s="10"/>
      <c r="I2" s="10"/>
      <c r="J2" s="8"/>
    </row>
    <row r="3" spans="1:10" s="6" customFormat="1" ht="31.5" customHeight="1" thickBot="1">
      <c r="A3" s="40" t="s">
        <v>424</v>
      </c>
      <c r="B3" s="41"/>
      <c r="C3" s="11"/>
      <c r="D3" s="12"/>
      <c r="E3" s="2"/>
      <c r="F3" s="2"/>
      <c r="G3" s="2"/>
      <c r="H3" s="2"/>
      <c r="I3" s="10"/>
      <c r="J3" s="8"/>
    </row>
    <row r="4" spans="1:10" s="6" customFormat="1" ht="31.5" customHeight="1">
      <c r="A4" s="42"/>
      <c r="B4" s="43"/>
      <c r="C4" s="11"/>
      <c r="D4" s="12"/>
      <c r="E4" s="2"/>
      <c r="F4" s="2"/>
      <c r="G4" s="2"/>
      <c r="H4" s="2"/>
      <c r="I4" s="10"/>
      <c r="J4" s="8"/>
    </row>
    <row r="5" spans="1:10" s="6" customFormat="1" ht="21.75" customHeight="1">
      <c r="A5" s="72" t="s">
        <v>73</v>
      </c>
      <c r="B5" s="73" t="s">
        <v>423</v>
      </c>
      <c r="C5" s="2"/>
      <c r="D5" s="2"/>
      <c r="E5" s="2"/>
      <c r="F5" s="2"/>
      <c r="G5" s="2"/>
      <c r="H5" s="2"/>
      <c r="I5" s="10"/>
      <c r="J5" s="8"/>
    </row>
    <row r="6" spans="1:10" s="6" customFormat="1" ht="21.75" customHeight="1">
      <c r="A6" s="72"/>
      <c r="B6" s="74"/>
      <c r="C6" s="2"/>
      <c r="D6" s="2"/>
      <c r="E6" s="2"/>
      <c r="F6" s="2"/>
      <c r="G6" s="2"/>
      <c r="H6" s="2"/>
      <c r="I6" s="10"/>
      <c r="J6" s="8"/>
    </row>
    <row r="7" spans="1:10" s="6" customFormat="1" ht="21.75" customHeight="1">
      <c r="A7" s="72"/>
      <c r="B7" s="75"/>
      <c r="C7" s="2"/>
      <c r="D7" s="2"/>
      <c r="E7" s="2"/>
      <c r="F7" s="2"/>
      <c r="G7" s="2"/>
      <c r="H7" s="2"/>
      <c r="I7" s="10"/>
      <c r="J7" s="8"/>
    </row>
    <row r="8" spans="1:10" ht="12.75">
      <c r="A8" s="67" t="s">
        <v>74</v>
      </c>
      <c r="B8" s="76" t="s">
        <v>85</v>
      </c>
      <c r="C8"/>
      <c r="D8"/>
      <c r="E8"/>
      <c r="F8" s="13"/>
      <c r="G8" s="2"/>
      <c r="H8" s="2"/>
      <c r="I8" s="2"/>
      <c r="J8"/>
    </row>
    <row r="9" spans="1:10" s="6" customFormat="1" ht="21.75" customHeight="1">
      <c r="A9" s="77"/>
      <c r="B9" s="78"/>
      <c r="C9"/>
      <c r="D9"/>
      <c r="E9" s="66"/>
      <c r="F9" s="13"/>
      <c r="G9" s="2"/>
      <c r="H9" s="2"/>
      <c r="I9" s="10"/>
      <c r="J9" s="8"/>
    </row>
    <row r="10" spans="1:10" ht="12.75">
      <c r="A10" s="67" t="s">
        <v>75</v>
      </c>
      <c r="B10" s="76" t="s">
        <v>86</v>
      </c>
      <c r="C10" s="13"/>
      <c r="D10" s="13"/>
      <c r="E10" s="13"/>
      <c r="F10" s="13"/>
      <c r="G10" s="2"/>
      <c r="H10" s="2"/>
      <c r="I10" s="2"/>
      <c r="J10"/>
    </row>
    <row r="11" spans="1:10" s="6" customFormat="1" ht="21.75" customHeight="1">
      <c r="A11" s="77"/>
      <c r="B11" s="77"/>
      <c r="C11" s="13"/>
      <c r="D11" s="13"/>
      <c r="E11" s="13"/>
      <c r="F11" s="13"/>
      <c r="G11" s="2"/>
      <c r="H11" s="2"/>
      <c r="I11" s="10"/>
      <c r="J11" s="8"/>
    </row>
    <row r="12" spans="1:10" ht="12.75">
      <c r="A12" s="67" t="s">
        <v>76</v>
      </c>
      <c r="B12" s="76" t="s">
        <v>80</v>
      </c>
      <c r="C12" s="13"/>
      <c r="D12" s="13"/>
      <c r="E12" s="13"/>
      <c r="F12" s="13"/>
      <c r="G12" s="2"/>
      <c r="H12" s="2"/>
      <c r="I12" s="2"/>
      <c r="J12"/>
    </row>
    <row r="13" spans="1:10" ht="12.75">
      <c r="A13" s="67"/>
      <c r="B13" s="76"/>
      <c r="C13" s="13"/>
      <c r="D13" s="13"/>
      <c r="E13" s="13"/>
      <c r="F13" s="13"/>
      <c r="G13" s="2"/>
      <c r="H13" s="2"/>
      <c r="I13" s="2"/>
      <c r="J13"/>
    </row>
    <row r="14" spans="1:10" ht="12.75">
      <c r="A14" s="67"/>
      <c r="B14" s="76" t="s">
        <v>81</v>
      </c>
      <c r="C14" s="13"/>
      <c r="D14" s="13"/>
      <c r="E14" s="13"/>
      <c r="F14" s="13"/>
      <c r="G14" s="2"/>
      <c r="H14" s="2"/>
      <c r="I14" s="2"/>
      <c r="J14"/>
    </row>
    <row r="15" spans="1:10" ht="12.75">
      <c r="A15" s="67"/>
      <c r="B15" s="76" t="s">
        <v>84</v>
      </c>
      <c r="C15" s="13"/>
      <c r="D15" s="13"/>
      <c r="E15" s="13"/>
      <c r="F15" s="13"/>
      <c r="G15" s="2"/>
      <c r="H15" s="2"/>
      <c r="I15" s="2"/>
      <c r="J15"/>
    </row>
    <row r="16" spans="1:9" ht="12.75">
      <c r="A16" s="67"/>
      <c r="B16" s="79" t="s">
        <v>82</v>
      </c>
      <c r="C16" s="13"/>
      <c r="D16" s="13"/>
      <c r="E16" s="13"/>
      <c r="F16" s="13"/>
      <c r="G16" s="2"/>
      <c r="H16" s="2"/>
      <c r="I16" s="14"/>
    </row>
    <row r="17" spans="1:9" ht="12.75">
      <c r="A17" s="67"/>
      <c r="B17" s="76" t="s">
        <v>83</v>
      </c>
      <c r="C17" s="13"/>
      <c r="D17" s="13"/>
      <c r="E17" s="13"/>
      <c r="F17" s="13"/>
      <c r="G17" s="2"/>
      <c r="H17" s="2"/>
      <c r="I17" s="14"/>
    </row>
    <row r="18" spans="1:10" s="6" customFormat="1" ht="21.75" customHeight="1">
      <c r="A18" s="77"/>
      <c r="B18" s="77"/>
      <c r="C18" s="13"/>
      <c r="D18" s="13"/>
      <c r="E18" s="13"/>
      <c r="F18" s="13"/>
      <c r="G18" s="2"/>
      <c r="H18" s="2"/>
      <c r="I18" s="10"/>
      <c r="J18" s="8"/>
    </row>
    <row r="19" spans="1:9" ht="12.75">
      <c r="A19" s="67" t="s">
        <v>77</v>
      </c>
      <c r="B19" s="67" t="s">
        <v>87</v>
      </c>
      <c r="C19" s="13"/>
      <c r="D19" s="13"/>
      <c r="E19" s="13"/>
      <c r="F19" s="13"/>
      <c r="G19" s="2"/>
      <c r="H19" s="2"/>
      <c r="I19" s="14"/>
    </row>
    <row r="20" spans="1:10" s="6" customFormat="1" ht="21.75" customHeight="1">
      <c r="A20" s="67" t="s">
        <v>327</v>
      </c>
      <c r="B20" s="80" t="s">
        <v>353</v>
      </c>
      <c r="C20" s="13"/>
      <c r="D20" s="13"/>
      <c r="E20" s="13"/>
      <c r="F20" s="13"/>
      <c r="G20" s="2"/>
      <c r="H20" s="2"/>
      <c r="I20" s="10"/>
      <c r="J20" s="8"/>
    </row>
    <row r="21" spans="3:9" ht="12.75">
      <c r="C21" s="13"/>
      <c r="D21" s="13"/>
      <c r="E21" s="13"/>
      <c r="F21" s="13"/>
      <c r="G21" s="2"/>
      <c r="H21" s="2"/>
      <c r="I21" s="14"/>
    </row>
    <row r="22" spans="1:9" ht="15.75">
      <c r="A22" s="67"/>
      <c r="B22" s="68"/>
      <c r="C22" s="69"/>
      <c r="D22" s="13"/>
      <c r="E22" s="13"/>
      <c r="F22" s="13"/>
      <c r="G22" s="2"/>
      <c r="H22" s="2"/>
      <c r="I22" s="14"/>
    </row>
    <row r="23" spans="1:9" ht="13.5" thickBot="1">
      <c r="A23" s="83"/>
      <c r="B23" s="83"/>
      <c r="C23" s="13"/>
      <c r="D23" s="13"/>
      <c r="E23" s="13"/>
      <c r="F23" s="13"/>
      <c r="G23" s="2"/>
      <c r="H23" s="2"/>
      <c r="I23" s="14"/>
    </row>
    <row r="24" spans="1:9" ht="12.75">
      <c r="A24" s="67"/>
      <c r="B24" s="67"/>
      <c r="C24" s="13"/>
      <c r="D24" s="13"/>
      <c r="E24" s="13"/>
      <c r="F24" s="13"/>
      <c r="G24" s="2"/>
      <c r="H24" s="2"/>
      <c r="I24" s="14"/>
    </row>
    <row r="25" spans="3:9" ht="12">
      <c r="C25" s="14"/>
      <c r="D25" s="15"/>
      <c r="E25" s="14"/>
      <c r="F25" s="14"/>
      <c r="G25" s="14"/>
      <c r="H25" s="14"/>
      <c r="I25" s="14"/>
    </row>
    <row r="26" spans="3:9" ht="12">
      <c r="C26" s="14"/>
      <c r="D26" s="15"/>
      <c r="E26" s="14"/>
      <c r="F26" s="14"/>
      <c r="G26" s="14"/>
      <c r="H26" s="14"/>
      <c r="I26" s="14"/>
    </row>
    <row r="27" spans="3:9" ht="12">
      <c r="C27" s="14"/>
      <c r="D27" s="15"/>
      <c r="E27" s="14"/>
      <c r="F27" s="14"/>
      <c r="G27" s="14"/>
      <c r="H27" s="14"/>
      <c r="I27" s="14"/>
    </row>
    <row r="28" spans="3:9" ht="12">
      <c r="C28" s="14"/>
      <c r="D28" s="15"/>
      <c r="E28" s="14"/>
      <c r="F28" s="14"/>
      <c r="G28" s="14"/>
      <c r="H28" s="14"/>
      <c r="I28" s="14"/>
    </row>
  </sheetData>
  <sheetProtection/>
  <hyperlinks>
    <hyperlink ref="B16" r:id="rId1" display="vkralova@centrum.cz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PageLayoutView="0" workbookViewId="0" topLeftCell="A13">
      <selection activeCell="D22" sqref="D22"/>
    </sheetView>
  </sheetViews>
  <sheetFormatPr defaultColWidth="8.00390625" defaultRowHeight="12.75"/>
  <cols>
    <col min="1" max="1" width="18.125" style="3" customWidth="1"/>
    <col min="2" max="2" width="80.375" style="5" customWidth="1"/>
    <col min="3" max="3" width="21.375" style="5" customWidth="1"/>
    <col min="4" max="4" width="16.375" style="4" customWidth="1"/>
    <col min="5" max="16384" width="8.00390625" style="5" customWidth="1"/>
  </cols>
  <sheetData>
    <row r="1" spans="1:5" ht="18">
      <c r="A1" s="16"/>
      <c r="B1" s="73" t="s">
        <v>423</v>
      </c>
      <c r="C1" s="24"/>
      <c r="D1" s="23"/>
      <c r="E1" s="23"/>
    </row>
    <row r="2" spans="1:5" ht="23.25">
      <c r="A2" s="16"/>
      <c r="B2" s="48"/>
      <c r="C2" s="18"/>
      <c r="D2" s="17"/>
      <c r="E2" s="17"/>
    </row>
    <row r="3" spans="1:5" ht="23.25">
      <c r="A3" s="16"/>
      <c r="B3" s="48"/>
      <c r="C3" s="18"/>
      <c r="D3" s="17"/>
      <c r="E3" s="17"/>
    </row>
    <row r="4" spans="1:5" ht="15">
      <c r="A4" s="16"/>
      <c r="B4" s="37"/>
      <c r="C4" s="18"/>
      <c r="D4" s="17"/>
      <c r="E4" s="17"/>
    </row>
    <row r="5" spans="2:5" ht="25.5">
      <c r="B5" s="46" t="s">
        <v>151</v>
      </c>
      <c r="E5" s="4"/>
    </row>
    <row r="6" spans="2:5" ht="25.5">
      <c r="B6" s="46" t="s">
        <v>152</v>
      </c>
      <c r="E6" s="4"/>
    </row>
    <row r="7" spans="2:5" ht="12.75">
      <c r="B7" s="46"/>
      <c r="E7" s="4"/>
    </row>
    <row r="8" spans="2:5" ht="12.75">
      <c r="B8" s="47" t="s">
        <v>153</v>
      </c>
      <c r="E8" s="4"/>
    </row>
    <row r="9" spans="2:5" ht="12.75">
      <c r="B9" s="46"/>
      <c r="E9" s="4"/>
    </row>
    <row r="10" spans="2:5" ht="25.5">
      <c r="B10" s="47" t="s">
        <v>154</v>
      </c>
      <c r="E10" s="4"/>
    </row>
    <row r="11" spans="2:5" ht="12.75">
      <c r="B11" s="47" t="s">
        <v>155</v>
      </c>
      <c r="E11" s="4"/>
    </row>
    <row r="12" spans="2:5" ht="12.75">
      <c r="B12" s="47"/>
      <c r="E12" s="4"/>
    </row>
    <row r="13" spans="2:5" ht="25.5">
      <c r="B13" s="47" t="s">
        <v>156</v>
      </c>
      <c r="E13" s="4"/>
    </row>
    <row r="14" spans="2:5" ht="12.75">
      <c r="B14" s="47"/>
      <c r="E14" s="4"/>
    </row>
    <row r="15" spans="2:5" ht="25.5">
      <c r="B15" s="47" t="s">
        <v>157</v>
      </c>
      <c r="E15" s="4"/>
    </row>
    <row r="16" spans="2:5" ht="12.75">
      <c r="B16" s="47" t="s">
        <v>158</v>
      </c>
      <c r="E16" s="4"/>
    </row>
    <row r="17" spans="2:5" ht="12.75">
      <c r="B17" s="47"/>
      <c r="E17" s="4"/>
    </row>
    <row r="18" spans="2:5" ht="25.5">
      <c r="B18" s="47" t="s">
        <v>159</v>
      </c>
      <c r="E18" s="4"/>
    </row>
    <row r="19" spans="2:5" ht="12.75">
      <c r="B19" s="47" t="s">
        <v>160</v>
      </c>
      <c r="E19" s="4"/>
    </row>
    <row r="20" spans="2:5" ht="12.75">
      <c r="B20" s="47"/>
      <c r="E20" s="4"/>
    </row>
    <row r="21" spans="2:5" ht="30.75" customHeight="1">
      <c r="B21" s="47" t="s">
        <v>165</v>
      </c>
      <c r="E21" s="4"/>
    </row>
    <row r="22" spans="2:5" ht="25.5">
      <c r="B22" s="46" t="s">
        <v>161</v>
      </c>
      <c r="E22" s="4"/>
    </row>
    <row r="23" spans="2:5" ht="25.5">
      <c r="B23" s="46" t="s">
        <v>162</v>
      </c>
      <c r="E23" s="4"/>
    </row>
    <row r="24" spans="1:5" ht="23.25">
      <c r="A24" s="16"/>
      <c r="B24" s="48"/>
      <c r="C24" s="24"/>
      <c r="D24" s="23"/>
      <c r="E24" s="23"/>
    </row>
    <row r="25" spans="3:9" ht="12">
      <c r="C25" s="14"/>
      <c r="D25" s="15"/>
      <c r="E25" s="14"/>
      <c r="F25" s="14"/>
      <c r="G25" s="14"/>
      <c r="H25" s="14"/>
      <c r="I25" s="14"/>
    </row>
  </sheetData>
  <sheetProtection/>
  <hyperlinks>
    <hyperlink ref="B13" r:id="rId1" display="simona.dockalova@seznam.cz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zoomScalePageLayoutView="0" workbookViewId="0" topLeftCell="A10">
      <selection activeCell="F42" sqref="F42"/>
    </sheetView>
  </sheetViews>
  <sheetFormatPr defaultColWidth="8.00390625" defaultRowHeight="12.75"/>
  <cols>
    <col min="1" max="1" width="7.375" style="3" customWidth="1"/>
    <col min="2" max="2" width="35.375" style="5" customWidth="1"/>
    <col min="3" max="3" width="10.375" style="5" customWidth="1"/>
    <col min="4" max="4" width="15.375" style="4" customWidth="1"/>
    <col min="5" max="5" width="8.00390625" style="5" customWidth="1"/>
    <col min="6" max="6" width="14.875" style="4" customWidth="1"/>
    <col min="7" max="7" width="7.375" style="5" customWidth="1"/>
    <col min="8" max="8" width="14.875" style="4" customWidth="1"/>
    <col min="9" max="9" width="8.00390625" style="5" customWidth="1"/>
    <col min="10" max="10" width="14.875" style="4" customWidth="1"/>
    <col min="11" max="16384" width="8.00390625" style="5" customWidth="1"/>
  </cols>
  <sheetData>
    <row r="1" spans="1:10" ht="45" customHeight="1">
      <c r="A1" s="16"/>
      <c r="B1" s="25" t="s">
        <v>97</v>
      </c>
      <c r="C1" s="22"/>
      <c r="D1" s="23"/>
      <c r="F1" s="23"/>
      <c r="H1" s="23"/>
      <c r="J1" s="23"/>
    </row>
    <row r="2" spans="1:10" ht="12.75" thickBot="1">
      <c r="A2" s="16"/>
      <c r="B2" s="9" t="str">
        <f>IF('[1]STAV'!$D$3=0,"",'[1]STAV'!$D$3)</f>
        <v>Popis</v>
      </c>
      <c r="C2" s="19"/>
      <c r="D2" s="19" t="s">
        <v>104</v>
      </c>
      <c r="F2" s="19" t="s">
        <v>104</v>
      </c>
      <c r="H2" s="19" t="s">
        <v>104</v>
      </c>
      <c r="J2" s="19" t="s">
        <v>104</v>
      </c>
    </row>
    <row r="3" ht="12">
      <c r="A3" s="16"/>
    </row>
    <row r="4" spans="1:10" ht="12">
      <c r="A4" s="16"/>
      <c r="B4" s="24"/>
      <c r="C4" s="24"/>
      <c r="D4" s="23"/>
      <c r="F4" s="23"/>
      <c r="H4" s="23"/>
      <c r="J4" s="23"/>
    </row>
    <row r="5" spans="1:10" ht="23.25">
      <c r="A5" s="16"/>
      <c r="B5" s="25" t="s">
        <v>391</v>
      </c>
      <c r="C5" s="24"/>
      <c r="D5" s="44" t="s">
        <v>369</v>
      </c>
      <c r="F5" s="44" t="s">
        <v>370</v>
      </c>
      <c r="H5" s="44" t="s">
        <v>390</v>
      </c>
      <c r="J5" s="44" t="s">
        <v>422</v>
      </c>
    </row>
    <row r="6" spans="2:10" ht="15.75">
      <c r="B6" s="26"/>
      <c r="C6" s="26"/>
      <c r="D6" s="27"/>
      <c r="E6" s="6"/>
      <c r="F6" s="27"/>
      <c r="G6" s="6"/>
      <c r="H6" s="27"/>
      <c r="J6" s="27"/>
    </row>
    <row r="7" spans="2:10" ht="15.75">
      <c r="B7" s="26" t="s">
        <v>5</v>
      </c>
      <c r="C7" s="26"/>
      <c r="D7" s="49">
        <f>'Ž-stavební část'!$I$112</f>
        <v>389040.285</v>
      </c>
      <c r="E7" s="6"/>
      <c r="F7" s="49">
        <f>'Ž-stavební část'!$J$112</f>
        <v>406619.06</v>
      </c>
      <c r="G7" s="49"/>
      <c r="H7" s="49">
        <f>'Ž-stavební část'!$I$112</f>
        <v>389040.285</v>
      </c>
      <c r="J7" s="49">
        <f>SUM(D7:H7)</f>
        <v>1184699.63</v>
      </c>
    </row>
    <row r="8" spans="2:10" ht="15.75">
      <c r="B8" s="26" t="s">
        <v>98</v>
      </c>
      <c r="C8" s="38"/>
      <c r="D8" s="49">
        <f>silnoproud!$J$43</f>
        <v>32379</v>
      </c>
      <c r="E8" s="6"/>
      <c r="F8" s="49">
        <f>silnoproud!$J$43</f>
        <v>32379</v>
      </c>
      <c r="G8" s="49"/>
      <c r="H8" s="49">
        <f>silnoproud!$J$43</f>
        <v>32379</v>
      </c>
      <c r="J8" s="49">
        <f>SUM(D8:H8)</f>
        <v>97137</v>
      </c>
    </row>
    <row r="9" spans="2:10" ht="15.75">
      <c r="B9" s="26" t="s">
        <v>295</v>
      </c>
      <c r="C9" s="38"/>
      <c r="D9" s="49">
        <f>'ZTI '!$H$55</f>
        <v>68719</v>
      </c>
      <c r="E9" s="6"/>
      <c r="F9" s="49">
        <f>'ZTI '!$I$55</f>
        <v>72269</v>
      </c>
      <c r="G9" s="49"/>
      <c r="H9" s="49">
        <f>'ZTI '!$H$55</f>
        <v>68719</v>
      </c>
      <c r="J9" s="49">
        <f>SUM(D9:H9)</f>
        <v>209707</v>
      </c>
    </row>
    <row r="10" spans="2:10" ht="15.75">
      <c r="B10" s="26"/>
      <c r="C10" s="26"/>
      <c r="D10" s="28"/>
      <c r="E10" s="6"/>
      <c r="F10" s="28"/>
      <c r="G10" s="49"/>
      <c r="H10" s="28"/>
      <c r="J10" s="49"/>
    </row>
    <row r="11" spans="2:10" ht="15.75">
      <c r="B11" s="29" t="s">
        <v>89</v>
      </c>
      <c r="C11" s="29"/>
      <c r="D11" s="28">
        <f>SUM(D7:D9)</f>
        <v>490138.285</v>
      </c>
      <c r="F11" s="28">
        <f>SUM(F7:F9)</f>
        <v>511267.06</v>
      </c>
      <c r="G11" s="49"/>
      <c r="H11" s="28">
        <f>SUM(H7:H9)</f>
        <v>490138.285</v>
      </c>
      <c r="J11" s="49">
        <f>SUM(D11:H11)</f>
        <v>1491543.63</v>
      </c>
    </row>
    <row r="12" spans="2:10" ht="15.75">
      <c r="B12" s="29" t="s">
        <v>95</v>
      </c>
      <c r="C12" s="30">
        <v>0.21</v>
      </c>
      <c r="D12" s="28">
        <f>D11*C12</f>
        <v>102929.03984999999</v>
      </c>
      <c r="F12" s="28">
        <f>F11*C12</f>
        <v>107366.0826</v>
      </c>
      <c r="G12" s="49"/>
      <c r="H12" s="28">
        <f>H11*C12</f>
        <v>102929.03984999999</v>
      </c>
      <c r="J12" s="49">
        <f>SUM(D12:H12)</f>
        <v>313224.16229999997</v>
      </c>
    </row>
    <row r="13" spans="2:10" ht="15.75">
      <c r="B13" s="29" t="s">
        <v>90</v>
      </c>
      <c r="C13" s="29"/>
      <c r="D13" s="28">
        <f>SUM(D11:D12)</f>
        <v>593067.32485</v>
      </c>
      <c r="F13" s="28">
        <f>SUM(F11:F12)</f>
        <v>618633.1426</v>
      </c>
      <c r="G13" s="49"/>
      <c r="H13" s="28">
        <f>SUM(H11:H12)</f>
        <v>593067.32485</v>
      </c>
      <c r="J13" s="49">
        <f>SUM(D13:H13)</f>
        <v>1804767.7922999999</v>
      </c>
    </row>
    <row r="14" spans="1:10" ht="12">
      <c r="A14" s="16"/>
      <c r="B14" s="18"/>
      <c r="C14" s="18"/>
      <c r="D14" s="17"/>
      <c r="F14" s="17"/>
      <c r="H14" s="17"/>
      <c r="J14" s="17"/>
    </row>
    <row r="15" spans="1:10" ht="15.75">
      <c r="A15" s="16"/>
      <c r="B15" s="22"/>
      <c r="C15" s="22"/>
      <c r="D15" s="23"/>
      <c r="F15" s="23"/>
      <c r="H15" s="23"/>
      <c r="J15" s="23"/>
    </row>
    <row r="16" spans="1:10" ht="12">
      <c r="A16" s="16"/>
      <c r="B16" s="24"/>
      <c r="C16" s="24"/>
      <c r="D16" s="23"/>
      <c r="F16" s="23"/>
      <c r="H16" s="23"/>
      <c r="J16" s="23"/>
    </row>
    <row r="17" spans="2:10" ht="23.25">
      <c r="B17" s="25" t="s">
        <v>392</v>
      </c>
      <c r="C17" s="24"/>
      <c r="D17" s="44" t="s">
        <v>369</v>
      </c>
      <c r="F17" s="44" t="s">
        <v>370</v>
      </c>
      <c r="H17" s="44" t="s">
        <v>390</v>
      </c>
      <c r="J17" s="44" t="s">
        <v>422</v>
      </c>
    </row>
    <row r="18" spans="2:10" ht="15.75">
      <c r="B18" s="26"/>
      <c r="C18" s="26"/>
      <c r="D18" s="27"/>
      <c r="E18" s="6"/>
      <c r="F18" s="27"/>
      <c r="G18" s="6"/>
      <c r="H18" s="27"/>
      <c r="J18" s="27"/>
    </row>
    <row r="19" spans="2:10" ht="15.75">
      <c r="B19" s="26" t="s">
        <v>5</v>
      </c>
      <c r="C19" s="26"/>
      <c r="D19" s="49">
        <f>'M-stavební část'!$H$109</f>
        <v>398992.336</v>
      </c>
      <c r="E19" s="6"/>
      <c r="F19" s="49">
        <f>'M-stavební část'!$H$109</f>
        <v>398992.336</v>
      </c>
      <c r="G19" s="49"/>
      <c r="H19" s="49">
        <f>'M-stavební část'!$H$109</f>
        <v>398992.336</v>
      </c>
      <c r="J19" s="49">
        <f>SUM(D19:H19)</f>
        <v>1196977.008</v>
      </c>
    </row>
    <row r="20" spans="2:10" ht="15.75">
      <c r="B20" s="26" t="s">
        <v>98</v>
      </c>
      <c r="C20" s="38"/>
      <c r="D20" s="49">
        <f>silnoproud!$J$85</f>
        <v>33649</v>
      </c>
      <c r="E20" s="6"/>
      <c r="F20" s="49">
        <f>silnoproud!$J$85</f>
        <v>33649</v>
      </c>
      <c r="G20" s="49"/>
      <c r="H20" s="49">
        <f>silnoproud!$J$85</f>
        <v>33649</v>
      </c>
      <c r="J20" s="49">
        <f>SUM(D20:H20)</f>
        <v>100947</v>
      </c>
    </row>
    <row r="21" spans="2:10" ht="15.75">
      <c r="B21" s="26" t="s">
        <v>295</v>
      </c>
      <c r="C21" s="38"/>
      <c r="D21" s="49">
        <f>'ZTI '!$G$119</f>
        <v>103937</v>
      </c>
      <c r="E21" s="6"/>
      <c r="F21" s="49">
        <f>'ZTI '!$G$119</f>
        <v>103937</v>
      </c>
      <c r="G21" s="49"/>
      <c r="H21" s="49">
        <f>'ZTI '!$G$119</f>
        <v>103937</v>
      </c>
      <c r="J21" s="49">
        <f>SUM(D21:H21)</f>
        <v>311811</v>
      </c>
    </row>
    <row r="22" spans="2:10" ht="15.75">
      <c r="B22" s="26"/>
      <c r="C22" s="26"/>
      <c r="D22" s="28"/>
      <c r="E22" s="6"/>
      <c r="F22" s="28"/>
      <c r="G22" s="49"/>
      <c r="H22" s="28"/>
      <c r="J22" s="49"/>
    </row>
    <row r="23" spans="2:10" ht="15.75">
      <c r="B23" s="29" t="s">
        <v>89</v>
      </c>
      <c r="C23" s="29"/>
      <c r="D23" s="28">
        <f>SUM(D19:D21)</f>
        <v>536578.336</v>
      </c>
      <c r="F23" s="28">
        <f>SUM(F19:F21)</f>
        <v>536578.336</v>
      </c>
      <c r="G23" s="49"/>
      <c r="H23" s="28">
        <f>SUM(H19:H21)</f>
        <v>536578.336</v>
      </c>
      <c r="J23" s="49">
        <f>SUM(D23:H23)</f>
        <v>1609735.008</v>
      </c>
    </row>
    <row r="24" spans="2:10" ht="15.75">
      <c r="B24" s="29" t="s">
        <v>95</v>
      </c>
      <c r="C24" s="30">
        <v>0.21</v>
      </c>
      <c r="D24" s="28">
        <f>D23*C24</f>
        <v>112681.45056</v>
      </c>
      <c r="F24" s="28">
        <f>F23*C24</f>
        <v>112681.45056</v>
      </c>
      <c r="G24" s="49"/>
      <c r="H24" s="28">
        <f>H23*C24</f>
        <v>112681.45056</v>
      </c>
      <c r="J24" s="49">
        <f>SUM(D24:H24)</f>
        <v>338044.35167999996</v>
      </c>
    </row>
    <row r="25" spans="2:10" ht="15.75">
      <c r="B25" s="29" t="s">
        <v>90</v>
      </c>
      <c r="C25" s="29"/>
      <c r="D25" s="28">
        <f>SUM(D23:D24)</f>
        <v>649259.78656</v>
      </c>
      <c r="F25" s="28">
        <f>SUM(F23:F24)</f>
        <v>649259.78656</v>
      </c>
      <c r="G25" s="49"/>
      <c r="H25" s="28">
        <f>SUM(H23:H24)</f>
        <v>649259.78656</v>
      </c>
      <c r="J25" s="49">
        <f>SUM(D25:H25)</f>
        <v>1947779.3596800002</v>
      </c>
    </row>
    <row r="27" ht="12.75" thickBot="1"/>
    <row r="28" spans="2:10" ht="21" thickBot="1">
      <c r="B28" s="295" t="s">
        <v>88</v>
      </c>
      <c r="C28" s="296"/>
      <c r="D28" s="297">
        <f>SUM(D23,D11)</f>
        <v>1026716.621</v>
      </c>
      <c r="E28" s="293"/>
      <c r="F28" s="297">
        <f>SUM(F23,F11)</f>
        <v>1047845.396</v>
      </c>
      <c r="G28" s="293"/>
      <c r="H28" s="297">
        <f>SUM(H23,H11)</f>
        <v>1026716.621</v>
      </c>
      <c r="I28" s="294"/>
      <c r="J28" s="297">
        <f>SUM(D28:H28)</f>
        <v>3101278.6380000003</v>
      </c>
    </row>
    <row r="29" spans="2:10" ht="18.75" thickBot="1">
      <c r="B29" s="295" t="s">
        <v>95</v>
      </c>
      <c r="C29" s="298">
        <v>0.21</v>
      </c>
      <c r="D29" s="297">
        <f>D28*C29</f>
        <v>215610.49041</v>
      </c>
      <c r="E29" s="293"/>
      <c r="F29" s="297">
        <f>F28*C29</f>
        <v>220047.53316</v>
      </c>
      <c r="G29" s="293"/>
      <c r="H29" s="297">
        <f>H28*C29</f>
        <v>215610.49041</v>
      </c>
      <c r="I29" s="294"/>
      <c r="J29" s="297">
        <f>SUM(D29:H29)</f>
        <v>651268.5139799999</v>
      </c>
    </row>
    <row r="30" spans="2:10" ht="21" thickBot="1">
      <c r="B30" s="20" t="s">
        <v>90</v>
      </c>
      <c r="C30" s="21"/>
      <c r="D30" s="292">
        <f>SUM(D28:D29)</f>
        <v>1242327.1114100001</v>
      </c>
      <c r="E30" s="293"/>
      <c r="F30" s="292">
        <f>SUM(F28:F29)</f>
        <v>1267892.9291599998</v>
      </c>
      <c r="G30" s="293"/>
      <c r="H30" s="292">
        <f>SUM(H28:H29)</f>
        <v>1242327.1114100001</v>
      </c>
      <c r="I30" s="294"/>
      <c r="J30" s="292">
        <f>SUM(D30:H30)</f>
        <v>3752547.1519800005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  <headerFooter alignWithMargins="0">
    <oddFooter>&amp;L&amp;8&amp;A&amp;C&amp;F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23"/>
  <sheetViews>
    <sheetView zoomScalePageLayoutView="85" workbookViewId="0" topLeftCell="A22">
      <selection activeCell="H19" sqref="H19"/>
    </sheetView>
  </sheetViews>
  <sheetFormatPr defaultColWidth="9.00390625" defaultRowHeight="12.75" outlineLevelRow="1"/>
  <cols>
    <col min="1" max="1" width="4.75390625" style="32" customWidth="1"/>
    <col min="2" max="2" width="5.875" style="32" customWidth="1"/>
    <col min="3" max="3" width="41.875" style="32" customWidth="1"/>
    <col min="4" max="4" width="30.25390625" style="34" customWidth="1"/>
    <col min="5" max="5" width="5.875" style="32" customWidth="1"/>
    <col min="6" max="7" width="11.375" style="39" customWidth="1"/>
    <col min="8" max="9" width="11.375" style="36" customWidth="1"/>
    <col min="10" max="10" width="10.875" style="33" customWidth="1"/>
    <col min="11" max="12" width="9.125" style="33" customWidth="1"/>
    <col min="13" max="13" width="13.375" style="33" customWidth="1"/>
    <col min="14" max="14" width="18.25390625" style="33" customWidth="1"/>
    <col min="15" max="16384" width="9.125" style="33" customWidth="1"/>
  </cols>
  <sheetData>
    <row r="1" ht="18">
      <c r="C1" s="241" t="s">
        <v>391</v>
      </c>
    </row>
    <row r="2" spans="1:10" s="7" customFormat="1" ht="12.75">
      <c r="A2" s="119"/>
      <c r="B2" s="119"/>
      <c r="C2" s="119" t="s">
        <v>125</v>
      </c>
      <c r="D2" s="120"/>
      <c r="E2" s="119"/>
      <c r="F2" s="121"/>
      <c r="G2" s="121"/>
      <c r="H2" s="122"/>
      <c r="I2" s="122"/>
      <c r="J2" s="152"/>
    </row>
    <row r="3" spans="1:10" ht="13.5" customHeight="1">
      <c r="A3" s="123"/>
      <c r="B3" s="123"/>
      <c r="C3" s="124"/>
      <c r="D3" s="125"/>
      <c r="E3" s="123"/>
      <c r="F3" s="153" t="s">
        <v>369</v>
      </c>
      <c r="G3" s="154" t="s">
        <v>370</v>
      </c>
      <c r="H3" s="127"/>
      <c r="I3" s="153" t="s">
        <v>369</v>
      </c>
      <c r="J3" s="154" t="s">
        <v>370</v>
      </c>
    </row>
    <row r="4" spans="1:10" s="7" customFormat="1" ht="25.5" customHeight="1">
      <c r="A4" s="119" t="s">
        <v>99</v>
      </c>
      <c r="B4" s="119" t="s">
        <v>100</v>
      </c>
      <c r="C4" s="120" t="s">
        <v>101</v>
      </c>
      <c r="D4" s="120" t="s">
        <v>102</v>
      </c>
      <c r="E4" s="119" t="s">
        <v>94</v>
      </c>
      <c r="F4" s="215" t="s">
        <v>383</v>
      </c>
      <c r="G4" s="215" t="s">
        <v>383</v>
      </c>
      <c r="H4" s="122" t="s">
        <v>103</v>
      </c>
      <c r="I4" s="122" t="s">
        <v>104</v>
      </c>
      <c r="J4" s="152" t="s">
        <v>104</v>
      </c>
    </row>
    <row r="5" spans="1:10" s="7" customFormat="1" ht="16.5" customHeight="1">
      <c r="A5" s="119"/>
      <c r="B5" s="119"/>
      <c r="C5" s="120" t="s">
        <v>96</v>
      </c>
      <c r="D5" s="120"/>
      <c r="E5" s="119"/>
      <c r="F5" s="121"/>
      <c r="G5" s="121"/>
      <c r="H5" s="122"/>
      <c r="I5" s="155">
        <f>SUM(I6:I8)</f>
        <v>18496.55</v>
      </c>
      <c r="J5" s="156">
        <f>J6+J7+J8</f>
        <v>18496.55</v>
      </c>
    </row>
    <row r="6" spans="1:10" ht="12.75" customHeight="1" outlineLevel="1">
      <c r="A6" s="128">
        <v>1</v>
      </c>
      <c r="B6" s="123"/>
      <c r="C6" s="125" t="s">
        <v>46</v>
      </c>
      <c r="D6" s="125" t="s">
        <v>43</v>
      </c>
      <c r="E6" s="123" t="s">
        <v>92</v>
      </c>
      <c r="F6" s="126">
        <v>21</v>
      </c>
      <c r="G6" s="126">
        <v>21</v>
      </c>
      <c r="H6" s="127">
        <v>270</v>
      </c>
      <c r="I6" s="127">
        <f>F6*H6</f>
        <v>5670</v>
      </c>
      <c r="J6" s="157">
        <f>G6*H6</f>
        <v>5670</v>
      </c>
    </row>
    <row r="7" spans="1:10" ht="12.75" customHeight="1" outlineLevel="1">
      <c r="A7" s="128">
        <v>2</v>
      </c>
      <c r="B7" s="123"/>
      <c r="C7" s="125" t="s">
        <v>47</v>
      </c>
      <c r="D7" s="125" t="s">
        <v>48</v>
      </c>
      <c r="E7" s="123" t="s">
        <v>129</v>
      </c>
      <c r="F7" s="126">
        <v>3.6</v>
      </c>
      <c r="G7" s="126">
        <v>3.6</v>
      </c>
      <c r="H7" s="127">
        <v>498</v>
      </c>
      <c r="I7" s="127">
        <f>F7*H7</f>
        <v>1792.8</v>
      </c>
      <c r="J7" s="157">
        <f>G7*H7</f>
        <v>1792.8</v>
      </c>
    </row>
    <row r="8" spans="1:10" ht="12.75" customHeight="1" outlineLevel="1">
      <c r="A8" s="128" t="s">
        <v>16</v>
      </c>
      <c r="B8" s="123"/>
      <c r="C8" s="125" t="s">
        <v>49</v>
      </c>
      <c r="D8" s="125" t="s">
        <v>48</v>
      </c>
      <c r="E8" s="123" t="s">
        <v>129</v>
      </c>
      <c r="F8" s="126">
        <v>22.75</v>
      </c>
      <c r="G8" s="126">
        <v>22.75</v>
      </c>
      <c r="H8" s="127">
        <v>485</v>
      </c>
      <c r="I8" s="127">
        <f>F8*H8</f>
        <v>11033.75</v>
      </c>
      <c r="J8" s="157">
        <f>G8*H8</f>
        <v>11033.75</v>
      </c>
    </row>
    <row r="9" spans="1:10" ht="12.75" customHeight="1" outlineLevel="1">
      <c r="A9" s="128"/>
      <c r="B9" s="123"/>
      <c r="C9" s="120" t="s">
        <v>296</v>
      </c>
      <c r="D9" s="125"/>
      <c r="E9" s="123"/>
      <c r="F9" s="126"/>
      <c r="G9" s="126"/>
      <c r="H9" s="127"/>
      <c r="I9" s="155">
        <f>SUM(I10:I11)</f>
        <v>640</v>
      </c>
      <c r="J9" s="158">
        <f>J10+J11</f>
        <v>4212</v>
      </c>
    </row>
    <row r="10" spans="1:10" ht="12.75" customHeight="1" outlineLevel="1">
      <c r="A10" s="128" t="s">
        <v>280</v>
      </c>
      <c r="B10" s="123"/>
      <c r="C10" s="129" t="s">
        <v>78</v>
      </c>
      <c r="D10" s="129" t="s">
        <v>328</v>
      </c>
      <c r="E10" s="123" t="s">
        <v>91</v>
      </c>
      <c r="F10" s="126">
        <v>2</v>
      </c>
      <c r="G10" s="126">
        <v>2</v>
      </c>
      <c r="H10" s="300">
        <v>320</v>
      </c>
      <c r="I10" s="127">
        <f>F10*H10</f>
        <v>640</v>
      </c>
      <c r="J10" s="157">
        <f>G10*H10</f>
        <v>640</v>
      </c>
    </row>
    <row r="11" spans="1:10" ht="12.75" customHeight="1" outlineLevel="1">
      <c r="A11" s="128">
        <v>2</v>
      </c>
      <c r="B11" s="144" t="s">
        <v>370</v>
      </c>
      <c r="C11" s="130" t="s">
        <v>334</v>
      </c>
      <c r="D11" s="125" t="s">
        <v>351</v>
      </c>
      <c r="E11" s="123" t="s">
        <v>339</v>
      </c>
      <c r="F11" s="126"/>
      <c r="G11" s="126">
        <v>0.76</v>
      </c>
      <c r="H11" s="127">
        <v>4700</v>
      </c>
      <c r="I11" s="127"/>
      <c r="J11" s="157">
        <f>G11*H11</f>
        <v>3572</v>
      </c>
    </row>
    <row r="12" spans="1:10" s="7" customFormat="1" ht="17.25" customHeight="1">
      <c r="A12" s="119"/>
      <c r="B12" s="119"/>
      <c r="C12" s="120" t="s">
        <v>108</v>
      </c>
      <c r="D12" s="120"/>
      <c r="E12" s="119"/>
      <c r="F12" s="121"/>
      <c r="G12" s="121"/>
      <c r="H12" s="122"/>
      <c r="I12" s="155">
        <f>SUM(I13:I19)</f>
        <v>21300</v>
      </c>
      <c r="J12" s="156">
        <f>J13+J19</f>
        <v>21300</v>
      </c>
    </row>
    <row r="13" spans="1:10" ht="27.75" customHeight="1" outlineLevel="1">
      <c r="A13" s="128">
        <v>1</v>
      </c>
      <c r="B13" s="123"/>
      <c r="C13" s="125" t="s">
        <v>53</v>
      </c>
      <c r="D13" s="125"/>
      <c r="E13" s="123" t="s">
        <v>129</v>
      </c>
      <c r="F13" s="126">
        <v>65</v>
      </c>
      <c r="G13" s="126">
        <v>65</v>
      </c>
      <c r="H13" s="300">
        <v>220</v>
      </c>
      <c r="I13" s="127">
        <f>F13*H13</f>
        <v>14300</v>
      </c>
      <c r="J13" s="157">
        <f>G13*H13</f>
        <v>14300</v>
      </c>
    </row>
    <row r="14" spans="1:11" ht="27.75" customHeight="1" hidden="1" outlineLevel="1">
      <c r="A14" s="128">
        <v>2</v>
      </c>
      <c r="B14" s="123"/>
      <c r="C14" s="125"/>
      <c r="D14" s="125"/>
      <c r="E14" s="123"/>
      <c r="F14" s="126"/>
      <c r="G14" s="126"/>
      <c r="H14" s="127"/>
      <c r="I14" s="127">
        <f>F14*H14</f>
        <v>0</v>
      </c>
      <c r="J14" s="159"/>
      <c r="K14" s="33" t="s">
        <v>54</v>
      </c>
    </row>
    <row r="15" spans="1:10" s="7" customFormat="1" ht="16.5" customHeight="1" hidden="1">
      <c r="A15" s="119"/>
      <c r="B15" s="119"/>
      <c r="C15" s="120" t="s">
        <v>276</v>
      </c>
      <c r="D15" s="120"/>
      <c r="E15" s="119"/>
      <c r="F15" s="121"/>
      <c r="G15" s="121"/>
      <c r="H15" s="122"/>
      <c r="I15" s="155">
        <f>SUM(I16:I18)</f>
        <v>0</v>
      </c>
      <c r="J15" s="160"/>
    </row>
    <row r="16" spans="1:10" ht="27.75" customHeight="1" hidden="1" outlineLevel="1">
      <c r="A16" s="128" t="s">
        <v>280</v>
      </c>
      <c r="B16" s="123"/>
      <c r="C16" s="125" t="s">
        <v>274</v>
      </c>
      <c r="D16" s="125"/>
      <c r="E16" s="123" t="s">
        <v>275</v>
      </c>
      <c r="F16" s="126"/>
      <c r="G16" s="126"/>
      <c r="H16" s="127"/>
      <c r="I16" s="127">
        <f>F16*H16</f>
        <v>0</v>
      </c>
      <c r="J16" s="159"/>
    </row>
    <row r="17" spans="1:10" ht="27.75" customHeight="1" hidden="1" outlineLevel="1">
      <c r="A17" s="128">
        <v>2</v>
      </c>
      <c r="B17" s="123"/>
      <c r="C17" s="125" t="s">
        <v>277</v>
      </c>
      <c r="D17" s="125" t="s">
        <v>278</v>
      </c>
      <c r="E17" s="123" t="s">
        <v>129</v>
      </c>
      <c r="F17" s="126"/>
      <c r="G17" s="126"/>
      <c r="H17" s="127"/>
      <c r="I17" s="127">
        <f>F17*H17</f>
        <v>0</v>
      </c>
      <c r="J17" s="159"/>
    </row>
    <row r="18" spans="1:10" ht="27.75" customHeight="1" hidden="1" outlineLevel="1">
      <c r="A18" s="128">
        <v>3</v>
      </c>
      <c r="B18" s="123"/>
      <c r="C18" s="125" t="s">
        <v>269</v>
      </c>
      <c r="D18" s="125" t="s">
        <v>279</v>
      </c>
      <c r="E18" s="123" t="s">
        <v>129</v>
      </c>
      <c r="F18" s="126"/>
      <c r="G18" s="126"/>
      <c r="H18" s="127"/>
      <c r="I18" s="127">
        <f>F18*H18</f>
        <v>0</v>
      </c>
      <c r="J18" s="159"/>
    </row>
    <row r="19" spans="1:10" ht="21" customHeight="1" outlineLevel="1">
      <c r="A19" s="128" t="s">
        <v>335</v>
      </c>
      <c r="B19" s="123"/>
      <c r="C19" s="125" t="s">
        <v>336</v>
      </c>
      <c r="D19" s="125"/>
      <c r="E19" s="123" t="s">
        <v>129</v>
      </c>
      <c r="F19" s="126">
        <v>40</v>
      </c>
      <c r="G19" s="126">
        <v>40</v>
      </c>
      <c r="H19" s="127">
        <v>175</v>
      </c>
      <c r="I19" s="127">
        <f>F19*H19</f>
        <v>7000</v>
      </c>
      <c r="J19" s="157">
        <f>G19*H19</f>
        <v>7000</v>
      </c>
    </row>
    <row r="20" spans="1:10" s="7" customFormat="1" ht="16.5" customHeight="1">
      <c r="A20" s="119"/>
      <c r="B20" s="119"/>
      <c r="C20" s="120" t="s">
        <v>109</v>
      </c>
      <c r="D20" s="120"/>
      <c r="E20" s="119"/>
      <c r="F20" s="121"/>
      <c r="G20" s="121"/>
      <c r="H20" s="122"/>
      <c r="I20" s="155">
        <f>SUM(I21:I25)</f>
        <v>46065</v>
      </c>
      <c r="J20" s="156">
        <f>J21+J22+J23+J24+J25</f>
        <v>46065</v>
      </c>
    </row>
    <row r="21" spans="1:10" ht="38.25" outlineLevel="1">
      <c r="A21" s="123" t="s">
        <v>298</v>
      </c>
      <c r="B21" s="123"/>
      <c r="C21" s="123" t="s">
        <v>337</v>
      </c>
      <c r="D21" s="125" t="s">
        <v>329</v>
      </c>
      <c r="E21" s="123" t="s">
        <v>136</v>
      </c>
      <c r="F21" s="126">
        <v>1</v>
      </c>
      <c r="G21" s="126">
        <v>1</v>
      </c>
      <c r="H21" s="300">
        <v>17500</v>
      </c>
      <c r="I21" s="127">
        <f>F21*H21</f>
        <v>17500</v>
      </c>
      <c r="J21" s="157">
        <f>G21*H21</f>
        <v>17500</v>
      </c>
    </row>
    <row r="22" spans="1:10" ht="12.75" outlineLevel="1">
      <c r="A22" s="128" t="s">
        <v>14</v>
      </c>
      <c r="B22" s="123"/>
      <c r="C22" s="125" t="s">
        <v>138</v>
      </c>
      <c r="D22" s="125"/>
      <c r="E22" s="123" t="s">
        <v>120</v>
      </c>
      <c r="F22" s="126">
        <v>1</v>
      </c>
      <c r="G22" s="126">
        <v>1</v>
      </c>
      <c r="H22" s="301">
        <v>12600</v>
      </c>
      <c r="I22" s="127">
        <f>F22*H22</f>
        <v>12600</v>
      </c>
      <c r="J22" s="157">
        <f>G22*H22</f>
        <v>12600</v>
      </c>
    </row>
    <row r="23" spans="1:10" ht="12.75" outlineLevel="1">
      <c r="A23" s="128" t="s">
        <v>16</v>
      </c>
      <c r="B23" s="123"/>
      <c r="C23" s="125" t="s">
        <v>163</v>
      </c>
      <c r="D23" s="125" t="s">
        <v>350</v>
      </c>
      <c r="E23" s="123" t="s">
        <v>120</v>
      </c>
      <c r="F23" s="126">
        <v>1</v>
      </c>
      <c r="G23" s="126">
        <v>1</v>
      </c>
      <c r="H23" s="301">
        <v>9800</v>
      </c>
      <c r="I23" s="127">
        <f>F23*H23</f>
        <v>9800</v>
      </c>
      <c r="J23" s="157">
        <f>G23*H23</f>
        <v>9800</v>
      </c>
    </row>
    <row r="24" spans="1:10" ht="12.75" outlineLevel="1">
      <c r="A24" s="128" t="s">
        <v>18</v>
      </c>
      <c r="B24" s="123"/>
      <c r="C24" s="125" t="s">
        <v>110</v>
      </c>
      <c r="D24" s="125" t="s">
        <v>105</v>
      </c>
      <c r="E24" s="123" t="s">
        <v>129</v>
      </c>
      <c r="F24" s="126">
        <v>45</v>
      </c>
      <c r="G24" s="126">
        <v>45</v>
      </c>
      <c r="H24" s="126">
        <v>105</v>
      </c>
      <c r="I24" s="127">
        <f>F24*H24</f>
        <v>4725</v>
      </c>
      <c r="J24" s="157">
        <f>G24*H24</f>
        <v>4725</v>
      </c>
    </row>
    <row r="25" spans="1:10" s="7" customFormat="1" ht="16.5" customHeight="1">
      <c r="A25" s="128">
        <v>5</v>
      </c>
      <c r="B25" s="123"/>
      <c r="C25" s="125" t="s">
        <v>127</v>
      </c>
      <c r="D25" s="125" t="s">
        <v>105</v>
      </c>
      <c r="E25" s="123" t="s">
        <v>129</v>
      </c>
      <c r="F25" s="126">
        <v>8</v>
      </c>
      <c r="G25" s="126">
        <v>8</v>
      </c>
      <c r="H25" s="126">
        <v>180</v>
      </c>
      <c r="I25" s="127">
        <f>F25*H25</f>
        <v>1440</v>
      </c>
      <c r="J25" s="157">
        <f>G25*H25</f>
        <v>1440</v>
      </c>
    </row>
    <row r="26" spans="1:10" s="7" customFormat="1" ht="16.5" customHeight="1">
      <c r="A26" s="119"/>
      <c r="B26" s="119"/>
      <c r="C26" s="120" t="s">
        <v>111</v>
      </c>
      <c r="D26" s="120"/>
      <c r="E26" s="119"/>
      <c r="F26" s="121"/>
      <c r="G26" s="121"/>
      <c r="H26" s="122"/>
      <c r="I26" s="155">
        <f>SUM(I27:I40)</f>
        <v>43334</v>
      </c>
      <c r="J26" s="156">
        <f>J27+J28+J29+J30+J31+J32+J33+J34+J35+J36+J37+J38+J39+J40</f>
        <v>43334</v>
      </c>
    </row>
    <row r="27" spans="1:10" ht="12.75" outlineLevel="1">
      <c r="A27" s="128">
        <v>1</v>
      </c>
      <c r="B27" s="123"/>
      <c r="C27" s="125" t="s">
        <v>44</v>
      </c>
      <c r="D27" s="125" t="s">
        <v>45</v>
      </c>
      <c r="E27" s="123" t="s">
        <v>92</v>
      </c>
      <c r="F27" s="126">
        <v>21</v>
      </c>
      <c r="G27" s="126">
        <v>21</v>
      </c>
      <c r="H27" s="127">
        <v>78</v>
      </c>
      <c r="I27" s="127">
        <f aca="true" t="shared" si="0" ref="I27:I40">F27*H27</f>
        <v>1638</v>
      </c>
      <c r="J27" s="157">
        <f aca="true" t="shared" si="1" ref="J27:J40">G27*H27</f>
        <v>1638</v>
      </c>
    </row>
    <row r="28" spans="1:10" ht="12.75" outlineLevel="1">
      <c r="A28" s="128" t="s">
        <v>16</v>
      </c>
      <c r="B28" s="123"/>
      <c r="C28" s="125" t="s">
        <v>15</v>
      </c>
      <c r="D28" s="125" t="s">
        <v>13</v>
      </c>
      <c r="E28" s="123" t="s">
        <v>129</v>
      </c>
      <c r="F28" s="126">
        <v>1.225</v>
      </c>
      <c r="G28" s="126">
        <v>1.225</v>
      </c>
      <c r="H28" s="126">
        <v>560</v>
      </c>
      <c r="I28" s="127">
        <f t="shared" si="0"/>
        <v>686</v>
      </c>
      <c r="J28" s="157">
        <f t="shared" si="1"/>
        <v>686</v>
      </c>
    </row>
    <row r="29" spans="1:10" ht="12.75" outlineLevel="1">
      <c r="A29" s="128" t="s">
        <v>18</v>
      </c>
      <c r="B29" s="123"/>
      <c r="C29" s="125" t="s">
        <v>17</v>
      </c>
      <c r="D29" s="125" t="s">
        <v>338</v>
      </c>
      <c r="E29" s="123" t="s">
        <v>129</v>
      </c>
      <c r="F29" s="126">
        <v>22.5</v>
      </c>
      <c r="G29" s="126">
        <v>22.5</v>
      </c>
      <c r="H29" s="126">
        <v>185</v>
      </c>
      <c r="I29" s="127">
        <f t="shared" si="0"/>
        <v>4162.5</v>
      </c>
      <c r="J29" s="157">
        <f t="shared" si="1"/>
        <v>4162.5</v>
      </c>
    </row>
    <row r="30" spans="1:10" ht="24.75" customHeight="1" outlineLevel="1">
      <c r="A30" s="128" t="s">
        <v>19</v>
      </c>
      <c r="B30" s="123"/>
      <c r="C30" s="125" t="s">
        <v>50</v>
      </c>
      <c r="D30" s="125" t="s">
        <v>42</v>
      </c>
      <c r="E30" s="123" t="s">
        <v>129</v>
      </c>
      <c r="F30" s="126">
        <v>7.5</v>
      </c>
      <c r="G30" s="126">
        <v>7.5</v>
      </c>
      <c r="H30" s="126">
        <v>105</v>
      </c>
      <c r="I30" s="127">
        <f t="shared" si="0"/>
        <v>787.5</v>
      </c>
      <c r="J30" s="157">
        <f t="shared" si="1"/>
        <v>787.5</v>
      </c>
    </row>
    <row r="31" spans="1:10" ht="12.75" outlineLevel="1">
      <c r="A31" s="128" t="s">
        <v>20</v>
      </c>
      <c r="B31" s="123"/>
      <c r="C31" s="125" t="s">
        <v>31</v>
      </c>
      <c r="D31" s="125" t="s">
        <v>40</v>
      </c>
      <c r="E31" s="123" t="s">
        <v>129</v>
      </c>
      <c r="F31" s="126">
        <v>16.25</v>
      </c>
      <c r="G31" s="126">
        <v>16.25</v>
      </c>
      <c r="H31" s="126">
        <v>350</v>
      </c>
      <c r="I31" s="127">
        <f t="shared" si="0"/>
        <v>5687.5</v>
      </c>
      <c r="J31" s="157">
        <f t="shared" si="1"/>
        <v>5687.5</v>
      </c>
    </row>
    <row r="32" spans="1:10" ht="12.75" outlineLevel="1">
      <c r="A32" s="128">
        <v>7</v>
      </c>
      <c r="B32" s="123"/>
      <c r="C32" s="125" t="s">
        <v>33</v>
      </c>
      <c r="D32" s="125" t="s">
        <v>32</v>
      </c>
      <c r="E32" s="123" t="s">
        <v>129</v>
      </c>
      <c r="F32" s="126">
        <v>16</v>
      </c>
      <c r="G32" s="126">
        <v>16</v>
      </c>
      <c r="H32" s="126">
        <v>125</v>
      </c>
      <c r="I32" s="127">
        <f t="shared" si="0"/>
        <v>2000</v>
      </c>
      <c r="J32" s="157">
        <f t="shared" si="1"/>
        <v>2000</v>
      </c>
    </row>
    <row r="33" spans="1:10" ht="12.75" outlineLevel="1">
      <c r="A33" s="128">
        <v>8</v>
      </c>
      <c r="B33" s="123"/>
      <c r="C33" s="125" t="s">
        <v>36</v>
      </c>
      <c r="D33" s="125" t="s">
        <v>34</v>
      </c>
      <c r="E33" s="123" t="s">
        <v>91</v>
      </c>
      <c r="F33" s="126">
        <v>5</v>
      </c>
      <c r="G33" s="126">
        <v>5</v>
      </c>
      <c r="H33" s="126">
        <v>310</v>
      </c>
      <c r="I33" s="127">
        <f t="shared" si="0"/>
        <v>1550</v>
      </c>
      <c r="J33" s="157">
        <f t="shared" si="1"/>
        <v>1550</v>
      </c>
    </row>
    <row r="34" spans="1:10" ht="12.75" outlineLevel="1">
      <c r="A34" s="128">
        <v>9</v>
      </c>
      <c r="B34" s="123"/>
      <c r="C34" s="125" t="s">
        <v>37</v>
      </c>
      <c r="D34" s="125" t="s">
        <v>35</v>
      </c>
      <c r="E34" s="123" t="s">
        <v>91</v>
      </c>
      <c r="F34" s="126">
        <v>1</v>
      </c>
      <c r="G34" s="126">
        <v>1</v>
      </c>
      <c r="H34" s="127">
        <v>310</v>
      </c>
      <c r="I34" s="127">
        <f t="shared" si="0"/>
        <v>310</v>
      </c>
      <c r="J34" s="157">
        <f t="shared" si="1"/>
        <v>310</v>
      </c>
    </row>
    <row r="35" spans="1:10" ht="15" customHeight="1" outlineLevel="1">
      <c r="A35" s="128">
        <v>10</v>
      </c>
      <c r="B35" s="123"/>
      <c r="C35" s="125" t="s">
        <v>68</v>
      </c>
      <c r="D35" s="125" t="s">
        <v>266</v>
      </c>
      <c r="E35" s="123" t="s">
        <v>120</v>
      </c>
      <c r="F35" s="126">
        <v>1</v>
      </c>
      <c r="G35" s="126">
        <v>1</v>
      </c>
      <c r="H35" s="300">
        <v>7800</v>
      </c>
      <c r="I35" s="127">
        <f t="shared" si="0"/>
        <v>7800</v>
      </c>
      <c r="J35" s="157">
        <f t="shared" si="1"/>
        <v>7800</v>
      </c>
    </row>
    <row r="36" spans="1:10" ht="25.5" customHeight="1" outlineLevel="1">
      <c r="A36" s="128">
        <v>11</v>
      </c>
      <c r="B36" s="123"/>
      <c r="C36" s="125" t="s">
        <v>38</v>
      </c>
      <c r="D36" s="125" t="s">
        <v>39</v>
      </c>
      <c r="E36" s="123" t="s">
        <v>120</v>
      </c>
      <c r="F36" s="126">
        <v>1</v>
      </c>
      <c r="G36" s="126">
        <v>1</v>
      </c>
      <c r="H36" s="301">
        <v>1500</v>
      </c>
      <c r="I36" s="127">
        <f t="shared" si="0"/>
        <v>1500</v>
      </c>
      <c r="J36" s="157">
        <f t="shared" si="1"/>
        <v>1500</v>
      </c>
    </row>
    <row r="37" spans="1:10" ht="29.25" customHeight="1" outlineLevel="1">
      <c r="A37" s="128">
        <v>12</v>
      </c>
      <c r="B37" s="123"/>
      <c r="C37" s="125" t="s">
        <v>272</v>
      </c>
      <c r="D37" s="125" t="s">
        <v>273</v>
      </c>
      <c r="E37" s="123" t="s">
        <v>120</v>
      </c>
      <c r="F37" s="126">
        <v>1</v>
      </c>
      <c r="G37" s="126">
        <v>1</v>
      </c>
      <c r="H37" s="301">
        <v>5600</v>
      </c>
      <c r="I37" s="127">
        <f t="shared" si="0"/>
        <v>5600</v>
      </c>
      <c r="J37" s="157">
        <f t="shared" si="1"/>
        <v>5600</v>
      </c>
    </row>
    <row r="38" spans="1:10" ht="29.25" customHeight="1" outlineLevel="1">
      <c r="A38" s="128">
        <v>13</v>
      </c>
      <c r="B38" s="123"/>
      <c r="C38" s="125" t="s">
        <v>41</v>
      </c>
      <c r="D38" s="125" t="s">
        <v>323</v>
      </c>
      <c r="E38" s="123" t="s">
        <v>129</v>
      </c>
      <c r="F38" s="126">
        <v>77.5</v>
      </c>
      <c r="G38" s="126">
        <v>77.5</v>
      </c>
      <c r="H38" s="127">
        <v>75</v>
      </c>
      <c r="I38" s="127">
        <f t="shared" si="0"/>
        <v>5812.5</v>
      </c>
      <c r="J38" s="157">
        <f t="shared" si="1"/>
        <v>5812.5</v>
      </c>
    </row>
    <row r="39" spans="1:10" ht="12.75" outlineLevel="1">
      <c r="A39" s="128">
        <v>15</v>
      </c>
      <c r="B39" s="123"/>
      <c r="C39" s="125" t="s">
        <v>121</v>
      </c>
      <c r="D39" s="125" t="s">
        <v>105</v>
      </c>
      <c r="E39" s="123" t="s">
        <v>120</v>
      </c>
      <c r="F39" s="126">
        <v>1</v>
      </c>
      <c r="G39" s="126">
        <v>1</v>
      </c>
      <c r="H39" s="300">
        <v>2100</v>
      </c>
      <c r="I39" s="127">
        <f t="shared" si="0"/>
        <v>2100</v>
      </c>
      <c r="J39" s="157">
        <f t="shared" si="1"/>
        <v>2100</v>
      </c>
    </row>
    <row r="40" spans="1:10" ht="12.75" outlineLevel="1">
      <c r="A40" s="128">
        <v>16</v>
      </c>
      <c r="B40" s="123"/>
      <c r="C40" s="125" t="s">
        <v>137</v>
      </c>
      <c r="D40" s="125"/>
      <c r="E40" s="123" t="s">
        <v>93</v>
      </c>
      <c r="F40" s="126">
        <v>1</v>
      </c>
      <c r="G40" s="126">
        <v>1</v>
      </c>
      <c r="H40" s="300">
        <v>3700</v>
      </c>
      <c r="I40" s="127">
        <f t="shared" si="0"/>
        <v>3700</v>
      </c>
      <c r="J40" s="157">
        <f t="shared" si="1"/>
        <v>3700</v>
      </c>
    </row>
    <row r="41" spans="1:10" ht="12.75" outlineLevel="1">
      <c r="A41" s="128">
        <v>17</v>
      </c>
      <c r="B41" s="124"/>
      <c r="C41" s="124"/>
      <c r="D41" s="124"/>
      <c r="E41" s="124"/>
      <c r="F41" s="124"/>
      <c r="G41" s="124"/>
      <c r="H41" s="124"/>
      <c r="I41" s="124"/>
      <c r="J41" s="159"/>
    </row>
    <row r="42" spans="1:10" ht="12.75" hidden="1" outlineLevel="1">
      <c r="A42" s="128">
        <v>13</v>
      </c>
      <c r="B42" s="123"/>
      <c r="C42" s="125" t="s">
        <v>112</v>
      </c>
      <c r="D42" s="125" t="s">
        <v>105</v>
      </c>
      <c r="E42" s="123" t="s">
        <v>106</v>
      </c>
      <c r="F42" s="126"/>
      <c r="G42" s="126"/>
      <c r="H42" s="127">
        <v>138.6</v>
      </c>
      <c r="I42" s="127">
        <f aca="true" t="shared" si="2" ref="I42:I49">F42*H42</f>
        <v>0</v>
      </c>
      <c r="J42" s="159"/>
    </row>
    <row r="43" spans="1:10" ht="12.75" hidden="1" outlineLevel="1">
      <c r="A43" s="128">
        <v>14</v>
      </c>
      <c r="B43" s="123"/>
      <c r="C43" s="125" t="s">
        <v>113</v>
      </c>
      <c r="D43" s="125" t="s">
        <v>105</v>
      </c>
      <c r="E43" s="123" t="s">
        <v>106</v>
      </c>
      <c r="F43" s="126"/>
      <c r="G43" s="126"/>
      <c r="H43" s="127">
        <v>97</v>
      </c>
      <c r="I43" s="127">
        <f t="shared" si="2"/>
        <v>0</v>
      </c>
      <c r="J43" s="159"/>
    </row>
    <row r="44" spans="1:10" ht="12.75" hidden="1" outlineLevel="1">
      <c r="A44" s="128">
        <v>15</v>
      </c>
      <c r="B44" s="123"/>
      <c r="C44" s="125" t="s">
        <v>114</v>
      </c>
      <c r="D44" s="125" t="s">
        <v>105</v>
      </c>
      <c r="E44" s="123" t="s">
        <v>106</v>
      </c>
      <c r="F44" s="126"/>
      <c r="G44" s="126"/>
      <c r="H44" s="127">
        <v>234.8</v>
      </c>
      <c r="I44" s="127">
        <f t="shared" si="2"/>
        <v>0</v>
      </c>
      <c r="J44" s="159"/>
    </row>
    <row r="45" spans="1:10" ht="12.75" hidden="1" outlineLevel="1">
      <c r="A45" s="128">
        <v>16</v>
      </c>
      <c r="B45" s="123"/>
      <c r="C45" s="125" t="s">
        <v>115</v>
      </c>
      <c r="D45" s="125" t="s">
        <v>105</v>
      </c>
      <c r="E45" s="123" t="s">
        <v>106</v>
      </c>
      <c r="F45" s="126"/>
      <c r="G45" s="126"/>
      <c r="H45" s="127">
        <v>9.7</v>
      </c>
      <c r="I45" s="127">
        <f t="shared" si="2"/>
        <v>0</v>
      </c>
      <c r="J45" s="159"/>
    </row>
    <row r="46" spans="1:10" ht="12.75" hidden="1" outlineLevel="1">
      <c r="A46" s="128">
        <v>17</v>
      </c>
      <c r="B46" s="123"/>
      <c r="C46" s="125" t="s">
        <v>116</v>
      </c>
      <c r="D46" s="125" t="s">
        <v>105</v>
      </c>
      <c r="E46" s="123" t="s">
        <v>106</v>
      </c>
      <c r="F46" s="126"/>
      <c r="G46" s="126"/>
      <c r="H46" s="127">
        <v>139.9</v>
      </c>
      <c r="I46" s="127">
        <f t="shared" si="2"/>
        <v>0</v>
      </c>
      <c r="J46" s="159"/>
    </row>
    <row r="47" spans="1:10" ht="12.75" hidden="1" outlineLevel="1">
      <c r="A47" s="128">
        <v>18</v>
      </c>
      <c r="B47" s="123"/>
      <c r="C47" s="125" t="s">
        <v>117</v>
      </c>
      <c r="D47" s="125" t="s">
        <v>105</v>
      </c>
      <c r="E47" s="123" t="s">
        <v>106</v>
      </c>
      <c r="F47" s="126"/>
      <c r="G47" s="126"/>
      <c r="H47" s="127">
        <v>15.6</v>
      </c>
      <c r="I47" s="127">
        <f t="shared" si="2"/>
        <v>0</v>
      </c>
      <c r="J47" s="159"/>
    </row>
    <row r="48" spans="1:10" ht="12.75" hidden="1" outlineLevel="1">
      <c r="A48" s="128">
        <v>19</v>
      </c>
      <c r="B48" s="123"/>
      <c r="C48" s="125" t="s">
        <v>118</v>
      </c>
      <c r="D48" s="125" t="s">
        <v>105</v>
      </c>
      <c r="E48" s="123" t="s">
        <v>106</v>
      </c>
      <c r="F48" s="126"/>
      <c r="G48" s="126"/>
      <c r="H48" s="127">
        <v>4.9</v>
      </c>
      <c r="I48" s="127">
        <f t="shared" si="2"/>
        <v>0</v>
      </c>
      <c r="J48" s="159"/>
    </row>
    <row r="49" spans="1:10" ht="12.75" hidden="1" outlineLevel="1">
      <c r="A49" s="128">
        <v>20</v>
      </c>
      <c r="B49" s="123"/>
      <c r="C49" s="125" t="s">
        <v>119</v>
      </c>
      <c r="D49" s="125" t="s">
        <v>105</v>
      </c>
      <c r="E49" s="123" t="s">
        <v>106</v>
      </c>
      <c r="F49" s="126"/>
      <c r="G49" s="126"/>
      <c r="H49" s="127">
        <v>400</v>
      </c>
      <c r="I49" s="127">
        <f t="shared" si="2"/>
        <v>0</v>
      </c>
      <c r="J49" s="159"/>
    </row>
    <row r="50" spans="1:10" s="7" customFormat="1" ht="16.5" customHeight="1" hidden="1">
      <c r="A50" s="128"/>
      <c r="B50" s="119"/>
      <c r="C50" s="120" t="s">
        <v>135</v>
      </c>
      <c r="D50" s="120"/>
      <c r="E50" s="119"/>
      <c r="F50" s="121"/>
      <c r="G50" s="121"/>
      <c r="H50" s="122"/>
      <c r="I50" s="155">
        <f>SUM(I51:I52)</f>
        <v>0</v>
      </c>
      <c r="J50" s="160"/>
    </row>
    <row r="51" spans="1:10" s="7" customFormat="1" ht="32.25" customHeight="1" hidden="1">
      <c r="A51" s="128">
        <v>1</v>
      </c>
      <c r="B51" s="119"/>
      <c r="C51" s="125" t="s">
        <v>281</v>
      </c>
      <c r="D51" s="125" t="s">
        <v>282</v>
      </c>
      <c r="E51" s="123" t="s">
        <v>107</v>
      </c>
      <c r="F51" s="126"/>
      <c r="G51" s="126"/>
      <c r="H51" s="127">
        <v>1250</v>
      </c>
      <c r="I51" s="127">
        <f>F51*H51</f>
        <v>0</v>
      </c>
      <c r="J51" s="160"/>
    </row>
    <row r="52" spans="1:10" ht="12.75" hidden="1" outlineLevel="1">
      <c r="A52" s="128">
        <v>2</v>
      </c>
      <c r="B52" s="123"/>
      <c r="C52" s="125" t="s">
        <v>122</v>
      </c>
      <c r="D52" s="125" t="s">
        <v>105</v>
      </c>
      <c r="E52" s="123" t="s">
        <v>123</v>
      </c>
      <c r="F52" s="126">
        <f>SUM(I51:I51)/100</f>
        <v>0</v>
      </c>
      <c r="G52" s="126">
        <f>SUM(J51:J51)/100</f>
        <v>0</v>
      </c>
      <c r="H52" s="127">
        <v>2.2</v>
      </c>
      <c r="I52" s="127">
        <f>F52*H52</f>
        <v>0</v>
      </c>
      <c r="J52" s="159"/>
    </row>
    <row r="53" spans="1:11" s="7" customFormat="1" ht="16.5" customHeight="1">
      <c r="A53" s="119"/>
      <c r="B53" s="119"/>
      <c r="C53" s="120" t="s">
        <v>270</v>
      </c>
      <c r="D53" s="120"/>
      <c r="E53" s="119"/>
      <c r="F53" s="121"/>
      <c r="G53" s="121"/>
      <c r="H53" s="122"/>
      <c r="I53" s="155">
        <f>I54+I57+H59+I61</f>
        <v>53629.56</v>
      </c>
      <c r="J53" s="156">
        <f>J54+J57+J58+J60+J61</f>
        <v>61954.56</v>
      </c>
      <c r="K53" s="299"/>
    </row>
    <row r="54" spans="1:10" ht="15" customHeight="1" outlineLevel="1">
      <c r="A54" s="128">
        <v>1</v>
      </c>
      <c r="B54" s="123"/>
      <c r="C54" s="125" t="s">
        <v>55</v>
      </c>
      <c r="D54" s="125" t="s">
        <v>299</v>
      </c>
      <c r="E54" s="123" t="s">
        <v>129</v>
      </c>
      <c r="F54" s="126">
        <v>16</v>
      </c>
      <c r="G54" s="126">
        <v>16</v>
      </c>
      <c r="H54" s="127">
        <v>688</v>
      </c>
      <c r="I54" s="127">
        <f aca="true" t="shared" si="3" ref="I54:I61">F54*H54</f>
        <v>11008</v>
      </c>
      <c r="J54" s="157">
        <f>G54*H54</f>
        <v>11008</v>
      </c>
    </row>
    <row r="55" spans="1:10" ht="26.25" customHeight="1" hidden="1" outlineLevel="1">
      <c r="A55" s="128">
        <v>2</v>
      </c>
      <c r="B55" s="123"/>
      <c r="C55" s="125" t="s">
        <v>166</v>
      </c>
      <c r="D55" s="125" t="s">
        <v>167</v>
      </c>
      <c r="E55" s="123" t="s">
        <v>129</v>
      </c>
      <c r="F55" s="126"/>
      <c r="G55" s="126"/>
      <c r="H55" s="127"/>
      <c r="I55" s="127">
        <f t="shared" si="3"/>
        <v>0</v>
      </c>
      <c r="J55" s="159"/>
    </row>
    <row r="56" spans="1:10" ht="26.25" customHeight="1" hidden="1" outlineLevel="1">
      <c r="A56" s="128">
        <v>3</v>
      </c>
      <c r="B56" s="128"/>
      <c r="C56" s="123" t="s">
        <v>267</v>
      </c>
      <c r="D56" s="125" t="s">
        <v>268</v>
      </c>
      <c r="E56" s="123" t="s">
        <v>129</v>
      </c>
      <c r="F56" s="126"/>
      <c r="G56" s="126"/>
      <c r="H56" s="127"/>
      <c r="I56" s="127">
        <f t="shared" si="3"/>
        <v>0</v>
      </c>
      <c r="J56" s="159"/>
    </row>
    <row r="57" spans="1:10" ht="17.25" customHeight="1" outlineLevel="1">
      <c r="A57" s="128">
        <v>2</v>
      </c>
      <c r="B57" s="128"/>
      <c r="C57" s="123" t="s">
        <v>348</v>
      </c>
      <c r="D57" s="125" t="s">
        <v>0</v>
      </c>
      <c r="E57" s="123" t="s">
        <v>91</v>
      </c>
      <c r="F57" s="126">
        <v>3</v>
      </c>
      <c r="G57" s="126">
        <v>3</v>
      </c>
      <c r="H57" s="127">
        <v>590</v>
      </c>
      <c r="I57" s="127">
        <f>F57*H57</f>
        <v>1770</v>
      </c>
      <c r="J57" s="157">
        <f>G57*H57</f>
        <v>1770</v>
      </c>
    </row>
    <row r="58" spans="1:10" ht="26.25" customHeight="1" outlineLevel="1">
      <c r="A58" s="128">
        <v>3</v>
      </c>
      <c r="B58" s="144" t="s">
        <v>370</v>
      </c>
      <c r="C58" s="125" t="s">
        <v>297</v>
      </c>
      <c r="D58" s="125" t="s">
        <v>300</v>
      </c>
      <c r="E58" s="123" t="s">
        <v>129</v>
      </c>
      <c r="F58" s="126"/>
      <c r="G58" s="126">
        <v>4.5</v>
      </c>
      <c r="H58" s="300">
        <v>1850</v>
      </c>
      <c r="I58" s="127">
        <f>F58*H58</f>
        <v>0</v>
      </c>
      <c r="J58" s="157">
        <f>G58*H58</f>
        <v>8325</v>
      </c>
    </row>
    <row r="59" spans="1:10" ht="39.75" customHeight="1" outlineLevel="1">
      <c r="A59" s="128">
        <v>4</v>
      </c>
      <c r="B59" s="223"/>
      <c r="C59" s="125" t="s">
        <v>384</v>
      </c>
      <c r="D59" s="125" t="s">
        <v>374</v>
      </c>
      <c r="E59" s="123" t="s">
        <v>93</v>
      </c>
      <c r="F59" s="126">
        <v>1</v>
      </c>
      <c r="G59" s="126"/>
      <c r="H59" s="300">
        <v>39800</v>
      </c>
      <c r="I59" s="127">
        <f>F59*H59</f>
        <v>39800</v>
      </c>
      <c r="J59" s="157">
        <f>G59*H59</f>
        <v>0</v>
      </c>
    </row>
    <row r="60" spans="1:10" ht="39.75" customHeight="1" outlineLevel="1">
      <c r="A60" s="128">
        <v>4</v>
      </c>
      <c r="B60" s="223"/>
      <c r="C60" s="125" t="s">
        <v>385</v>
      </c>
      <c r="D60" s="125" t="s">
        <v>374</v>
      </c>
      <c r="E60" s="123" t="s">
        <v>93</v>
      </c>
      <c r="F60" s="126"/>
      <c r="G60" s="126">
        <v>1</v>
      </c>
      <c r="H60" s="302">
        <v>39800</v>
      </c>
      <c r="I60" s="127">
        <f>F60*H60</f>
        <v>0</v>
      </c>
      <c r="J60" s="159">
        <f>G60*H60</f>
        <v>39800</v>
      </c>
    </row>
    <row r="61" spans="1:10" s="7" customFormat="1" ht="16.5" customHeight="1">
      <c r="A61" s="128">
        <v>5</v>
      </c>
      <c r="B61" s="119"/>
      <c r="C61" s="125" t="s">
        <v>122</v>
      </c>
      <c r="D61" s="125" t="s">
        <v>105</v>
      </c>
      <c r="E61" s="123" t="s">
        <v>123</v>
      </c>
      <c r="F61" s="126">
        <f>SUM(I54:I59)/100</f>
        <v>525.78</v>
      </c>
      <c r="G61" s="126">
        <f>SUM(J54:J59)/100</f>
        <v>211.03</v>
      </c>
      <c r="H61" s="127">
        <v>2</v>
      </c>
      <c r="I61" s="127">
        <f t="shared" si="3"/>
        <v>1051.56</v>
      </c>
      <c r="J61" s="161">
        <f>F61*H61</f>
        <v>1051.56</v>
      </c>
    </row>
    <row r="62" spans="1:10" s="7" customFormat="1" ht="16.5" customHeight="1" hidden="1">
      <c r="A62" s="119"/>
      <c r="B62" s="119"/>
      <c r="C62" s="120" t="s">
        <v>131</v>
      </c>
      <c r="D62" s="120"/>
      <c r="E62" s="119"/>
      <c r="F62" s="121"/>
      <c r="G62" s="121"/>
      <c r="H62" s="122"/>
      <c r="I62" s="155">
        <f>SUM(I63:I63)</f>
        <v>0</v>
      </c>
      <c r="J62" s="160"/>
    </row>
    <row r="63" spans="1:10" s="7" customFormat="1" ht="42" customHeight="1" hidden="1">
      <c r="A63" s="128">
        <v>1</v>
      </c>
      <c r="B63" s="131" t="s">
        <v>132</v>
      </c>
      <c r="C63" s="129"/>
      <c r="D63" s="129"/>
      <c r="E63" s="123" t="s">
        <v>92</v>
      </c>
      <c r="F63" s="126"/>
      <c r="G63" s="126"/>
      <c r="H63" s="127">
        <v>599</v>
      </c>
      <c r="I63" s="127">
        <f>F63*H63</f>
        <v>0</v>
      </c>
      <c r="J63" s="160"/>
    </row>
    <row r="64" spans="1:10" s="7" customFormat="1" ht="23.25" customHeight="1">
      <c r="A64" s="128"/>
      <c r="B64" s="131"/>
      <c r="C64" s="120" t="s">
        <v>131</v>
      </c>
      <c r="D64" s="129"/>
      <c r="E64" s="123"/>
      <c r="F64" s="126"/>
      <c r="G64" s="126"/>
      <c r="H64" s="127"/>
      <c r="I64" s="162">
        <f>SUM(I65)</f>
        <v>0</v>
      </c>
      <c r="J64" s="158">
        <f>J65</f>
        <v>4464</v>
      </c>
    </row>
    <row r="65" spans="1:10" s="7" customFormat="1" ht="14.25" customHeight="1">
      <c r="A65" s="128">
        <v>1</v>
      </c>
      <c r="B65" s="131" t="s">
        <v>370</v>
      </c>
      <c r="C65" s="130" t="s">
        <v>349</v>
      </c>
      <c r="D65" s="129" t="s">
        <v>345</v>
      </c>
      <c r="E65" s="123" t="s">
        <v>344</v>
      </c>
      <c r="F65" s="126"/>
      <c r="G65" s="126">
        <v>93</v>
      </c>
      <c r="H65" s="127">
        <v>48</v>
      </c>
      <c r="I65" s="127"/>
      <c r="J65" s="159">
        <f>G65*H65</f>
        <v>4464</v>
      </c>
    </row>
    <row r="66" spans="1:10" s="7" customFormat="1" ht="16.5" customHeight="1">
      <c r="A66" s="128"/>
      <c r="B66" s="119"/>
      <c r="C66" s="120" t="s">
        <v>58</v>
      </c>
      <c r="D66" s="120"/>
      <c r="E66" s="119"/>
      <c r="F66" s="121"/>
      <c r="G66" s="121"/>
      <c r="H66" s="122"/>
      <c r="I66" s="155">
        <f>SUM(I67:I70)</f>
        <v>64440</v>
      </c>
      <c r="J66" s="158">
        <f>J67+J68+J69+J70</f>
        <v>64440</v>
      </c>
    </row>
    <row r="67" spans="1:10" s="7" customFormat="1" ht="53.25" customHeight="1">
      <c r="A67" s="128">
        <v>1</v>
      </c>
      <c r="B67" s="132" t="s">
        <v>56</v>
      </c>
      <c r="C67" s="129" t="s">
        <v>340</v>
      </c>
      <c r="D67" s="129" t="s">
        <v>341</v>
      </c>
      <c r="E67" s="123" t="s">
        <v>91</v>
      </c>
      <c r="F67" s="126">
        <v>2</v>
      </c>
      <c r="G67" s="126">
        <v>2</v>
      </c>
      <c r="H67" s="300">
        <v>22500</v>
      </c>
      <c r="I67" s="127">
        <f>F67*H67</f>
        <v>45000</v>
      </c>
      <c r="J67" s="159">
        <f>G67*H67</f>
        <v>45000</v>
      </c>
    </row>
    <row r="68" spans="1:10" s="7" customFormat="1" ht="29.25" customHeight="1">
      <c r="A68" s="128">
        <v>2</v>
      </c>
      <c r="B68" s="131">
        <v>1</v>
      </c>
      <c r="C68" s="129" t="s">
        <v>330</v>
      </c>
      <c r="D68" s="129" t="s">
        <v>331</v>
      </c>
      <c r="E68" s="123" t="s">
        <v>91</v>
      </c>
      <c r="F68" s="126">
        <v>2</v>
      </c>
      <c r="G68" s="126">
        <v>2</v>
      </c>
      <c r="H68" s="127">
        <v>4500</v>
      </c>
      <c r="I68" s="127">
        <f>F68*H68</f>
        <v>9000</v>
      </c>
      <c r="J68" s="159">
        <f>G68*H68</f>
        <v>9000</v>
      </c>
    </row>
    <row r="69" spans="1:10" s="7" customFormat="1" ht="17.25" customHeight="1">
      <c r="A69" s="128">
        <v>3</v>
      </c>
      <c r="B69" s="131"/>
      <c r="C69" s="129" t="s">
        <v>346</v>
      </c>
      <c r="D69" s="129" t="s">
        <v>347</v>
      </c>
      <c r="E69" s="123" t="s">
        <v>91</v>
      </c>
      <c r="F69" s="126">
        <v>2</v>
      </c>
      <c r="G69" s="126">
        <v>2</v>
      </c>
      <c r="H69" s="127">
        <v>3600</v>
      </c>
      <c r="I69" s="127">
        <f>F69*H69</f>
        <v>7200</v>
      </c>
      <c r="J69" s="159">
        <f>G69*H69</f>
        <v>7200</v>
      </c>
    </row>
    <row r="70" spans="1:10" ht="12.75" outlineLevel="1">
      <c r="A70" s="128">
        <v>4</v>
      </c>
      <c r="B70" s="123"/>
      <c r="C70" s="125" t="s">
        <v>122</v>
      </c>
      <c r="D70" s="125" t="s">
        <v>105</v>
      </c>
      <c r="E70" s="123" t="s">
        <v>123</v>
      </c>
      <c r="F70" s="126">
        <f>SUM(I67:I68)/100</f>
        <v>540</v>
      </c>
      <c r="G70" s="126">
        <f>SUM(J67:J68)/100</f>
        <v>540</v>
      </c>
      <c r="H70" s="127">
        <v>6</v>
      </c>
      <c r="I70" s="127">
        <f>F70*H70</f>
        <v>3240</v>
      </c>
      <c r="J70" s="161">
        <f>F70*H70</f>
        <v>3240</v>
      </c>
    </row>
    <row r="71" spans="1:10" ht="12.75" hidden="1" outlineLevel="1">
      <c r="A71" s="119">
        <f>SUM(A70:A70)</f>
        <v>4</v>
      </c>
      <c r="B71" s="119"/>
      <c r="C71" s="120" t="s">
        <v>131</v>
      </c>
      <c r="D71" s="120"/>
      <c r="E71" s="119"/>
      <c r="F71" s="121"/>
      <c r="G71" s="121"/>
      <c r="H71" s="122"/>
      <c r="I71" s="155">
        <f>SUBTOTAL(9,I72:I72)</f>
        <v>0</v>
      </c>
      <c r="J71" s="161"/>
    </row>
    <row r="72" spans="1:10" ht="38.25" hidden="1" outlineLevel="1">
      <c r="A72" s="128">
        <v>1</v>
      </c>
      <c r="B72" s="123" t="s">
        <v>132</v>
      </c>
      <c r="C72" s="125" t="s">
        <v>133</v>
      </c>
      <c r="D72" s="125" t="s">
        <v>134</v>
      </c>
      <c r="E72" s="123" t="s">
        <v>126</v>
      </c>
      <c r="F72" s="126"/>
      <c r="G72" s="126"/>
      <c r="H72" s="127">
        <v>650</v>
      </c>
      <c r="I72" s="127">
        <f>F72*H72</f>
        <v>0</v>
      </c>
      <c r="J72" s="161"/>
    </row>
    <row r="73" spans="1:10" s="7" customFormat="1" ht="16.5" customHeight="1">
      <c r="A73" s="119"/>
      <c r="B73" s="119"/>
      <c r="C73" s="120" t="s">
        <v>130</v>
      </c>
      <c r="D73" s="120"/>
      <c r="E73" s="119"/>
      <c r="F73" s="121"/>
      <c r="G73" s="121"/>
      <c r="H73" s="122"/>
      <c r="I73" s="155">
        <f>SUM(I74:I79)</f>
        <v>27717.3</v>
      </c>
      <c r="J73" s="158">
        <f>J74+J75+J76+J77+J78+J79</f>
        <v>27717.3</v>
      </c>
    </row>
    <row r="74" spans="1:10" ht="12.75" outlineLevel="1">
      <c r="A74" s="128">
        <v>1</v>
      </c>
      <c r="B74" s="123"/>
      <c r="C74" s="125" t="s">
        <v>59</v>
      </c>
      <c r="D74" s="125"/>
      <c r="E74" s="123" t="s">
        <v>129</v>
      </c>
      <c r="F74" s="126">
        <v>16.25</v>
      </c>
      <c r="G74" s="126">
        <v>16.25</v>
      </c>
      <c r="H74" s="127">
        <v>130</v>
      </c>
      <c r="I74" s="127">
        <f aca="true" t="shared" si="4" ref="I74:I79">F74*H74</f>
        <v>2112.5</v>
      </c>
      <c r="J74" s="159">
        <f aca="true" t="shared" si="5" ref="J74:J79">G74*H74</f>
        <v>2112.5</v>
      </c>
    </row>
    <row r="75" spans="1:10" ht="12.75" outlineLevel="1">
      <c r="A75" s="128">
        <v>2</v>
      </c>
      <c r="B75" s="123"/>
      <c r="C75" s="125" t="s">
        <v>60</v>
      </c>
      <c r="D75" s="125"/>
      <c r="E75" s="123" t="s">
        <v>129</v>
      </c>
      <c r="F75" s="126">
        <v>16.25</v>
      </c>
      <c r="G75" s="126">
        <v>16.25</v>
      </c>
      <c r="H75" s="127">
        <v>198</v>
      </c>
      <c r="I75" s="127">
        <f t="shared" si="4"/>
        <v>3217.5</v>
      </c>
      <c r="J75" s="159">
        <f t="shared" si="5"/>
        <v>3217.5</v>
      </c>
    </row>
    <row r="76" spans="1:10" ht="12.75" outlineLevel="1">
      <c r="A76" s="128">
        <v>3</v>
      </c>
      <c r="B76" s="123"/>
      <c r="C76" s="125" t="s">
        <v>61</v>
      </c>
      <c r="D76" s="125" t="s">
        <v>62</v>
      </c>
      <c r="E76" s="123" t="s">
        <v>129</v>
      </c>
      <c r="F76" s="126">
        <v>16.25</v>
      </c>
      <c r="G76" s="126">
        <v>16.25</v>
      </c>
      <c r="H76" s="127">
        <v>350</v>
      </c>
      <c r="I76" s="127">
        <f t="shared" si="4"/>
        <v>5687.5</v>
      </c>
      <c r="J76" s="159">
        <f t="shared" si="5"/>
        <v>5687.5</v>
      </c>
    </row>
    <row r="77" spans="1:10" ht="25.5" outlineLevel="1">
      <c r="A77" s="128">
        <v>4</v>
      </c>
      <c r="B77" s="123"/>
      <c r="C77" s="125" t="s">
        <v>63</v>
      </c>
      <c r="D77" s="125" t="s">
        <v>67</v>
      </c>
      <c r="E77" s="123" t="s">
        <v>129</v>
      </c>
      <c r="F77" s="126">
        <v>16.25</v>
      </c>
      <c r="G77" s="126">
        <v>16.25</v>
      </c>
      <c r="H77" s="127">
        <v>450</v>
      </c>
      <c r="I77" s="127">
        <f t="shared" si="4"/>
        <v>7312.5</v>
      </c>
      <c r="J77" s="159">
        <f t="shared" si="5"/>
        <v>7312.5</v>
      </c>
    </row>
    <row r="78" spans="1:10" ht="25.5" outlineLevel="1">
      <c r="A78" s="128">
        <v>5</v>
      </c>
      <c r="B78" s="123"/>
      <c r="C78" s="125" t="s">
        <v>64</v>
      </c>
      <c r="D78" s="125" t="s">
        <v>4</v>
      </c>
      <c r="E78" s="123" t="s">
        <v>129</v>
      </c>
      <c r="F78" s="126">
        <v>16.25</v>
      </c>
      <c r="G78" s="126">
        <v>16.25</v>
      </c>
      <c r="H78" s="300">
        <v>520</v>
      </c>
      <c r="I78" s="127">
        <f t="shared" si="4"/>
        <v>8450</v>
      </c>
      <c r="J78" s="159">
        <f t="shared" si="5"/>
        <v>8450</v>
      </c>
    </row>
    <row r="79" spans="1:10" ht="12.75" outlineLevel="1">
      <c r="A79" s="128">
        <v>6</v>
      </c>
      <c r="B79" s="123"/>
      <c r="C79" s="125" t="s">
        <v>122</v>
      </c>
      <c r="D79" s="125" t="s">
        <v>105</v>
      </c>
      <c r="E79" s="123" t="s">
        <v>123</v>
      </c>
      <c r="F79" s="126">
        <f>SUM(I74:I78)/100</f>
        <v>267.8</v>
      </c>
      <c r="G79" s="126">
        <f>SUM(J74:J78)/100</f>
        <v>267.8</v>
      </c>
      <c r="H79" s="127">
        <v>3.5</v>
      </c>
      <c r="I79" s="127">
        <f t="shared" si="4"/>
        <v>937.3000000000001</v>
      </c>
      <c r="J79" s="159">
        <f t="shared" si="5"/>
        <v>937.3000000000001</v>
      </c>
    </row>
    <row r="80" spans="1:10" ht="12.75" outlineLevel="1">
      <c r="A80" s="119"/>
      <c r="B80" s="119"/>
      <c r="C80" s="120" t="s">
        <v>326</v>
      </c>
      <c r="D80" s="120"/>
      <c r="E80" s="119"/>
      <c r="F80" s="121"/>
      <c r="G80" s="121"/>
      <c r="H80" s="122"/>
      <c r="I80" s="155">
        <f>I81+I82+I86</f>
        <v>42667.875</v>
      </c>
      <c r="J80" s="163">
        <f>J83+J84+J86</f>
        <v>47185.65</v>
      </c>
    </row>
    <row r="81" spans="1:10" ht="51" outlineLevel="1">
      <c r="A81" s="128">
        <v>1</v>
      </c>
      <c r="B81" s="144" t="s">
        <v>369</v>
      </c>
      <c r="C81" s="125" t="s">
        <v>65</v>
      </c>
      <c r="D81" s="125" t="s">
        <v>342</v>
      </c>
      <c r="E81" s="123" t="s">
        <v>129</v>
      </c>
      <c r="F81" s="126">
        <v>42.5</v>
      </c>
      <c r="G81" s="126"/>
      <c r="H81" s="127">
        <v>450</v>
      </c>
      <c r="I81" s="127">
        <f>F81*H81</f>
        <v>19125</v>
      </c>
      <c r="J81" s="159">
        <f aca="true" t="shared" si="6" ref="J81:J86">G81*H81</f>
        <v>0</v>
      </c>
    </row>
    <row r="82" spans="1:10" ht="25.5" outlineLevel="1">
      <c r="A82" s="128">
        <v>2</v>
      </c>
      <c r="B82" s="144" t="s">
        <v>369</v>
      </c>
      <c r="C82" s="125" t="s">
        <v>66</v>
      </c>
      <c r="D82" s="125" t="s">
        <v>324</v>
      </c>
      <c r="E82" s="123" t="s">
        <v>129</v>
      </c>
      <c r="F82" s="126">
        <v>42.5</v>
      </c>
      <c r="G82" s="126"/>
      <c r="H82" s="300">
        <v>520</v>
      </c>
      <c r="I82" s="127">
        <f>F82*H82</f>
        <v>22100</v>
      </c>
      <c r="J82" s="159">
        <f t="shared" si="6"/>
        <v>0</v>
      </c>
    </row>
    <row r="83" spans="1:10" ht="51" outlineLevel="1">
      <c r="A83" s="128">
        <v>3</v>
      </c>
      <c r="B83" s="144" t="s">
        <v>370</v>
      </c>
      <c r="C83" s="125" t="s">
        <v>65</v>
      </c>
      <c r="D83" s="125" t="s">
        <v>342</v>
      </c>
      <c r="E83" s="123" t="s">
        <v>129</v>
      </c>
      <c r="F83" s="126"/>
      <c r="G83" s="126">
        <v>47</v>
      </c>
      <c r="H83" s="127">
        <v>450</v>
      </c>
      <c r="I83" s="124"/>
      <c r="J83" s="159">
        <f t="shared" si="6"/>
        <v>21150</v>
      </c>
    </row>
    <row r="84" spans="1:10" ht="25.5" outlineLevel="1">
      <c r="A84" s="128">
        <v>4</v>
      </c>
      <c r="B84" s="144" t="s">
        <v>370</v>
      </c>
      <c r="C84" s="125" t="s">
        <v>66</v>
      </c>
      <c r="D84" s="125" t="s">
        <v>324</v>
      </c>
      <c r="E84" s="123" t="s">
        <v>129</v>
      </c>
      <c r="F84" s="126"/>
      <c r="G84" s="126">
        <v>47</v>
      </c>
      <c r="H84" s="300">
        <v>520</v>
      </c>
      <c r="I84" s="124"/>
      <c r="J84" s="159">
        <f t="shared" si="6"/>
        <v>24440</v>
      </c>
    </row>
    <row r="85" spans="1:10" ht="25.5" outlineLevel="1">
      <c r="A85" s="128">
        <v>5</v>
      </c>
      <c r="B85" s="123"/>
      <c r="C85" s="125" t="s">
        <v>271</v>
      </c>
      <c r="D85" s="125" t="s">
        <v>69</v>
      </c>
      <c r="E85" s="123"/>
      <c r="F85" s="126"/>
      <c r="G85" s="126"/>
      <c r="H85" s="127"/>
      <c r="I85" s="127"/>
      <c r="J85" s="159">
        <f t="shared" si="6"/>
        <v>0</v>
      </c>
    </row>
    <row r="86" spans="1:10" ht="20.25" customHeight="1" outlineLevel="1">
      <c r="A86" s="128">
        <v>6</v>
      </c>
      <c r="B86" s="123"/>
      <c r="C86" s="125" t="s">
        <v>122</v>
      </c>
      <c r="D86" s="125" t="s">
        <v>105</v>
      </c>
      <c r="E86" s="123" t="s">
        <v>123</v>
      </c>
      <c r="F86" s="126">
        <f>SUM(I81:I85)/100</f>
        <v>412.25</v>
      </c>
      <c r="G86" s="126">
        <f>SUM(J81:J85)/100</f>
        <v>455.9</v>
      </c>
      <c r="H86" s="127">
        <v>3.5</v>
      </c>
      <c r="I86" s="127">
        <f>F86*H86</f>
        <v>1442.875</v>
      </c>
      <c r="J86" s="159">
        <f t="shared" si="6"/>
        <v>1595.6499999999999</v>
      </c>
    </row>
    <row r="87" spans="1:10" ht="12.75" outlineLevel="1">
      <c r="A87" s="128"/>
      <c r="B87" s="123"/>
      <c r="C87" s="123"/>
      <c r="D87" s="125"/>
      <c r="E87" s="123"/>
      <c r="F87" s="126"/>
      <c r="G87" s="126"/>
      <c r="H87" s="127"/>
      <c r="I87" s="127"/>
      <c r="J87" s="159"/>
    </row>
    <row r="88" spans="1:10" s="7" customFormat="1" ht="16.5" customHeight="1">
      <c r="A88" s="119"/>
      <c r="B88" s="119"/>
      <c r="C88" s="120" t="s">
        <v>293</v>
      </c>
      <c r="D88" s="120"/>
      <c r="E88" s="119"/>
      <c r="F88" s="121"/>
      <c r="G88" s="121"/>
      <c r="H88" s="122"/>
      <c r="I88" s="155">
        <f>SUM(I89)</f>
        <v>260</v>
      </c>
      <c r="J88" s="160">
        <f>J89</f>
        <v>260</v>
      </c>
    </row>
    <row r="89" spans="1:10" ht="38.25" outlineLevel="1">
      <c r="A89" s="128">
        <v>1</v>
      </c>
      <c r="B89" s="123"/>
      <c r="C89" s="125" t="s">
        <v>294</v>
      </c>
      <c r="D89" s="125" t="s">
        <v>70</v>
      </c>
      <c r="E89" s="123" t="s">
        <v>92</v>
      </c>
      <c r="F89" s="133">
        <v>1</v>
      </c>
      <c r="G89" s="133">
        <v>1</v>
      </c>
      <c r="H89" s="127">
        <v>260</v>
      </c>
      <c r="I89" s="127">
        <f>F89*H89</f>
        <v>260</v>
      </c>
      <c r="J89" s="159">
        <f>G89*H89</f>
        <v>260</v>
      </c>
    </row>
    <row r="90" spans="1:14" s="7" customFormat="1" ht="16.5" customHeight="1">
      <c r="A90" s="119"/>
      <c r="B90" s="119"/>
      <c r="C90" s="120" t="s">
        <v>124</v>
      </c>
      <c r="D90" s="120"/>
      <c r="E90" s="119"/>
      <c r="F90" s="121"/>
      <c r="G90" s="121"/>
      <c r="H90" s="122"/>
      <c r="I90" s="155">
        <f>SUM(I91:I92)</f>
        <v>3120</v>
      </c>
      <c r="J90" s="160">
        <f>J91+J92</f>
        <v>3120</v>
      </c>
      <c r="K90" s="145"/>
      <c r="L90" s="145"/>
      <c r="M90" s="145"/>
      <c r="N90" s="145"/>
    </row>
    <row r="91" spans="1:14" ht="12.75" outlineLevel="1">
      <c r="A91" s="128">
        <v>1</v>
      </c>
      <c r="B91" s="123"/>
      <c r="C91" s="125" t="s">
        <v>319</v>
      </c>
      <c r="D91" s="125" t="s">
        <v>283</v>
      </c>
      <c r="E91" s="123" t="s">
        <v>129</v>
      </c>
      <c r="F91" s="133">
        <v>40</v>
      </c>
      <c r="G91" s="133">
        <v>40</v>
      </c>
      <c r="H91" s="127">
        <v>52</v>
      </c>
      <c r="I91" s="127">
        <f>F91*H91</f>
        <v>2080</v>
      </c>
      <c r="J91" s="159">
        <f>G91*H91</f>
        <v>2080</v>
      </c>
      <c r="K91" s="146"/>
      <c r="L91" s="146"/>
      <c r="M91" s="146"/>
      <c r="N91" s="146"/>
    </row>
    <row r="92" spans="1:14" ht="12.75" outlineLevel="1">
      <c r="A92" s="128">
        <v>2</v>
      </c>
      <c r="B92" s="123"/>
      <c r="C92" s="125" t="s">
        <v>320</v>
      </c>
      <c r="D92" s="125" t="s">
        <v>283</v>
      </c>
      <c r="E92" s="123" t="s">
        <v>129</v>
      </c>
      <c r="F92" s="133">
        <v>16</v>
      </c>
      <c r="G92" s="133">
        <v>16</v>
      </c>
      <c r="H92" s="127">
        <v>65</v>
      </c>
      <c r="I92" s="127">
        <f>F92*H92</f>
        <v>1040</v>
      </c>
      <c r="J92" s="159">
        <f>G92*H92</f>
        <v>1040</v>
      </c>
      <c r="K92" s="146"/>
      <c r="L92" s="146"/>
      <c r="M92" s="146"/>
      <c r="N92" s="146"/>
    </row>
    <row r="93" spans="1:14" ht="12.75" outlineLevel="1">
      <c r="A93" s="128"/>
      <c r="B93" s="123"/>
      <c r="C93" s="120" t="s">
        <v>128</v>
      </c>
      <c r="D93" s="125" t="s">
        <v>0</v>
      </c>
      <c r="E93" s="119"/>
      <c r="F93" s="121"/>
      <c r="G93" s="121"/>
      <c r="H93" s="122"/>
      <c r="I93" s="164">
        <f>I94+I95+I96+I97+I98+I99+I101+I102+I103+I104+I105+I106+I108+I109+I110</f>
        <v>67370</v>
      </c>
      <c r="J93" s="163">
        <f>J94+J95+J96+J97+J98+J99+J100+J101+J103+J104+J105+J106+J108+J109+J110</f>
        <v>64070</v>
      </c>
      <c r="K93" s="147"/>
      <c r="L93" s="148"/>
      <c r="M93" s="149"/>
      <c r="N93" s="150"/>
    </row>
    <row r="94" spans="1:14" ht="18.75" customHeight="1" outlineLevel="1">
      <c r="A94" s="128">
        <v>1</v>
      </c>
      <c r="B94" s="123" t="s">
        <v>301</v>
      </c>
      <c r="C94" s="125" t="s">
        <v>284</v>
      </c>
      <c r="D94" s="125" t="s">
        <v>302</v>
      </c>
      <c r="E94" s="123" t="s">
        <v>126</v>
      </c>
      <c r="F94" s="126">
        <v>3</v>
      </c>
      <c r="G94" s="126">
        <v>3</v>
      </c>
      <c r="H94" s="300">
        <v>1890</v>
      </c>
      <c r="I94" s="127">
        <f aca="true" t="shared" si="7" ref="I94:I110">F94*H94</f>
        <v>5670</v>
      </c>
      <c r="J94" s="159">
        <f aca="true" t="shared" si="8" ref="J94:J101">G94*H94</f>
        <v>5670</v>
      </c>
      <c r="K94" s="151"/>
      <c r="L94" s="39"/>
      <c r="M94" s="36"/>
      <c r="N94" s="36"/>
    </row>
    <row r="95" spans="1:14" ht="18.75" customHeight="1" outlineLevel="1">
      <c r="A95" s="128">
        <v>2</v>
      </c>
      <c r="B95" s="123" t="s">
        <v>303</v>
      </c>
      <c r="C95" s="125" t="s">
        <v>285</v>
      </c>
      <c r="D95" s="125" t="s">
        <v>286</v>
      </c>
      <c r="E95" s="123" t="s">
        <v>126</v>
      </c>
      <c r="F95" s="126">
        <v>2</v>
      </c>
      <c r="G95" s="126">
        <v>2</v>
      </c>
      <c r="H95" s="300">
        <v>1300</v>
      </c>
      <c r="I95" s="127">
        <f t="shared" si="7"/>
        <v>2600</v>
      </c>
      <c r="J95" s="159">
        <f t="shared" si="8"/>
        <v>2600</v>
      </c>
      <c r="K95" s="151"/>
      <c r="L95" s="39"/>
      <c r="M95" s="36"/>
      <c r="N95" s="36"/>
    </row>
    <row r="96" spans="1:14" ht="18.75" customHeight="1" outlineLevel="1">
      <c r="A96" s="128">
        <v>3</v>
      </c>
      <c r="B96" s="123" t="s">
        <v>304</v>
      </c>
      <c r="C96" s="125" t="s">
        <v>287</v>
      </c>
      <c r="D96" s="125" t="s">
        <v>321</v>
      </c>
      <c r="E96" s="123" t="s">
        <v>126</v>
      </c>
      <c r="F96" s="126">
        <v>4</v>
      </c>
      <c r="G96" s="126">
        <v>4</v>
      </c>
      <c r="H96" s="300">
        <v>1800</v>
      </c>
      <c r="I96" s="127">
        <f t="shared" si="7"/>
        <v>7200</v>
      </c>
      <c r="J96" s="159">
        <f t="shared" si="8"/>
        <v>7200</v>
      </c>
      <c r="K96" s="151"/>
      <c r="L96" s="39"/>
      <c r="M96" s="36"/>
      <c r="N96" s="36"/>
    </row>
    <row r="97" spans="1:14" ht="18.75" customHeight="1" outlineLevel="1">
      <c r="A97" s="128">
        <v>4</v>
      </c>
      <c r="B97" s="123" t="s">
        <v>305</v>
      </c>
      <c r="C97" s="125" t="s">
        <v>288</v>
      </c>
      <c r="D97" s="125" t="s">
        <v>306</v>
      </c>
      <c r="E97" s="123" t="s">
        <v>126</v>
      </c>
      <c r="F97" s="126">
        <v>2</v>
      </c>
      <c r="G97" s="126">
        <v>2</v>
      </c>
      <c r="H97" s="300">
        <v>1830</v>
      </c>
      <c r="I97" s="127">
        <f t="shared" si="7"/>
        <v>3660</v>
      </c>
      <c r="J97" s="159">
        <f t="shared" si="8"/>
        <v>3660</v>
      </c>
      <c r="K97" s="151"/>
      <c r="L97" s="39"/>
      <c r="M97" s="36"/>
      <c r="N97" s="36"/>
    </row>
    <row r="98" spans="1:14" ht="18.75" customHeight="1" outlineLevel="1">
      <c r="A98" s="128">
        <v>5</v>
      </c>
      <c r="B98" s="123" t="s">
        <v>307</v>
      </c>
      <c r="C98" s="125" t="s">
        <v>290</v>
      </c>
      <c r="D98" s="125" t="s">
        <v>291</v>
      </c>
      <c r="E98" s="123" t="s">
        <v>126</v>
      </c>
      <c r="F98" s="126">
        <v>4</v>
      </c>
      <c r="G98" s="126">
        <v>4</v>
      </c>
      <c r="H98" s="300">
        <v>1920</v>
      </c>
      <c r="I98" s="127">
        <f t="shared" si="7"/>
        <v>7680</v>
      </c>
      <c r="J98" s="159">
        <f t="shared" si="8"/>
        <v>7680</v>
      </c>
      <c r="K98" s="151"/>
      <c r="L98" s="39"/>
      <c r="M98" s="36"/>
      <c r="N98" s="36"/>
    </row>
    <row r="99" spans="1:14" ht="18.75" customHeight="1" outlineLevel="1">
      <c r="A99" s="128">
        <v>6</v>
      </c>
      <c r="B99" s="123" t="s">
        <v>308</v>
      </c>
      <c r="C99" s="125" t="s">
        <v>309</v>
      </c>
      <c r="D99" s="125" t="s">
        <v>289</v>
      </c>
      <c r="E99" s="123" t="s">
        <v>126</v>
      </c>
      <c r="F99" s="126">
        <v>1</v>
      </c>
      <c r="G99" s="126">
        <v>1</v>
      </c>
      <c r="H99" s="300">
        <v>800</v>
      </c>
      <c r="I99" s="127">
        <f t="shared" si="7"/>
        <v>800</v>
      </c>
      <c r="J99" s="159">
        <f t="shared" si="8"/>
        <v>800</v>
      </c>
      <c r="K99" s="151"/>
      <c r="L99" s="39"/>
      <c r="M99" s="36"/>
      <c r="N99" s="36"/>
    </row>
    <row r="100" spans="1:14" ht="18.75" customHeight="1" outlineLevel="1">
      <c r="A100" s="128">
        <v>7</v>
      </c>
      <c r="B100" s="123" t="s">
        <v>310</v>
      </c>
      <c r="C100" s="125" t="s">
        <v>292</v>
      </c>
      <c r="D100" s="125" t="s">
        <v>377</v>
      </c>
      <c r="E100" s="123" t="s">
        <v>126</v>
      </c>
      <c r="F100" s="126"/>
      <c r="G100" s="126">
        <v>1</v>
      </c>
      <c r="H100" s="300">
        <v>900</v>
      </c>
      <c r="I100" s="127"/>
      <c r="J100" s="159">
        <f t="shared" si="8"/>
        <v>900</v>
      </c>
      <c r="K100" s="151"/>
      <c r="L100" s="39"/>
      <c r="M100" s="36"/>
      <c r="N100" s="36"/>
    </row>
    <row r="101" spans="1:14" ht="18.75" customHeight="1" outlineLevel="1">
      <c r="A101" s="128">
        <v>8</v>
      </c>
      <c r="B101" s="123" t="s">
        <v>311</v>
      </c>
      <c r="C101" s="125" t="s">
        <v>355</v>
      </c>
      <c r="D101" s="125" t="s">
        <v>289</v>
      </c>
      <c r="E101" s="123" t="s">
        <v>126</v>
      </c>
      <c r="F101" s="126">
        <v>1</v>
      </c>
      <c r="G101" s="126">
        <v>1</v>
      </c>
      <c r="H101" s="300">
        <v>3600</v>
      </c>
      <c r="I101" s="127">
        <f t="shared" si="7"/>
        <v>3600</v>
      </c>
      <c r="J101" s="159">
        <f t="shared" si="8"/>
        <v>3600</v>
      </c>
      <c r="K101" s="151"/>
      <c r="L101" s="39"/>
      <c r="M101" s="36"/>
      <c r="N101" s="36"/>
    </row>
    <row r="102" spans="1:14" ht="18.75" customHeight="1" outlineLevel="1">
      <c r="A102" s="128">
        <v>9</v>
      </c>
      <c r="B102" s="123" t="s">
        <v>373</v>
      </c>
      <c r="C102" s="125" t="s">
        <v>354</v>
      </c>
      <c r="D102" s="125" t="s">
        <v>378</v>
      </c>
      <c r="E102" s="123" t="s">
        <v>126</v>
      </c>
      <c r="F102" s="126">
        <v>1</v>
      </c>
      <c r="G102" s="126"/>
      <c r="H102" s="300">
        <v>4200</v>
      </c>
      <c r="I102" s="127">
        <f>F102*H102</f>
        <v>4200</v>
      </c>
      <c r="J102" s="159"/>
      <c r="K102" s="151"/>
      <c r="L102" s="39"/>
      <c r="M102" s="36"/>
      <c r="N102" s="36"/>
    </row>
    <row r="103" spans="1:14" ht="18.75" customHeight="1" outlineLevel="1">
      <c r="A103" s="128">
        <v>10</v>
      </c>
      <c r="B103" s="123" t="s">
        <v>312</v>
      </c>
      <c r="C103" s="123" t="s">
        <v>313</v>
      </c>
      <c r="D103" s="125" t="s">
        <v>289</v>
      </c>
      <c r="E103" s="123" t="s">
        <v>91</v>
      </c>
      <c r="F103" s="126">
        <v>1</v>
      </c>
      <c r="G103" s="126">
        <v>1</v>
      </c>
      <c r="H103" s="300">
        <v>960</v>
      </c>
      <c r="I103" s="127">
        <f>F103*H103</f>
        <v>960</v>
      </c>
      <c r="J103" s="159">
        <f>G103*H103</f>
        <v>960</v>
      </c>
      <c r="K103" s="151"/>
      <c r="L103" s="39"/>
      <c r="M103" s="36"/>
      <c r="N103" s="36"/>
    </row>
    <row r="104" spans="1:14" ht="18.75" customHeight="1" outlineLevel="1">
      <c r="A104" s="128">
        <v>11</v>
      </c>
      <c r="B104" s="123" t="s">
        <v>315</v>
      </c>
      <c r="C104" s="123" t="s">
        <v>314</v>
      </c>
      <c r="D104" s="125" t="s">
        <v>366</v>
      </c>
      <c r="E104" s="123" t="s">
        <v>91</v>
      </c>
      <c r="F104" s="126">
        <v>2</v>
      </c>
      <c r="G104" s="126">
        <v>2</v>
      </c>
      <c r="H104" s="300">
        <v>2100</v>
      </c>
      <c r="I104" s="127">
        <f>F104*H104</f>
        <v>4200</v>
      </c>
      <c r="J104" s="159">
        <f>G104*H104</f>
        <v>4200</v>
      </c>
      <c r="K104" s="151"/>
      <c r="L104" s="39"/>
      <c r="M104" s="36"/>
      <c r="N104" s="36"/>
    </row>
    <row r="105" spans="1:14" ht="18.75" customHeight="1" outlineLevel="1">
      <c r="A105" s="128">
        <v>12</v>
      </c>
      <c r="B105" s="123" t="s">
        <v>316</v>
      </c>
      <c r="C105" s="123" t="s">
        <v>314</v>
      </c>
      <c r="D105" s="125" t="s">
        <v>356</v>
      </c>
      <c r="E105" s="123" t="s">
        <v>91</v>
      </c>
      <c r="F105" s="126">
        <v>1</v>
      </c>
      <c r="G105" s="126">
        <v>1</v>
      </c>
      <c r="H105" s="300">
        <v>2600</v>
      </c>
      <c r="I105" s="127">
        <f>F105*H105</f>
        <v>2600</v>
      </c>
      <c r="J105" s="159">
        <f>G105*H105</f>
        <v>2600</v>
      </c>
      <c r="K105" s="151"/>
      <c r="L105" s="39"/>
      <c r="M105" s="36"/>
      <c r="N105" s="36"/>
    </row>
    <row r="106" spans="1:14" ht="18.75" customHeight="1" outlineLevel="1">
      <c r="A106" s="128">
        <v>13</v>
      </c>
      <c r="B106" s="123" t="s">
        <v>379</v>
      </c>
      <c r="C106" s="123" t="s">
        <v>357</v>
      </c>
      <c r="D106" s="125" t="s">
        <v>358</v>
      </c>
      <c r="E106" s="123" t="s">
        <v>91</v>
      </c>
      <c r="F106" s="126">
        <v>1</v>
      </c>
      <c r="G106" s="126">
        <v>1</v>
      </c>
      <c r="H106" s="300">
        <v>100</v>
      </c>
      <c r="I106" s="127">
        <f>F106*H106</f>
        <v>100</v>
      </c>
      <c r="J106" s="159">
        <f>G106*H106</f>
        <v>100</v>
      </c>
      <c r="K106" s="151"/>
      <c r="L106" s="39"/>
      <c r="M106" s="36"/>
      <c r="N106" s="36"/>
    </row>
    <row r="107" spans="1:14" ht="18.75" customHeight="1" outlineLevel="1">
      <c r="A107" s="128">
        <v>14</v>
      </c>
      <c r="B107" s="123" t="s">
        <v>317</v>
      </c>
      <c r="C107" s="123" t="s">
        <v>318</v>
      </c>
      <c r="D107" s="125" t="s">
        <v>332</v>
      </c>
      <c r="E107" s="123"/>
      <c r="F107" s="126"/>
      <c r="G107" s="126"/>
      <c r="H107" s="127"/>
      <c r="I107" s="127"/>
      <c r="J107" s="159"/>
      <c r="K107" s="151"/>
      <c r="L107" s="39"/>
      <c r="M107" s="36"/>
      <c r="N107" s="36"/>
    </row>
    <row r="108" spans="1:14" ht="18.75" customHeight="1" outlineLevel="1">
      <c r="A108" s="128">
        <v>15</v>
      </c>
      <c r="B108" s="123"/>
      <c r="C108" s="123" t="s">
        <v>343</v>
      </c>
      <c r="D108" s="125" t="s">
        <v>0</v>
      </c>
      <c r="E108" s="123" t="s">
        <v>91</v>
      </c>
      <c r="F108" s="126">
        <v>1</v>
      </c>
      <c r="G108" s="126">
        <v>1</v>
      </c>
      <c r="H108" s="300">
        <v>18000</v>
      </c>
      <c r="I108" s="127">
        <f>F108*H108</f>
        <v>18000</v>
      </c>
      <c r="J108" s="159">
        <f>G108*H108</f>
        <v>18000</v>
      </c>
      <c r="K108" s="151"/>
      <c r="L108" s="39"/>
      <c r="M108" s="36"/>
      <c r="N108" s="36"/>
    </row>
    <row r="109" spans="1:14" ht="18.75" customHeight="1" outlineLevel="1">
      <c r="A109" s="128">
        <v>16</v>
      </c>
      <c r="B109" s="123" t="s">
        <v>380</v>
      </c>
      <c r="C109" s="123" t="s">
        <v>363</v>
      </c>
      <c r="D109" s="125" t="s">
        <v>364</v>
      </c>
      <c r="E109" s="123" t="s">
        <v>91</v>
      </c>
      <c r="F109" s="126">
        <v>5</v>
      </c>
      <c r="G109" s="126">
        <v>5</v>
      </c>
      <c r="H109" s="300">
        <v>1020</v>
      </c>
      <c r="I109" s="127">
        <f>F109*H109</f>
        <v>5100</v>
      </c>
      <c r="J109" s="159">
        <f>G109*H109</f>
        <v>5100</v>
      </c>
      <c r="K109" s="151"/>
      <c r="L109" s="39"/>
      <c r="M109" s="36"/>
      <c r="N109" s="36"/>
    </row>
    <row r="110" spans="1:14" ht="30" customHeight="1" outlineLevel="1">
      <c r="A110" s="128">
        <v>17</v>
      </c>
      <c r="B110" s="123"/>
      <c r="C110" s="125" t="s">
        <v>322</v>
      </c>
      <c r="D110" s="125" t="s">
        <v>325</v>
      </c>
      <c r="E110" s="123" t="s">
        <v>93</v>
      </c>
      <c r="F110" s="126">
        <v>1</v>
      </c>
      <c r="G110" s="126">
        <v>1</v>
      </c>
      <c r="H110" s="300">
        <v>1000</v>
      </c>
      <c r="I110" s="127">
        <f t="shared" si="7"/>
        <v>1000</v>
      </c>
      <c r="J110" s="159">
        <f>G110*H110</f>
        <v>1000</v>
      </c>
      <c r="K110" s="151"/>
      <c r="L110" s="39"/>
      <c r="M110" s="36"/>
      <c r="N110" s="36"/>
    </row>
    <row r="111" spans="1:14" ht="12.75" outlineLevel="1">
      <c r="A111" s="128"/>
      <c r="B111" s="123"/>
      <c r="C111" s="125"/>
      <c r="D111" s="125"/>
      <c r="E111" s="123"/>
      <c r="F111" s="126"/>
      <c r="G111" s="126"/>
      <c r="H111" s="127"/>
      <c r="I111" s="127"/>
      <c r="J111" s="159"/>
      <c r="K111" s="146"/>
      <c r="L111" s="146"/>
      <c r="M111" s="146"/>
      <c r="N111" s="146"/>
    </row>
    <row r="112" spans="1:10" s="7" customFormat="1" ht="19.5" customHeight="1">
      <c r="A112" s="119"/>
      <c r="B112" s="119"/>
      <c r="C112" s="120" t="s">
        <v>72</v>
      </c>
      <c r="D112" s="120"/>
      <c r="E112" s="119"/>
      <c r="F112" s="121"/>
      <c r="G112" s="121"/>
      <c r="H112" s="122"/>
      <c r="I112" s="155">
        <f>SUM(I5,I9,I12,I20,I26,I53,I65,I66,I73,I80,I88,I90,I93)</f>
        <v>389040.285</v>
      </c>
      <c r="J112" s="156">
        <f>J5+J9+J12+J20+J26+J53++J64+J66+J73+J80+J88+J90+J93</f>
        <v>406619.06</v>
      </c>
    </row>
    <row r="113" ht="12.75">
      <c r="C113" s="34"/>
    </row>
    <row r="114" spans="2:3" ht="12.75">
      <c r="B114" s="32" t="s">
        <v>389</v>
      </c>
      <c r="C114" s="234" t="s">
        <v>388</v>
      </c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</sheetData>
  <sheetProtection/>
  <printOptions horizontalCentered="1"/>
  <pageMargins left="0" right="0.13" top="0.8229166666666666" bottom="0.7874015748031497" header="0.1968503937007874" footer="0.3937007874015748"/>
  <pageSetup horizontalDpi="600" verticalDpi="600" orientation="landscape" paperSize="9" r:id="rId1"/>
  <headerFooter alignWithMargins="0">
    <oddHeader>&amp;C&amp;A</oddHeader>
    <oddFooter>&amp;L&amp;8&amp;A&amp;C&amp;F&amp;R&amp;8&amp;P 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0"/>
  <sheetViews>
    <sheetView zoomScaleSheetLayoutView="100" workbookViewId="0" topLeftCell="A91">
      <selection activeCell="F117" sqref="F117"/>
    </sheetView>
  </sheetViews>
  <sheetFormatPr defaultColWidth="9.00390625" defaultRowHeight="12.75"/>
  <cols>
    <col min="1" max="1" width="7.75390625" style="109" customWidth="1"/>
    <col min="2" max="2" width="48.375" style="110" customWidth="1"/>
    <col min="3" max="3" width="34.375" style="111" customWidth="1"/>
    <col min="4" max="4" width="7.375" style="109" customWidth="1"/>
    <col min="5" max="5" width="7.75390625" style="222" customWidth="1"/>
    <col min="6" max="6" width="8.875" style="222" customWidth="1"/>
    <col min="7" max="7" width="12.75390625" style="112" customWidth="1"/>
    <col min="8" max="9" width="12.375" style="113" customWidth="1"/>
    <col min="10" max="16384" width="9.125" style="45" customWidth="1"/>
  </cols>
  <sheetData>
    <row r="1" spans="1:9" s="31" customFormat="1" ht="39" customHeight="1" thickBot="1">
      <c r="A1" s="84"/>
      <c r="B1" s="165" t="s">
        <v>139</v>
      </c>
      <c r="C1" s="165" t="s">
        <v>140</v>
      </c>
      <c r="D1" s="166" t="s">
        <v>94</v>
      </c>
      <c r="E1" s="216" t="s">
        <v>381</v>
      </c>
      <c r="F1" s="216" t="s">
        <v>382</v>
      </c>
      <c r="G1" s="167" t="s">
        <v>141</v>
      </c>
      <c r="H1" s="168" t="s">
        <v>164</v>
      </c>
      <c r="I1" s="168" t="s">
        <v>164</v>
      </c>
    </row>
    <row r="2" spans="1:9" s="31" customFormat="1" ht="35.25" customHeight="1" thickBot="1">
      <c r="A2" s="179"/>
      <c r="B2" s="241" t="s">
        <v>391</v>
      </c>
      <c r="C2" s="181"/>
      <c r="D2" s="182"/>
      <c r="E2" s="217"/>
      <c r="F2" s="217"/>
      <c r="G2" s="183"/>
      <c r="H2" s="184" t="s">
        <v>369</v>
      </c>
      <c r="I2" s="184" t="s">
        <v>370</v>
      </c>
    </row>
    <row r="3" spans="1:9" s="31" customFormat="1" ht="12.75">
      <c r="A3" s="235"/>
      <c r="B3" s="180" t="s">
        <v>142</v>
      </c>
      <c r="C3" s="236"/>
      <c r="D3" s="237"/>
      <c r="E3" s="238"/>
      <c r="F3" s="238"/>
      <c r="G3" s="239"/>
      <c r="H3" s="240"/>
      <c r="I3" s="240"/>
    </row>
    <row r="4" spans="1:9" s="31" customFormat="1" ht="51">
      <c r="A4" s="185"/>
      <c r="B4" s="88" t="s">
        <v>8</v>
      </c>
      <c r="C4" s="89" t="s">
        <v>7</v>
      </c>
      <c r="D4" s="90"/>
      <c r="E4" s="218"/>
      <c r="F4" s="218"/>
      <c r="G4" s="91"/>
      <c r="H4" s="87"/>
      <c r="I4" s="87"/>
    </row>
    <row r="5" spans="1:9" s="62" customFormat="1" ht="12.75">
      <c r="A5" s="185">
        <v>1</v>
      </c>
      <c r="B5" s="88" t="s">
        <v>208</v>
      </c>
      <c r="C5" s="89"/>
      <c r="D5" s="90" t="s">
        <v>92</v>
      </c>
      <c r="E5" s="218">
        <v>4</v>
      </c>
      <c r="F5" s="218">
        <v>4</v>
      </c>
      <c r="G5" s="91">
        <v>326</v>
      </c>
      <c r="H5" s="87">
        <f>E5*G5</f>
        <v>1304</v>
      </c>
      <c r="I5" s="87">
        <f aca="true" t="shared" si="0" ref="I5:I11">F5*G5</f>
        <v>1304</v>
      </c>
    </row>
    <row r="6" spans="1:9" s="62" customFormat="1" ht="12.75">
      <c r="A6" s="185">
        <v>2</v>
      </c>
      <c r="B6" s="88" t="s">
        <v>209</v>
      </c>
      <c r="C6" s="89"/>
      <c r="D6" s="90" t="s">
        <v>92</v>
      </c>
      <c r="E6" s="218">
        <v>7</v>
      </c>
      <c r="F6" s="218">
        <v>7</v>
      </c>
      <c r="G6" s="91">
        <v>335</v>
      </c>
      <c r="H6" s="87">
        <f aca="true" t="shared" si="1" ref="H6:H11">E6*G6</f>
        <v>2345</v>
      </c>
      <c r="I6" s="87">
        <f t="shared" si="0"/>
        <v>2345</v>
      </c>
    </row>
    <row r="7" spans="1:9" s="62" customFormat="1" ht="12.75">
      <c r="A7" s="185">
        <v>4</v>
      </c>
      <c r="B7" s="88" t="s">
        <v>210</v>
      </c>
      <c r="C7" s="89"/>
      <c r="D7" s="90" t="s">
        <v>92</v>
      </c>
      <c r="E7" s="218">
        <v>8</v>
      </c>
      <c r="F7" s="218">
        <v>8</v>
      </c>
      <c r="G7" s="91">
        <v>375</v>
      </c>
      <c r="H7" s="87">
        <f t="shared" si="1"/>
        <v>3000</v>
      </c>
      <c r="I7" s="87">
        <f t="shared" si="0"/>
        <v>3000</v>
      </c>
    </row>
    <row r="8" spans="1:9" s="62" customFormat="1" ht="12.75">
      <c r="A8" s="185">
        <v>5</v>
      </c>
      <c r="B8" s="88" t="s">
        <v>211</v>
      </c>
      <c r="C8" s="89"/>
      <c r="D8" s="90" t="s">
        <v>91</v>
      </c>
      <c r="E8" s="218">
        <v>1</v>
      </c>
      <c r="F8" s="218">
        <v>1</v>
      </c>
      <c r="G8" s="91">
        <v>270</v>
      </c>
      <c r="H8" s="87">
        <f t="shared" si="1"/>
        <v>270</v>
      </c>
      <c r="I8" s="87">
        <f t="shared" si="0"/>
        <v>270</v>
      </c>
    </row>
    <row r="9" spans="1:9" s="62" customFormat="1" ht="12.75">
      <c r="A9" s="185">
        <v>6</v>
      </c>
      <c r="B9" s="88" t="s">
        <v>212</v>
      </c>
      <c r="C9" s="89"/>
      <c r="D9" s="90" t="s">
        <v>123</v>
      </c>
      <c r="E9" s="218">
        <v>2</v>
      </c>
      <c r="F9" s="218">
        <v>2</v>
      </c>
      <c r="G9" s="86">
        <v>290</v>
      </c>
      <c r="H9" s="87">
        <f t="shared" si="1"/>
        <v>580</v>
      </c>
      <c r="I9" s="87">
        <f t="shared" si="0"/>
        <v>580</v>
      </c>
    </row>
    <row r="10" spans="1:9" s="62" customFormat="1" ht="12.75">
      <c r="A10" s="185">
        <v>7</v>
      </c>
      <c r="B10" s="88" t="s">
        <v>213</v>
      </c>
      <c r="C10" s="89"/>
      <c r="D10" s="90" t="s">
        <v>92</v>
      </c>
      <c r="E10" s="218">
        <v>19</v>
      </c>
      <c r="F10" s="218">
        <v>19</v>
      </c>
      <c r="G10" s="86">
        <v>17</v>
      </c>
      <c r="H10" s="87">
        <f t="shared" si="1"/>
        <v>323</v>
      </c>
      <c r="I10" s="87">
        <f t="shared" si="0"/>
        <v>323</v>
      </c>
    </row>
    <row r="11" spans="1:9" s="62" customFormat="1" ht="12.75">
      <c r="A11" s="185">
        <v>8</v>
      </c>
      <c r="B11" s="88" t="s">
        <v>148</v>
      </c>
      <c r="C11" s="89"/>
      <c r="D11" s="92" t="s">
        <v>93</v>
      </c>
      <c r="E11" s="219">
        <v>1</v>
      </c>
      <c r="F11" s="219">
        <v>1</v>
      </c>
      <c r="G11" s="86">
        <v>1100</v>
      </c>
      <c r="H11" s="87">
        <f t="shared" si="1"/>
        <v>1100</v>
      </c>
      <c r="I11" s="87">
        <f t="shared" si="0"/>
        <v>1100</v>
      </c>
    </row>
    <row r="12" spans="1:9" s="62" customFormat="1" ht="12.75">
      <c r="A12" s="185"/>
      <c r="B12" s="170" t="s">
        <v>144</v>
      </c>
      <c r="C12" s="89"/>
      <c r="D12" s="171"/>
      <c r="E12" s="174"/>
      <c r="F12" s="174"/>
      <c r="G12" s="86"/>
      <c r="H12" s="172">
        <f>SUM(H4:H11)</f>
        <v>8922</v>
      </c>
      <c r="I12" s="172">
        <f>I5+I6+I7+I8+I9+I10+I11</f>
        <v>8922</v>
      </c>
    </row>
    <row r="13" spans="1:9" s="62" customFormat="1" ht="12.75">
      <c r="A13" s="185"/>
      <c r="B13" s="89"/>
      <c r="C13" s="89"/>
      <c r="D13" s="169"/>
      <c r="E13" s="220"/>
      <c r="F13" s="220"/>
      <c r="G13" s="87"/>
      <c r="H13" s="87"/>
      <c r="I13" s="87"/>
    </row>
    <row r="14" spans="1:9" s="62" customFormat="1" ht="13.5" customHeight="1">
      <c r="A14" s="185"/>
      <c r="B14" s="85" t="s">
        <v>145</v>
      </c>
      <c r="C14" s="95"/>
      <c r="D14" s="96"/>
      <c r="E14" s="218"/>
      <c r="F14" s="218"/>
      <c r="G14" s="97"/>
      <c r="H14" s="87"/>
      <c r="I14" s="87"/>
    </row>
    <row r="15" spans="1:9" s="62" customFormat="1" ht="24">
      <c r="A15" s="185"/>
      <c r="B15" s="88" t="s">
        <v>214</v>
      </c>
      <c r="C15" s="89" t="s">
        <v>2</v>
      </c>
      <c r="D15" s="90"/>
      <c r="E15" s="218"/>
      <c r="F15" s="218"/>
      <c r="G15" s="91"/>
      <c r="H15" s="87"/>
      <c r="I15" s="87"/>
    </row>
    <row r="16" spans="1:9" s="62" customFormat="1" ht="12.75">
      <c r="A16" s="185">
        <v>1</v>
      </c>
      <c r="B16" s="88" t="s">
        <v>215</v>
      </c>
      <c r="C16" s="89" t="s">
        <v>3</v>
      </c>
      <c r="D16" s="90" t="s">
        <v>92</v>
      </c>
      <c r="E16" s="218">
        <v>22</v>
      </c>
      <c r="F16" s="218">
        <v>22</v>
      </c>
      <c r="G16" s="91">
        <v>126</v>
      </c>
      <c r="H16" s="87">
        <f>ROUND(IF(E16="","",E16*G16),0)</f>
        <v>2772</v>
      </c>
      <c r="I16" s="87">
        <f aca="true" t="shared" si="2" ref="I16:I26">F16*G16</f>
        <v>2772</v>
      </c>
    </row>
    <row r="17" spans="1:9" s="62" customFormat="1" ht="12.75">
      <c r="A17" s="185">
        <v>2</v>
      </c>
      <c r="B17" s="88" t="s">
        <v>216</v>
      </c>
      <c r="C17" s="89"/>
      <c r="D17" s="90" t="s">
        <v>92</v>
      </c>
      <c r="E17" s="218">
        <v>8</v>
      </c>
      <c r="F17" s="218">
        <v>8</v>
      </c>
      <c r="G17" s="91">
        <v>137</v>
      </c>
      <c r="H17" s="87">
        <f>ROUND(IF(E17="","",E17*G17),0)</f>
        <v>1096</v>
      </c>
      <c r="I17" s="87">
        <f t="shared" si="2"/>
        <v>1096</v>
      </c>
    </row>
    <row r="18" spans="1:9" s="62" customFormat="1" ht="12.75">
      <c r="A18" s="185">
        <v>3</v>
      </c>
      <c r="B18" s="88" t="s">
        <v>217</v>
      </c>
      <c r="C18" s="98"/>
      <c r="D18" s="90" t="s">
        <v>92</v>
      </c>
      <c r="E18" s="218">
        <v>19</v>
      </c>
      <c r="F18" s="218">
        <v>19</v>
      </c>
      <c r="G18" s="99">
        <v>23</v>
      </c>
      <c r="H18" s="87">
        <f aca="true" t="shared" si="3" ref="H18:H26">E18*G18</f>
        <v>437</v>
      </c>
      <c r="I18" s="87">
        <f t="shared" si="2"/>
        <v>437</v>
      </c>
    </row>
    <row r="19" spans="1:9" s="62" customFormat="1" ht="24">
      <c r="A19" s="185">
        <v>4</v>
      </c>
      <c r="B19" s="88" t="s">
        <v>218</v>
      </c>
      <c r="C19" s="98"/>
      <c r="D19" s="90" t="s">
        <v>92</v>
      </c>
      <c r="E19" s="218">
        <v>11</v>
      </c>
      <c r="F19" s="218">
        <v>11</v>
      </c>
      <c r="G19" s="99">
        <v>27</v>
      </c>
      <c r="H19" s="87">
        <f t="shared" si="3"/>
        <v>297</v>
      </c>
      <c r="I19" s="87">
        <f t="shared" si="2"/>
        <v>297</v>
      </c>
    </row>
    <row r="20" spans="1:9" s="62" customFormat="1" ht="12.75">
      <c r="A20" s="185">
        <v>5</v>
      </c>
      <c r="B20" s="100" t="s">
        <v>219</v>
      </c>
      <c r="C20" s="98"/>
      <c r="D20" s="90" t="s">
        <v>91</v>
      </c>
      <c r="E20" s="218">
        <v>4</v>
      </c>
      <c r="F20" s="218">
        <v>4</v>
      </c>
      <c r="G20" s="99">
        <v>126</v>
      </c>
      <c r="H20" s="87">
        <f>E20*G20</f>
        <v>504</v>
      </c>
      <c r="I20" s="87">
        <f t="shared" si="2"/>
        <v>504</v>
      </c>
    </row>
    <row r="21" spans="1:9" s="62" customFormat="1" ht="12.75">
      <c r="A21" s="185">
        <v>6</v>
      </c>
      <c r="B21" s="88" t="s">
        <v>220</v>
      </c>
      <c r="C21" s="98"/>
      <c r="D21" s="90" t="s">
        <v>91</v>
      </c>
      <c r="E21" s="218">
        <v>1</v>
      </c>
      <c r="F21" s="218">
        <v>1</v>
      </c>
      <c r="G21" s="99">
        <v>98</v>
      </c>
      <c r="H21" s="87">
        <f>E21*G21</f>
        <v>98</v>
      </c>
      <c r="I21" s="87">
        <f t="shared" si="2"/>
        <v>98</v>
      </c>
    </row>
    <row r="22" spans="1:9" s="62" customFormat="1" ht="12.75">
      <c r="A22" s="185">
        <v>7</v>
      </c>
      <c r="B22" s="88" t="s">
        <v>221</v>
      </c>
      <c r="C22" s="98"/>
      <c r="D22" s="90" t="s">
        <v>91</v>
      </c>
      <c r="E22" s="218">
        <v>1</v>
      </c>
      <c r="F22" s="218">
        <v>1</v>
      </c>
      <c r="G22" s="99">
        <v>154</v>
      </c>
      <c r="H22" s="87">
        <f>E22*G22</f>
        <v>154</v>
      </c>
      <c r="I22" s="87">
        <f t="shared" si="2"/>
        <v>154</v>
      </c>
    </row>
    <row r="23" spans="1:9" s="62" customFormat="1" ht="12.75">
      <c r="A23" s="185">
        <v>7</v>
      </c>
      <c r="B23" s="88" t="s">
        <v>222</v>
      </c>
      <c r="C23" s="98"/>
      <c r="D23" s="90" t="s">
        <v>123</v>
      </c>
      <c r="E23" s="218">
        <v>2</v>
      </c>
      <c r="F23" s="218">
        <v>2</v>
      </c>
      <c r="G23" s="99">
        <v>290</v>
      </c>
      <c r="H23" s="87">
        <f t="shared" si="3"/>
        <v>580</v>
      </c>
      <c r="I23" s="87">
        <f t="shared" si="2"/>
        <v>580</v>
      </c>
    </row>
    <row r="24" spans="1:9" s="62" customFormat="1" ht="12.75">
      <c r="A24" s="185">
        <v>8</v>
      </c>
      <c r="B24" s="88" t="s">
        <v>146</v>
      </c>
      <c r="C24" s="98"/>
      <c r="D24" s="90" t="s">
        <v>92</v>
      </c>
      <c r="E24" s="218">
        <v>30</v>
      </c>
      <c r="F24" s="218">
        <v>30</v>
      </c>
      <c r="G24" s="99">
        <v>9</v>
      </c>
      <c r="H24" s="87">
        <f t="shared" si="3"/>
        <v>270</v>
      </c>
      <c r="I24" s="87">
        <f t="shared" si="2"/>
        <v>270</v>
      </c>
    </row>
    <row r="25" spans="1:9" s="62" customFormat="1" ht="12.75">
      <c r="A25" s="185">
        <v>9</v>
      </c>
      <c r="B25" s="88" t="s">
        <v>223</v>
      </c>
      <c r="C25" s="98"/>
      <c r="D25" s="90" t="s">
        <v>92</v>
      </c>
      <c r="E25" s="218">
        <v>30</v>
      </c>
      <c r="F25" s="218">
        <v>30</v>
      </c>
      <c r="G25" s="99">
        <v>8</v>
      </c>
      <c r="H25" s="87">
        <f t="shared" si="3"/>
        <v>240</v>
      </c>
      <c r="I25" s="87">
        <f t="shared" si="2"/>
        <v>240</v>
      </c>
    </row>
    <row r="26" spans="1:9" s="62" customFormat="1" ht="24">
      <c r="A26" s="185">
        <v>10</v>
      </c>
      <c r="B26" s="88" t="s">
        <v>143</v>
      </c>
      <c r="C26" s="98"/>
      <c r="D26" s="90" t="s">
        <v>93</v>
      </c>
      <c r="E26" s="218">
        <v>1</v>
      </c>
      <c r="F26" s="218">
        <v>1</v>
      </c>
      <c r="G26" s="101">
        <v>150</v>
      </c>
      <c r="H26" s="87">
        <f t="shared" si="3"/>
        <v>150</v>
      </c>
      <c r="I26" s="87">
        <f t="shared" si="2"/>
        <v>150</v>
      </c>
    </row>
    <row r="27" spans="1:9" s="62" customFormat="1" ht="12.75">
      <c r="A27" s="185"/>
      <c r="B27" s="170" t="s">
        <v>147</v>
      </c>
      <c r="C27" s="98"/>
      <c r="D27" s="90"/>
      <c r="E27" s="218"/>
      <c r="F27" s="218"/>
      <c r="G27" s="101"/>
      <c r="H27" s="172">
        <f>SUM(H14:H26)</f>
        <v>6598</v>
      </c>
      <c r="I27" s="172">
        <f>I16+I17+I18+I19+I20+I21+I22+I23+I24+I25+I26</f>
        <v>6598</v>
      </c>
    </row>
    <row r="28" spans="1:9" s="62" customFormat="1" ht="12.75">
      <c r="A28" s="185"/>
      <c r="B28" s="170"/>
      <c r="C28" s="98"/>
      <c r="D28" s="90"/>
      <c r="E28" s="218"/>
      <c r="F28" s="218"/>
      <c r="G28" s="101"/>
      <c r="H28" s="172"/>
      <c r="I28" s="172"/>
    </row>
    <row r="29" spans="1:9" s="62" customFormat="1" ht="12.75">
      <c r="A29" s="185"/>
      <c r="B29" s="89"/>
      <c r="C29" s="89"/>
      <c r="D29" s="169"/>
      <c r="E29" s="220"/>
      <c r="F29" s="220"/>
      <c r="G29" s="87"/>
      <c r="H29" s="87"/>
      <c r="I29" s="87"/>
    </row>
    <row r="30" spans="1:9" s="62" customFormat="1" ht="12.75">
      <c r="A30" s="185"/>
      <c r="B30" s="85" t="s">
        <v>168</v>
      </c>
      <c r="C30" s="102"/>
      <c r="D30" s="93"/>
      <c r="E30" s="174"/>
      <c r="F30" s="174"/>
      <c r="G30" s="87"/>
      <c r="H30" s="87"/>
      <c r="I30" s="87"/>
    </row>
    <row r="31" spans="1:9" s="62" customFormat="1" ht="25.5">
      <c r="A31" s="186">
        <v>1</v>
      </c>
      <c r="B31" s="103" t="s">
        <v>10</v>
      </c>
      <c r="C31" s="103" t="s">
        <v>224</v>
      </c>
      <c r="D31" s="104" t="s">
        <v>91</v>
      </c>
      <c r="E31" s="174">
        <v>3</v>
      </c>
      <c r="F31" s="174">
        <v>3</v>
      </c>
      <c r="G31" s="105">
        <v>2360</v>
      </c>
      <c r="H31" s="106">
        <f aca="true" t="shared" si="4" ref="H31:H39">ROUND(IF(E31="","",E31*G31),0)</f>
        <v>7080</v>
      </c>
      <c r="I31" s="106">
        <f aca="true" t="shared" si="5" ref="I31:I52">F31*G31</f>
        <v>7080</v>
      </c>
    </row>
    <row r="32" spans="1:9" s="62" customFormat="1" ht="38.25">
      <c r="A32" s="186">
        <v>2</v>
      </c>
      <c r="B32" s="103" t="s">
        <v>225</v>
      </c>
      <c r="C32" s="103" t="s">
        <v>226</v>
      </c>
      <c r="D32" s="104" t="s">
        <v>91</v>
      </c>
      <c r="E32" s="174">
        <v>3</v>
      </c>
      <c r="F32" s="174">
        <v>3</v>
      </c>
      <c r="G32" s="105">
        <v>420</v>
      </c>
      <c r="H32" s="106">
        <f t="shared" si="4"/>
        <v>1260</v>
      </c>
      <c r="I32" s="106">
        <f t="shared" si="5"/>
        <v>1260</v>
      </c>
    </row>
    <row r="33" spans="1:9" s="62" customFormat="1" ht="25.5">
      <c r="A33" s="186">
        <v>3</v>
      </c>
      <c r="B33" s="103" t="s">
        <v>71</v>
      </c>
      <c r="C33" s="103" t="s">
        <v>227</v>
      </c>
      <c r="D33" s="104" t="s">
        <v>91</v>
      </c>
      <c r="E33" s="174">
        <v>1</v>
      </c>
      <c r="F33" s="174">
        <v>1</v>
      </c>
      <c r="G33" s="105">
        <v>2640</v>
      </c>
      <c r="H33" s="106">
        <f t="shared" si="4"/>
        <v>2640</v>
      </c>
      <c r="I33" s="106">
        <f t="shared" si="5"/>
        <v>2640</v>
      </c>
    </row>
    <row r="34" spans="1:9" s="62" customFormat="1" ht="25.5">
      <c r="A34" s="186">
        <v>4</v>
      </c>
      <c r="B34" s="103" t="s">
        <v>6</v>
      </c>
      <c r="C34" s="103" t="s">
        <v>228</v>
      </c>
      <c r="D34" s="104" t="s">
        <v>91</v>
      </c>
      <c r="E34" s="174">
        <v>1</v>
      </c>
      <c r="F34" s="174">
        <v>1</v>
      </c>
      <c r="G34" s="105">
        <v>420</v>
      </c>
      <c r="H34" s="106">
        <f t="shared" si="4"/>
        <v>420</v>
      </c>
      <c r="I34" s="106">
        <f t="shared" si="5"/>
        <v>420</v>
      </c>
    </row>
    <row r="35" spans="1:9" s="62" customFormat="1" ht="51">
      <c r="A35" s="186">
        <v>5</v>
      </c>
      <c r="B35" s="103" t="s">
        <v>229</v>
      </c>
      <c r="C35" s="103" t="s">
        <v>352</v>
      </c>
      <c r="D35" s="104" t="s">
        <v>91</v>
      </c>
      <c r="E35" s="174">
        <v>1</v>
      </c>
      <c r="F35" s="174">
        <v>1</v>
      </c>
      <c r="G35" s="105">
        <v>2100</v>
      </c>
      <c r="H35" s="106">
        <f t="shared" si="4"/>
        <v>2100</v>
      </c>
      <c r="I35" s="106">
        <f t="shared" si="5"/>
        <v>2100</v>
      </c>
    </row>
    <row r="36" spans="1:9" s="62" customFormat="1" ht="25.5">
      <c r="A36" s="186">
        <v>6</v>
      </c>
      <c r="B36" s="107" t="s">
        <v>362</v>
      </c>
      <c r="C36" s="103" t="s">
        <v>361</v>
      </c>
      <c r="D36" s="104" t="s">
        <v>91</v>
      </c>
      <c r="E36" s="174">
        <v>1</v>
      </c>
      <c r="F36" s="174">
        <v>1</v>
      </c>
      <c r="G36" s="105">
        <v>2700</v>
      </c>
      <c r="H36" s="106">
        <f t="shared" si="4"/>
        <v>2700</v>
      </c>
      <c r="I36" s="106">
        <f t="shared" si="5"/>
        <v>2700</v>
      </c>
    </row>
    <row r="37" spans="1:9" s="62" customFormat="1" ht="25.5">
      <c r="A37" s="186">
        <v>7</v>
      </c>
      <c r="B37" s="107" t="s">
        <v>230</v>
      </c>
      <c r="C37" s="103" t="s">
        <v>11</v>
      </c>
      <c r="D37" s="104" t="s">
        <v>91</v>
      </c>
      <c r="E37" s="174">
        <v>3</v>
      </c>
      <c r="F37" s="174">
        <v>3</v>
      </c>
      <c r="G37" s="105">
        <v>5300</v>
      </c>
      <c r="H37" s="106">
        <f t="shared" si="4"/>
        <v>15900</v>
      </c>
      <c r="I37" s="106">
        <f t="shared" si="5"/>
        <v>15900</v>
      </c>
    </row>
    <row r="38" spans="1:9" s="62" customFormat="1" ht="38.25">
      <c r="A38" s="186">
        <v>8</v>
      </c>
      <c r="B38" s="107" t="s">
        <v>231</v>
      </c>
      <c r="C38" s="107" t="s">
        <v>375</v>
      </c>
      <c r="D38" s="104" t="s">
        <v>91</v>
      </c>
      <c r="E38" s="174"/>
      <c r="F38" s="174">
        <v>1</v>
      </c>
      <c r="G38" s="105">
        <v>5300</v>
      </c>
      <c r="H38" s="173"/>
      <c r="I38" s="106">
        <f t="shared" si="5"/>
        <v>5300</v>
      </c>
    </row>
    <row r="39" spans="1:9" s="62" customFormat="1" ht="38.25">
      <c r="A39" s="187">
        <v>9</v>
      </c>
      <c r="B39" s="107" t="s">
        <v>359</v>
      </c>
      <c r="C39" s="107" t="s">
        <v>376</v>
      </c>
      <c r="D39" s="104" t="s">
        <v>91</v>
      </c>
      <c r="E39" s="174">
        <v>1</v>
      </c>
      <c r="F39" s="174"/>
      <c r="G39" s="105">
        <v>1750</v>
      </c>
      <c r="H39" s="106">
        <f t="shared" si="4"/>
        <v>1750</v>
      </c>
      <c r="I39" s="106">
        <f t="shared" si="5"/>
        <v>0</v>
      </c>
    </row>
    <row r="40" spans="1:9" s="62" customFormat="1" ht="45.75" customHeight="1">
      <c r="A40" s="186">
        <v>10</v>
      </c>
      <c r="B40" s="103" t="s">
        <v>232</v>
      </c>
      <c r="C40" s="107" t="s">
        <v>233</v>
      </c>
      <c r="D40" s="104" t="s">
        <v>91</v>
      </c>
      <c r="E40" s="174">
        <v>3</v>
      </c>
      <c r="F40" s="174">
        <v>3</v>
      </c>
      <c r="G40" s="105">
        <v>1700</v>
      </c>
      <c r="H40" s="106">
        <f aca="true" t="shared" si="6" ref="H40:H49">ROUND(IF(E40="","",E40*G40),0)</f>
        <v>5100</v>
      </c>
      <c r="I40" s="106">
        <f t="shared" si="5"/>
        <v>5100</v>
      </c>
    </row>
    <row r="41" spans="1:9" s="62" customFormat="1" ht="29.25" customHeight="1">
      <c r="A41" s="186">
        <v>11</v>
      </c>
      <c r="B41" s="103" t="s">
        <v>234</v>
      </c>
      <c r="C41" s="107" t="s">
        <v>233</v>
      </c>
      <c r="D41" s="104" t="s">
        <v>91</v>
      </c>
      <c r="E41" s="174">
        <v>1</v>
      </c>
      <c r="F41" s="174">
        <v>1</v>
      </c>
      <c r="G41" s="105">
        <v>1700</v>
      </c>
      <c r="H41" s="106">
        <f t="shared" si="6"/>
        <v>1700</v>
      </c>
      <c r="I41" s="106">
        <f t="shared" si="5"/>
        <v>1700</v>
      </c>
    </row>
    <row r="42" spans="1:9" s="62" customFormat="1" ht="12.75">
      <c r="A42" s="186">
        <v>12</v>
      </c>
      <c r="B42" s="107" t="s">
        <v>235</v>
      </c>
      <c r="C42" s="103" t="s">
        <v>236</v>
      </c>
      <c r="D42" s="104" t="s">
        <v>91</v>
      </c>
      <c r="E42" s="174">
        <v>1</v>
      </c>
      <c r="F42" s="174">
        <v>1</v>
      </c>
      <c r="G42" s="105">
        <v>750</v>
      </c>
      <c r="H42" s="106">
        <f t="shared" si="6"/>
        <v>750</v>
      </c>
      <c r="I42" s="106">
        <f t="shared" si="5"/>
        <v>750</v>
      </c>
    </row>
    <row r="43" spans="1:9" s="62" customFormat="1" ht="25.5">
      <c r="A43" s="186">
        <v>13</v>
      </c>
      <c r="B43" s="103" t="s">
        <v>9</v>
      </c>
      <c r="C43" s="103" t="s">
        <v>237</v>
      </c>
      <c r="D43" s="104" t="s">
        <v>91</v>
      </c>
      <c r="E43" s="174">
        <v>2</v>
      </c>
      <c r="F43" s="174">
        <v>2</v>
      </c>
      <c r="G43" s="105">
        <v>1700</v>
      </c>
      <c r="H43" s="106">
        <f t="shared" si="6"/>
        <v>3400</v>
      </c>
      <c r="I43" s="106">
        <f t="shared" si="5"/>
        <v>3400</v>
      </c>
    </row>
    <row r="44" spans="1:9" s="62" customFormat="1" ht="38.25">
      <c r="A44" s="186">
        <v>14</v>
      </c>
      <c r="B44" s="103" t="s">
        <v>9</v>
      </c>
      <c r="C44" s="103" t="s">
        <v>238</v>
      </c>
      <c r="D44" s="104" t="s">
        <v>91</v>
      </c>
      <c r="E44" s="174">
        <v>1</v>
      </c>
      <c r="F44" s="174">
        <v>1</v>
      </c>
      <c r="G44" s="105">
        <v>1850</v>
      </c>
      <c r="H44" s="106">
        <f t="shared" si="6"/>
        <v>1850</v>
      </c>
      <c r="I44" s="106">
        <f t="shared" si="5"/>
        <v>1850</v>
      </c>
    </row>
    <row r="45" spans="1:9" s="62" customFormat="1" ht="12.75">
      <c r="A45" s="186">
        <v>15</v>
      </c>
      <c r="B45" s="103" t="s">
        <v>239</v>
      </c>
      <c r="C45" s="103" t="s">
        <v>240</v>
      </c>
      <c r="D45" s="104" t="s">
        <v>91</v>
      </c>
      <c r="E45" s="174">
        <v>6</v>
      </c>
      <c r="F45" s="174">
        <v>6</v>
      </c>
      <c r="G45" s="105">
        <v>115</v>
      </c>
      <c r="H45" s="106">
        <f t="shared" si="6"/>
        <v>690</v>
      </c>
      <c r="I45" s="106">
        <f t="shared" si="5"/>
        <v>690</v>
      </c>
    </row>
    <row r="46" spans="1:9" s="62" customFormat="1" ht="25.5">
      <c r="A46" s="186">
        <v>16</v>
      </c>
      <c r="B46" s="103" t="s">
        <v>241</v>
      </c>
      <c r="C46" s="103" t="s">
        <v>367</v>
      </c>
      <c r="D46" s="104" t="s">
        <v>91</v>
      </c>
      <c r="E46" s="174">
        <v>1</v>
      </c>
      <c r="F46" s="174">
        <v>1</v>
      </c>
      <c r="G46" s="105">
        <v>56</v>
      </c>
      <c r="H46" s="106">
        <f t="shared" si="6"/>
        <v>56</v>
      </c>
      <c r="I46" s="106">
        <f t="shared" si="5"/>
        <v>56</v>
      </c>
    </row>
    <row r="47" spans="1:9" s="62" customFormat="1" ht="12.75">
      <c r="A47" s="187">
        <v>17</v>
      </c>
      <c r="B47" s="103" t="s">
        <v>241</v>
      </c>
      <c r="C47" s="103" t="s">
        <v>242</v>
      </c>
      <c r="D47" s="104" t="s">
        <v>91</v>
      </c>
      <c r="E47" s="174">
        <v>2</v>
      </c>
      <c r="F47" s="174">
        <v>2</v>
      </c>
      <c r="G47" s="105">
        <v>120</v>
      </c>
      <c r="H47" s="106">
        <f t="shared" si="6"/>
        <v>240</v>
      </c>
      <c r="I47" s="106">
        <f t="shared" si="5"/>
        <v>240</v>
      </c>
    </row>
    <row r="48" spans="1:9" s="62" customFormat="1" ht="12.75">
      <c r="A48" s="185">
        <v>18</v>
      </c>
      <c r="B48" s="103" t="s">
        <v>79</v>
      </c>
      <c r="C48" s="103" t="s">
        <v>243</v>
      </c>
      <c r="D48" s="104" t="s">
        <v>91</v>
      </c>
      <c r="E48" s="174">
        <v>3</v>
      </c>
      <c r="F48" s="174">
        <v>3</v>
      </c>
      <c r="G48" s="105">
        <v>230</v>
      </c>
      <c r="H48" s="106">
        <f t="shared" si="6"/>
        <v>690</v>
      </c>
      <c r="I48" s="106">
        <f t="shared" si="5"/>
        <v>690</v>
      </c>
    </row>
    <row r="49" spans="1:9" s="62" customFormat="1" ht="12.75">
      <c r="A49" s="185">
        <v>19</v>
      </c>
      <c r="B49" s="103" t="s">
        <v>360</v>
      </c>
      <c r="C49" s="103"/>
      <c r="D49" s="104" t="s">
        <v>91</v>
      </c>
      <c r="E49" s="174">
        <v>1</v>
      </c>
      <c r="F49" s="174">
        <v>1</v>
      </c>
      <c r="G49" s="105">
        <v>178</v>
      </c>
      <c r="H49" s="106">
        <f t="shared" si="6"/>
        <v>178</v>
      </c>
      <c r="I49" s="106">
        <f t="shared" si="5"/>
        <v>178</v>
      </c>
    </row>
    <row r="50" spans="1:9" s="62" customFormat="1" ht="12.75">
      <c r="A50" s="185">
        <v>20</v>
      </c>
      <c r="B50" s="88" t="s">
        <v>365</v>
      </c>
      <c r="C50" s="89" t="s">
        <v>244</v>
      </c>
      <c r="D50" s="90" t="s">
        <v>91</v>
      </c>
      <c r="E50" s="174">
        <v>3</v>
      </c>
      <c r="F50" s="174">
        <v>3</v>
      </c>
      <c r="G50" s="91">
        <v>315</v>
      </c>
      <c r="H50" s="87">
        <f>E50*G50</f>
        <v>945</v>
      </c>
      <c r="I50" s="87">
        <f t="shared" si="5"/>
        <v>945</v>
      </c>
    </row>
    <row r="51" spans="1:9" s="62" customFormat="1" ht="12.75">
      <c r="A51" s="185">
        <v>21</v>
      </c>
      <c r="B51" s="88" t="s">
        <v>245</v>
      </c>
      <c r="C51" s="89"/>
      <c r="D51" s="90" t="s">
        <v>123</v>
      </c>
      <c r="E51" s="218">
        <v>5</v>
      </c>
      <c r="F51" s="218">
        <v>5</v>
      </c>
      <c r="G51" s="86">
        <v>290</v>
      </c>
      <c r="H51" s="106">
        <f>E51*G51</f>
        <v>1450</v>
      </c>
      <c r="I51" s="106">
        <f t="shared" si="5"/>
        <v>1450</v>
      </c>
    </row>
    <row r="52" spans="1:9" ht="24">
      <c r="A52" s="185">
        <v>22</v>
      </c>
      <c r="B52" s="88" t="s">
        <v>12</v>
      </c>
      <c r="C52" s="89"/>
      <c r="D52" s="92" t="s">
        <v>93</v>
      </c>
      <c r="E52" s="219">
        <v>1</v>
      </c>
      <c r="F52" s="219">
        <v>1</v>
      </c>
      <c r="G52" s="86">
        <v>2300</v>
      </c>
      <c r="H52" s="87">
        <f>E52*G52</f>
        <v>2300</v>
      </c>
      <c r="I52" s="87">
        <f t="shared" si="5"/>
        <v>2300</v>
      </c>
    </row>
    <row r="53" spans="1:9" ht="12.75">
      <c r="A53" s="185">
        <v>23</v>
      </c>
      <c r="B53" s="174"/>
      <c r="C53" s="175"/>
      <c r="D53" s="176"/>
      <c r="E53" s="221"/>
      <c r="F53" s="221"/>
      <c r="G53" s="177"/>
      <c r="H53" s="178"/>
      <c r="I53" s="178"/>
    </row>
    <row r="54" spans="1:9" ht="12.75">
      <c r="A54" s="185">
        <v>24</v>
      </c>
      <c r="B54" s="170" t="s">
        <v>149</v>
      </c>
      <c r="C54" s="89"/>
      <c r="D54" s="171"/>
      <c r="E54" s="174"/>
      <c r="F54" s="174"/>
      <c r="G54" s="86"/>
      <c r="H54" s="172">
        <f>SUM(H31:H52)</f>
        <v>53199</v>
      </c>
      <c r="I54" s="172">
        <f>SUM(I31:I52)</f>
        <v>56749</v>
      </c>
    </row>
    <row r="55" spans="1:9" ht="12.75">
      <c r="A55" s="190">
        <v>25</v>
      </c>
      <c r="B55" s="191" t="s">
        <v>150</v>
      </c>
      <c r="C55" s="191"/>
      <c r="D55" s="191"/>
      <c r="E55" s="191"/>
      <c r="F55" s="191"/>
      <c r="G55" s="192"/>
      <c r="H55" s="193">
        <f>SUM(H12,H27,H54)</f>
        <v>68719</v>
      </c>
      <c r="I55" s="193">
        <f>I12+I27+I54</f>
        <v>72269</v>
      </c>
    </row>
    <row r="56" spans="1:9" ht="12.75">
      <c r="A56" s="108">
        <v>26</v>
      </c>
      <c r="B56" s="174"/>
      <c r="C56" s="175"/>
      <c r="D56" s="176"/>
      <c r="E56" s="221"/>
      <c r="F56" s="221"/>
      <c r="G56" s="177"/>
      <c r="H56" s="178"/>
      <c r="I56" s="178"/>
    </row>
    <row r="57" ht="12.75">
      <c r="A57" s="94"/>
    </row>
    <row r="58" spans="1:2" ht="13.5" thickBot="1">
      <c r="A58" s="94"/>
      <c r="B58" s="234" t="s">
        <v>407</v>
      </c>
    </row>
    <row r="59" ht="13.5" thickBot="1">
      <c r="A59" s="65"/>
    </row>
    <row r="60" spans="1:9" s="31" customFormat="1" ht="35.25" customHeight="1">
      <c r="A60" s="179"/>
      <c r="B60" s="241" t="s">
        <v>392</v>
      </c>
      <c r="C60" s="181"/>
      <c r="D60" s="182"/>
      <c r="E60" s="210"/>
      <c r="F60" s="217"/>
      <c r="G60" s="184" t="s">
        <v>369</v>
      </c>
      <c r="H60" s="184"/>
      <c r="I60" s="184"/>
    </row>
    <row r="61" spans="2:9" ht="25.5">
      <c r="B61" s="165" t="s">
        <v>139</v>
      </c>
      <c r="C61" s="165" t="s">
        <v>140</v>
      </c>
      <c r="D61" s="166" t="s">
        <v>94</v>
      </c>
      <c r="E61" s="216" t="s">
        <v>381</v>
      </c>
      <c r="F61" s="167" t="s">
        <v>141</v>
      </c>
      <c r="G61" s="216" t="s">
        <v>164</v>
      </c>
      <c r="I61" s="168"/>
    </row>
    <row r="62" spans="1:9" ht="12.75">
      <c r="A62" s="224"/>
      <c r="B62" s="245" t="s">
        <v>142</v>
      </c>
      <c r="C62" s="246"/>
      <c r="D62" s="224"/>
      <c r="E62" s="245"/>
      <c r="F62" s="252"/>
      <c r="G62" s="249"/>
      <c r="H62" s="250"/>
      <c r="I62" s="250"/>
    </row>
    <row r="63" spans="1:9" ht="51">
      <c r="A63" s="176"/>
      <c r="B63" s="174" t="s">
        <v>8</v>
      </c>
      <c r="C63" s="175" t="s">
        <v>7</v>
      </c>
      <c r="D63" s="176"/>
      <c r="E63" s="243"/>
      <c r="F63" s="242"/>
      <c r="G63" s="177"/>
      <c r="H63" s="178"/>
      <c r="I63" s="178"/>
    </row>
    <row r="64" spans="1:9" ht="12.75">
      <c r="A64" s="176">
        <v>1</v>
      </c>
      <c r="B64" s="174" t="s">
        <v>208</v>
      </c>
      <c r="C64" s="175"/>
      <c r="D64" s="176" t="s">
        <v>92</v>
      </c>
      <c r="E64" s="243">
        <v>4</v>
      </c>
      <c r="F64" s="244">
        <v>326</v>
      </c>
      <c r="G64" s="177">
        <f aca="true" t="shared" si="7" ref="G64:G71">E64*F64</f>
        <v>1304</v>
      </c>
      <c r="H64" s="178"/>
      <c r="I64" s="178"/>
    </row>
    <row r="65" spans="1:9" ht="12.75">
      <c r="A65" s="176">
        <v>2</v>
      </c>
      <c r="B65" s="174" t="s">
        <v>209</v>
      </c>
      <c r="C65" s="175"/>
      <c r="D65" s="176" t="s">
        <v>92</v>
      </c>
      <c r="E65" s="243">
        <v>7</v>
      </c>
      <c r="F65" s="244">
        <v>335</v>
      </c>
      <c r="G65" s="177">
        <f t="shared" si="7"/>
        <v>2345</v>
      </c>
      <c r="H65" s="178"/>
      <c r="I65" s="178"/>
    </row>
    <row r="66" spans="1:9" ht="12.75">
      <c r="A66" s="176">
        <v>3</v>
      </c>
      <c r="B66" s="174" t="s">
        <v>393</v>
      </c>
      <c r="C66" s="175"/>
      <c r="D66" s="176" t="s">
        <v>92</v>
      </c>
      <c r="E66" s="243">
        <v>5</v>
      </c>
      <c r="F66" s="244">
        <v>342</v>
      </c>
      <c r="G66" s="177">
        <f t="shared" si="7"/>
        <v>1710</v>
      </c>
      <c r="H66" s="178"/>
      <c r="I66" s="178"/>
    </row>
    <row r="67" spans="1:9" ht="12.75">
      <c r="A67" s="176">
        <v>4</v>
      </c>
      <c r="B67" s="174" t="s">
        <v>210</v>
      </c>
      <c r="C67" s="175"/>
      <c r="D67" s="176" t="s">
        <v>92</v>
      </c>
      <c r="E67" s="243">
        <v>8</v>
      </c>
      <c r="F67" s="244">
        <v>375</v>
      </c>
      <c r="G67" s="177">
        <f t="shared" si="7"/>
        <v>3000</v>
      </c>
      <c r="H67" s="178"/>
      <c r="I67" s="178"/>
    </row>
    <row r="68" spans="1:9" ht="12.75">
      <c r="A68" s="176">
        <v>5</v>
      </c>
      <c r="B68" s="174" t="s">
        <v>211</v>
      </c>
      <c r="C68" s="175"/>
      <c r="D68" s="176" t="s">
        <v>91</v>
      </c>
      <c r="E68" s="243">
        <v>1</v>
      </c>
      <c r="F68" s="244">
        <v>270</v>
      </c>
      <c r="G68" s="177">
        <f t="shared" si="7"/>
        <v>270</v>
      </c>
      <c r="H68" s="178"/>
      <c r="I68" s="178"/>
    </row>
    <row r="69" spans="1:9" ht="12.75">
      <c r="A69" s="176">
        <v>6</v>
      </c>
      <c r="B69" s="174" t="s">
        <v>212</v>
      </c>
      <c r="C69" s="175"/>
      <c r="D69" s="176" t="s">
        <v>123</v>
      </c>
      <c r="E69" s="243">
        <v>2</v>
      </c>
      <c r="F69" s="244">
        <v>290</v>
      </c>
      <c r="G69" s="177">
        <f t="shared" si="7"/>
        <v>580</v>
      </c>
      <c r="H69" s="178"/>
      <c r="I69" s="178"/>
    </row>
    <row r="70" spans="1:9" ht="25.5">
      <c r="A70" s="176">
        <v>7</v>
      </c>
      <c r="B70" s="174" t="s">
        <v>213</v>
      </c>
      <c r="C70" s="175"/>
      <c r="D70" s="176" t="s">
        <v>92</v>
      </c>
      <c r="E70" s="243">
        <v>24</v>
      </c>
      <c r="F70" s="244">
        <v>17</v>
      </c>
      <c r="G70" s="177">
        <f t="shared" si="7"/>
        <v>408</v>
      </c>
      <c r="H70" s="178"/>
      <c r="I70" s="178"/>
    </row>
    <row r="71" spans="1:9" ht="12.75">
      <c r="A71" s="176">
        <v>8</v>
      </c>
      <c r="B71" s="174" t="s">
        <v>148</v>
      </c>
      <c r="C71" s="175"/>
      <c r="D71" s="176" t="s">
        <v>93</v>
      </c>
      <c r="E71" s="243">
        <v>1</v>
      </c>
      <c r="F71" s="244">
        <v>950</v>
      </c>
      <c r="G71" s="177">
        <f t="shared" si="7"/>
        <v>950</v>
      </c>
      <c r="H71" s="178"/>
      <c r="I71" s="178"/>
    </row>
    <row r="72" spans="1:9" ht="12.75">
      <c r="A72" s="176"/>
      <c r="B72" s="174" t="s">
        <v>144</v>
      </c>
      <c r="C72" s="175"/>
      <c r="D72" s="176"/>
      <c r="E72" s="174"/>
      <c r="F72" s="244"/>
      <c r="G72" s="177">
        <f>SUM(G63:G71)</f>
        <v>10567</v>
      </c>
      <c r="H72" s="178"/>
      <c r="I72" s="178"/>
    </row>
    <row r="73" spans="1:9" ht="12.75">
      <c r="A73" s="176"/>
      <c r="B73" s="174"/>
      <c r="C73" s="175"/>
      <c r="D73" s="176"/>
      <c r="E73" s="174"/>
      <c r="F73" s="244"/>
      <c r="G73" s="177"/>
      <c r="H73" s="178"/>
      <c r="I73" s="178"/>
    </row>
    <row r="74" spans="1:9" ht="12.75">
      <c r="A74" s="224"/>
      <c r="B74" s="245" t="s">
        <v>145</v>
      </c>
      <c r="C74" s="246"/>
      <c r="D74" s="224"/>
      <c r="E74" s="251"/>
      <c r="F74" s="248"/>
      <c r="G74" s="249"/>
      <c r="H74" s="250"/>
      <c r="I74" s="250"/>
    </row>
    <row r="75" spans="1:9" ht="25.5">
      <c r="A75" s="176"/>
      <c r="B75" s="174" t="s">
        <v>214</v>
      </c>
      <c r="C75" s="175" t="s">
        <v>2</v>
      </c>
      <c r="D75" s="176"/>
      <c r="E75" s="243"/>
      <c r="F75" s="244"/>
      <c r="G75" s="177"/>
      <c r="H75" s="178"/>
      <c r="I75" s="178"/>
    </row>
    <row r="76" spans="1:9" ht="12.75">
      <c r="A76" s="176">
        <v>1</v>
      </c>
      <c r="B76" s="174" t="s">
        <v>215</v>
      </c>
      <c r="C76" s="175" t="s">
        <v>3</v>
      </c>
      <c r="D76" s="176" t="s">
        <v>92</v>
      </c>
      <c r="E76" s="243">
        <v>22</v>
      </c>
      <c r="F76" s="244">
        <v>126</v>
      </c>
      <c r="G76" s="177">
        <f>ROUND(IF(E76="","",E76*F76),0)</f>
        <v>2772</v>
      </c>
      <c r="H76" s="178"/>
      <c r="I76" s="178"/>
    </row>
    <row r="77" spans="1:9" ht="12.75">
      <c r="A77" s="176">
        <v>2</v>
      </c>
      <c r="B77" s="174" t="s">
        <v>216</v>
      </c>
      <c r="C77" s="175"/>
      <c r="D77" s="176" t="s">
        <v>92</v>
      </c>
      <c r="E77" s="243">
        <v>8</v>
      </c>
      <c r="F77" s="244">
        <v>137</v>
      </c>
      <c r="G77" s="177">
        <f>ROUND(IF(E77="","",E77*F77),0)</f>
        <v>1096</v>
      </c>
      <c r="H77" s="178"/>
      <c r="I77" s="178"/>
    </row>
    <row r="78" spans="1:9" ht="25.5">
      <c r="A78" s="176">
        <v>3</v>
      </c>
      <c r="B78" s="174" t="s">
        <v>217</v>
      </c>
      <c r="C78" s="175"/>
      <c r="D78" s="176" t="s">
        <v>92</v>
      </c>
      <c r="E78" s="243">
        <v>19</v>
      </c>
      <c r="F78" s="244">
        <v>23</v>
      </c>
      <c r="G78" s="177">
        <f aca="true" t="shared" si="8" ref="G78:G86">E78*F78</f>
        <v>437</v>
      </c>
      <c r="H78" s="178"/>
      <c r="I78" s="178"/>
    </row>
    <row r="79" spans="1:9" ht="25.5">
      <c r="A79" s="176">
        <v>4</v>
      </c>
      <c r="B79" s="174" t="s">
        <v>218</v>
      </c>
      <c r="C79" s="175"/>
      <c r="D79" s="176" t="s">
        <v>92</v>
      </c>
      <c r="E79" s="243">
        <v>11</v>
      </c>
      <c r="F79" s="244">
        <v>27</v>
      </c>
      <c r="G79" s="177">
        <f t="shared" si="8"/>
        <v>297</v>
      </c>
      <c r="H79" s="178"/>
      <c r="I79" s="178"/>
    </row>
    <row r="80" spans="1:9" ht="25.5">
      <c r="A80" s="176">
        <v>5</v>
      </c>
      <c r="B80" s="174" t="s">
        <v>219</v>
      </c>
      <c r="C80" s="175"/>
      <c r="D80" s="176" t="s">
        <v>91</v>
      </c>
      <c r="E80" s="243">
        <v>4</v>
      </c>
      <c r="F80" s="244">
        <v>126</v>
      </c>
      <c r="G80" s="177">
        <f>E80*F80</f>
        <v>504</v>
      </c>
      <c r="H80" s="178"/>
      <c r="I80" s="178"/>
    </row>
    <row r="81" spans="1:9" ht="12.75">
      <c r="A81" s="176">
        <v>6</v>
      </c>
      <c r="B81" s="174" t="s">
        <v>220</v>
      </c>
      <c r="C81" s="175"/>
      <c r="D81" s="176" t="s">
        <v>91</v>
      </c>
      <c r="E81" s="243">
        <v>1</v>
      </c>
      <c r="F81" s="244">
        <v>98</v>
      </c>
      <c r="G81" s="177">
        <f>E81*F81</f>
        <v>98</v>
      </c>
      <c r="H81" s="178"/>
      <c r="I81" s="178"/>
    </row>
    <row r="82" spans="1:9" ht="12.75">
      <c r="A82" s="176">
        <v>7</v>
      </c>
      <c r="B82" s="174" t="s">
        <v>221</v>
      </c>
      <c r="C82" s="175"/>
      <c r="D82" s="176" t="s">
        <v>91</v>
      </c>
      <c r="E82" s="243">
        <v>1</v>
      </c>
      <c r="F82" s="244">
        <v>154</v>
      </c>
      <c r="G82" s="177">
        <f>E82*F82</f>
        <v>154</v>
      </c>
      <c r="H82" s="178"/>
      <c r="I82" s="178"/>
    </row>
    <row r="83" spans="1:9" ht="12.75">
      <c r="A83" s="176">
        <v>7</v>
      </c>
      <c r="B83" s="174" t="s">
        <v>222</v>
      </c>
      <c r="C83" s="175"/>
      <c r="D83" s="176" t="s">
        <v>123</v>
      </c>
      <c r="E83" s="243">
        <v>2</v>
      </c>
      <c r="F83" s="244">
        <v>290</v>
      </c>
      <c r="G83" s="177">
        <f t="shared" si="8"/>
        <v>580</v>
      </c>
      <c r="H83" s="178"/>
      <c r="I83" s="178"/>
    </row>
    <row r="84" spans="1:9" ht="12.75">
      <c r="A84" s="176">
        <v>8</v>
      </c>
      <c r="B84" s="174" t="s">
        <v>146</v>
      </c>
      <c r="C84" s="175"/>
      <c r="D84" s="176" t="s">
        <v>92</v>
      </c>
      <c r="E84" s="243">
        <v>30</v>
      </c>
      <c r="F84" s="244">
        <v>9</v>
      </c>
      <c r="G84" s="177">
        <f t="shared" si="8"/>
        <v>270</v>
      </c>
      <c r="H84" s="178" t="s">
        <v>371</v>
      </c>
      <c r="I84" s="178"/>
    </row>
    <row r="85" spans="1:9" ht="12.75">
      <c r="A85" s="176">
        <v>9</v>
      </c>
      <c r="B85" s="174" t="s">
        <v>223</v>
      </c>
      <c r="C85" s="175"/>
      <c r="D85" s="176" t="s">
        <v>92</v>
      </c>
      <c r="E85" s="243">
        <v>30</v>
      </c>
      <c r="F85" s="244">
        <v>8</v>
      </c>
      <c r="G85" s="177">
        <f t="shared" si="8"/>
        <v>240</v>
      </c>
      <c r="H85" s="178"/>
      <c r="I85" s="178"/>
    </row>
    <row r="86" spans="1:9" ht="25.5">
      <c r="A86" s="176">
        <v>10</v>
      </c>
      <c r="B86" s="174" t="s">
        <v>143</v>
      </c>
      <c r="C86" s="175"/>
      <c r="D86" s="176" t="s">
        <v>93</v>
      </c>
      <c r="E86" s="243">
        <v>1</v>
      </c>
      <c r="F86" s="244">
        <v>150</v>
      </c>
      <c r="G86" s="177">
        <f t="shared" si="8"/>
        <v>150</v>
      </c>
      <c r="H86" s="178"/>
      <c r="I86" s="178"/>
    </row>
    <row r="87" spans="1:9" ht="12.75">
      <c r="A87" s="224"/>
      <c r="B87" s="245" t="s">
        <v>147</v>
      </c>
      <c r="C87" s="246"/>
      <c r="D87" s="224"/>
      <c r="E87" s="251"/>
      <c r="F87" s="248"/>
      <c r="G87" s="249">
        <f>SUM(G74:G86)</f>
        <v>6598</v>
      </c>
      <c r="H87" s="250"/>
      <c r="I87" s="250"/>
    </row>
    <row r="88" spans="1:9" ht="12.75">
      <c r="A88" s="176"/>
      <c r="B88" s="174"/>
      <c r="C88" s="175"/>
      <c r="D88" s="176"/>
      <c r="E88" s="243"/>
      <c r="F88" s="244"/>
      <c r="G88" s="177"/>
      <c r="H88" s="178"/>
      <c r="I88" s="178"/>
    </row>
    <row r="89" spans="1:9" ht="12.75">
      <c r="A89" s="176"/>
      <c r="B89" s="174"/>
      <c r="C89" s="175"/>
      <c r="D89" s="176"/>
      <c r="E89" s="174"/>
      <c r="F89" s="244"/>
      <c r="G89" s="177"/>
      <c r="H89" s="178"/>
      <c r="I89" s="178"/>
    </row>
    <row r="90" spans="1:9" ht="12.75">
      <c r="A90" s="224"/>
      <c r="B90" s="245" t="s">
        <v>168</v>
      </c>
      <c r="C90" s="246"/>
      <c r="D90" s="247"/>
      <c r="E90" s="245"/>
      <c r="F90" s="248"/>
      <c r="G90" s="249"/>
      <c r="H90" s="250"/>
      <c r="I90" s="250"/>
    </row>
    <row r="91" spans="1:9" ht="25.5">
      <c r="A91" s="176">
        <v>1</v>
      </c>
      <c r="B91" s="174" t="s">
        <v>10</v>
      </c>
      <c r="C91" s="175" t="s">
        <v>224</v>
      </c>
      <c r="D91" s="176" t="s">
        <v>91</v>
      </c>
      <c r="E91" s="174">
        <v>3</v>
      </c>
      <c r="F91" s="244">
        <v>2360</v>
      </c>
      <c r="G91" s="177">
        <f aca="true" t="shared" si="9" ref="G91:G110">ROUND(IF(E91="","",E91*F91),0)</f>
        <v>7080</v>
      </c>
      <c r="H91" s="178"/>
      <c r="I91" s="178"/>
    </row>
    <row r="92" spans="1:9" ht="38.25">
      <c r="A92" s="176">
        <v>2</v>
      </c>
      <c r="B92" s="174" t="s">
        <v>225</v>
      </c>
      <c r="C92" s="175" t="s">
        <v>226</v>
      </c>
      <c r="D92" s="176" t="s">
        <v>91</v>
      </c>
      <c r="E92" s="174">
        <v>3</v>
      </c>
      <c r="F92" s="244">
        <v>420</v>
      </c>
      <c r="G92" s="177">
        <f t="shared" si="9"/>
        <v>1260</v>
      </c>
      <c r="H92" s="178"/>
      <c r="I92" s="178"/>
    </row>
    <row r="93" spans="1:9" ht="25.5">
      <c r="A93" s="176">
        <v>3</v>
      </c>
      <c r="B93" s="174" t="s">
        <v>71</v>
      </c>
      <c r="C93" s="175" t="s">
        <v>227</v>
      </c>
      <c r="D93" s="176" t="s">
        <v>91</v>
      </c>
      <c r="E93" s="174">
        <v>1</v>
      </c>
      <c r="F93" s="244">
        <v>2640</v>
      </c>
      <c r="G93" s="177">
        <f>ROUND(IF(E93="","",E93*F93),0)</f>
        <v>2640</v>
      </c>
      <c r="H93" s="178"/>
      <c r="I93" s="178"/>
    </row>
    <row r="94" spans="1:9" ht="25.5">
      <c r="A94" s="176">
        <v>4</v>
      </c>
      <c r="B94" s="174" t="s">
        <v>6</v>
      </c>
      <c r="C94" s="175" t="s">
        <v>228</v>
      </c>
      <c r="D94" s="176" t="s">
        <v>91</v>
      </c>
      <c r="E94" s="174">
        <v>1</v>
      </c>
      <c r="F94" s="244">
        <v>420</v>
      </c>
      <c r="G94" s="177">
        <f>ROUND(IF(E94="","",E94*F94),0)</f>
        <v>420</v>
      </c>
      <c r="H94" s="178"/>
      <c r="I94" s="178"/>
    </row>
    <row r="95" spans="1:9" ht="51">
      <c r="A95" s="176">
        <v>5</v>
      </c>
      <c r="B95" s="174" t="s">
        <v>229</v>
      </c>
      <c r="C95" s="175" t="s">
        <v>352</v>
      </c>
      <c r="D95" s="176" t="s">
        <v>91</v>
      </c>
      <c r="E95" s="174">
        <v>1</v>
      </c>
      <c r="F95" s="244">
        <v>2100</v>
      </c>
      <c r="G95" s="177">
        <f t="shared" si="9"/>
        <v>2100</v>
      </c>
      <c r="H95" s="178"/>
      <c r="I95" s="178"/>
    </row>
    <row r="96" spans="1:9" ht="76.5">
      <c r="A96" s="176">
        <v>6</v>
      </c>
      <c r="B96" s="174" t="s">
        <v>394</v>
      </c>
      <c r="C96" s="175" t="s">
        <v>395</v>
      </c>
      <c r="D96" s="176" t="s">
        <v>91</v>
      </c>
      <c r="E96" s="174">
        <v>4</v>
      </c>
      <c r="F96" s="244">
        <v>8360</v>
      </c>
      <c r="G96" s="177">
        <f t="shared" si="9"/>
        <v>33440</v>
      </c>
      <c r="H96" s="178"/>
      <c r="I96" s="178"/>
    </row>
    <row r="97" spans="1:9" ht="25.5">
      <c r="A97" s="176">
        <v>7</v>
      </c>
      <c r="B97" s="174" t="s">
        <v>396</v>
      </c>
      <c r="C97" s="175" t="s">
        <v>397</v>
      </c>
      <c r="D97" s="176" t="s">
        <v>91</v>
      </c>
      <c r="E97" s="174">
        <v>1</v>
      </c>
      <c r="F97" s="244">
        <v>2100</v>
      </c>
      <c r="G97" s="177">
        <f t="shared" si="9"/>
        <v>2100</v>
      </c>
      <c r="H97" s="178"/>
      <c r="I97" s="178"/>
    </row>
    <row r="98" spans="1:9" ht="25.5">
      <c r="A98" s="176">
        <v>8</v>
      </c>
      <c r="B98" s="174" t="s">
        <v>230</v>
      </c>
      <c r="C98" s="175" t="s">
        <v>11</v>
      </c>
      <c r="D98" s="176" t="s">
        <v>91</v>
      </c>
      <c r="E98" s="174">
        <v>3</v>
      </c>
      <c r="F98" s="244">
        <v>5300</v>
      </c>
      <c r="G98" s="177">
        <f t="shared" si="9"/>
        <v>15900</v>
      </c>
      <c r="H98" s="178"/>
      <c r="I98" s="178"/>
    </row>
    <row r="99" spans="1:9" ht="38.25">
      <c r="A99" s="176">
        <v>9</v>
      </c>
      <c r="B99" s="174" t="s">
        <v>231</v>
      </c>
      <c r="C99" s="175" t="s">
        <v>398</v>
      </c>
      <c r="D99" s="176" t="s">
        <v>91</v>
      </c>
      <c r="E99" s="174">
        <v>1</v>
      </c>
      <c r="F99" s="244">
        <v>1750</v>
      </c>
      <c r="G99" s="177">
        <f t="shared" si="9"/>
        <v>1750</v>
      </c>
      <c r="H99" s="178"/>
      <c r="I99" s="178"/>
    </row>
    <row r="100" spans="1:9" ht="25.5">
      <c r="A100" s="176">
        <v>10</v>
      </c>
      <c r="B100" s="174" t="s">
        <v>232</v>
      </c>
      <c r="C100" s="175" t="s">
        <v>233</v>
      </c>
      <c r="D100" s="176" t="s">
        <v>91</v>
      </c>
      <c r="E100" s="174">
        <v>3</v>
      </c>
      <c r="F100" s="244">
        <v>1700</v>
      </c>
      <c r="G100" s="177">
        <f>ROUND(IF(E100="","",E100*F100),0)</f>
        <v>5100</v>
      </c>
      <c r="H100" s="178"/>
      <c r="I100" s="178"/>
    </row>
    <row r="101" spans="1:9" ht="25.5">
      <c r="A101" s="176">
        <v>11</v>
      </c>
      <c r="B101" s="174" t="s">
        <v>234</v>
      </c>
      <c r="C101" s="175" t="s">
        <v>233</v>
      </c>
      <c r="D101" s="176" t="s">
        <v>91</v>
      </c>
      <c r="E101" s="174">
        <v>1</v>
      </c>
      <c r="F101" s="244">
        <v>1700</v>
      </c>
      <c r="G101" s="177">
        <f>ROUND(IF(E101="","",E101*F101),0)</f>
        <v>1700</v>
      </c>
      <c r="H101" s="178"/>
      <c r="I101" s="178"/>
    </row>
    <row r="102" spans="1:9" ht="12.75">
      <c r="A102" s="176">
        <v>12</v>
      </c>
      <c r="B102" s="174" t="s">
        <v>235</v>
      </c>
      <c r="C102" s="175" t="s">
        <v>236</v>
      </c>
      <c r="D102" s="176" t="s">
        <v>91</v>
      </c>
      <c r="E102" s="174">
        <v>1</v>
      </c>
      <c r="F102" s="244">
        <v>750</v>
      </c>
      <c r="G102" s="177">
        <f t="shared" si="9"/>
        <v>750</v>
      </c>
      <c r="H102" s="178"/>
      <c r="I102" s="178"/>
    </row>
    <row r="103" spans="1:9" ht="25.5">
      <c r="A103" s="176">
        <v>13</v>
      </c>
      <c r="B103" s="174" t="s">
        <v>9</v>
      </c>
      <c r="C103" s="175" t="s">
        <v>237</v>
      </c>
      <c r="D103" s="176" t="s">
        <v>91</v>
      </c>
      <c r="E103" s="174">
        <v>1</v>
      </c>
      <c r="F103" s="244">
        <v>1700</v>
      </c>
      <c r="G103" s="177">
        <f t="shared" si="9"/>
        <v>1700</v>
      </c>
      <c r="H103" s="178"/>
      <c r="I103" s="178"/>
    </row>
    <row r="104" spans="1:9" ht="38.25">
      <c r="A104" s="176">
        <v>14</v>
      </c>
      <c r="B104" s="174" t="s">
        <v>9</v>
      </c>
      <c r="C104" s="175" t="s">
        <v>238</v>
      </c>
      <c r="D104" s="176" t="s">
        <v>91</v>
      </c>
      <c r="E104" s="174">
        <v>1</v>
      </c>
      <c r="F104" s="244">
        <v>1700</v>
      </c>
      <c r="G104" s="177">
        <f>ROUND(IF(E104="","",E104*F104),0)</f>
        <v>1700</v>
      </c>
      <c r="H104" s="178"/>
      <c r="I104" s="178"/>
    </row>
    <row r="105" spans="1:9" ht="12.75">
      <c r="A105" s="176">
        <v>15</v>
      </c>
      <c r="B105" s="174" t="s">
        <v>239</v>
      </c>
      <c r="C105" s="175" t="s">
        <v>240</v>
      </c>
      <c r="D105" s="176" t="s">
        <v>91</v>
      </c>
      <c r="E105" s="174">
        <v>6</v>
      </c>
      <c r="F105" s="244">
        <v>115</v>
      </c>
      <c r="G105" s="177">
        <f>ROUND(IF(E105="","",E105*F105),0)</f>
        <v>690</v>
      </c>
      <c r="H105" s="178"/>
      <c r="I105" s="178"/>
    </row>
    <row r="106" spans="1:9" ht="38.25">
      <c r="A106" s="176">
        <v>16</v>
      </c>
      <c r="B106" s="174" t="s">
        <v>399</v>
      </c>
      <c r="C106" s="175" t="s">
        <v>400</v>
      </c>
      <c r="D106" s="176" t="s">
        <v>91</v>
      </c>
      <c r="E106" s="174">
        <v>1</v>
      </c>
      <c r="F106" s="244">
        <v>2300</v>
      </c>
      <c r="G106" s="177">
        <f>ROUND(IF(E106="","",E106*F106),0)</f>
        <v>2300</v>
      </c>
      <c r="H106" s="178"/>
      <c r="I106" s="178"/>
    </row>
    <row r="107" spans="1:9" ht="25.5">
      <c r="A107" s="176">
        <v>17</v>
      </c>
      <c r="B107" s="174" t="s">
        <v>241</v>
      </c>
      <c r="C107" s="175" t="s">
        <v>401</v>
      </c>
      <c r="D107" s="176" t="s">
        <v>91</v>
      </c>
      <c r="E107" s="174">
        <v>1</v>
      </c>
      <c r="F107" s="244">
        <v>56</v>
      </c>
      <c r="G107" s="177">
        <f t="shared" si="9"/>
        <v>56</v>
      </c>
      <c r="H107" s="178"/>
      <c r="I107" s="178"/>
    </row>
    <row r="108" spans="1:9" ht="12.75">
      <c r="A108" s="176">
        <v>18</v>
      </c>
      <c r="B108" s="174" t="s">
        <v>241</v>
      </c>
      <c r="C108" s="175" t="s">
        <v>242</v>
      </c>
      <c r="D108" s="176" t="s">
        <v>91</v>
      </c>
      <c r="E108" s="174">
        <v>1</v>
      </c>
      <c r="F108" s="244">
        <v>120</v>
      </c>
      <c r="G108" s="177">
        <f>ROUND(IF(E108="","",E108*F108),0)</f>
        <v>120</v>
      </c>
      <c r="H108" s="178"/>
      <c r="I108" s="178"/>
    </row>
    <row r="109" spans="1:9" ht="12.75">
      <c r="A109" s="176">
        <v>19</v>
      </c>
      <c r="B109" s="174" t="s">
        <v>79</v>
      </c>
      <c r="C109" s="175" t="s">
        <v>243</v>
      </c>
      <c r="D109" s="176" t="s">
        <v>91</v>
      </c>
      <c r="E109" s="174">
        <v>2</v>
      </c>
      <c r="F109" s="244">
        <v>230</v>
      </c>
      <c r="G109" s="177">
        <f t="shared" si="9"/>
        <v>460</v>
      </c>
      <c r="H109" s="178"/>
      <c r="I109" s="178"/>
    </row>
    <row r="110" spans="1:9" ht="12.75">
      <c r="A110" s="176">
        <v>20</v>
      </c>
      <c r="B110" s="174" t="s">
        <v>402</v>
      </c>
      <c r="C110" s="175"/>
      <c r="D110" s="176" t="s">
        <v>91</v>
      </c>
      <c r="E110" s="174">
        <v>1</v>
      </c>
      <c r="F110" s="244">
        <v>178</v>
      </c>
      <c r="G110" s="177">
        <f t="shared" si="9"/>
        <v>178</v>
      </c>
      <c r="H110" s="178"/>
      <c r="I110" s="178"/>
    </row>
    <row r="111" spans="1:9" ht="12.75">
      <c r="A111" s="176">
        <v>21</v>
      </c>
      <c r="B111" s="174" t="s">
        <v>403</v>
      </c>
      <c r="C111" s="175"/>
      <c r="D111" s="176" t="s">
        <v>91</v>
      </c>
      <c r="E111" s="174">
        <v>1</v>
      </c>
      <c r="F111" s="244">
        <v>256</v>
      </c>
      <c r="G111" s="177">
        <f aca="true" t="shared" si="10" ref="G111:G116">E111*F111</f>
        <v>256</v>
      </c>
      <c r="H111" s="178"/>
      <c r="I111" s="178"/>
    </row>
    <row r="112" spans="1:9" ht="12.75">
      <c r="A112" s="176">
        <v>22</v>
      </c>
      <c r="B112" s="174" t="s">
        <v>365</v>
      </c>
      <c r="C112" s="175" t="s">
        <v>244</v>
      </c>
      <c r="D112" s="176" t="s">
        <v>91</v>
      </c>
      <c r="E112" s="174">
        <v>3</v>
      </c>
      <c r="F112" s="244">
        <v>315</v>
      </c>
      <c r="G112" s="177">
        <f t="shared" si="10"/>
        <v>945</v>
      </c>
      <c r="H112" s="178"/>
      <c r="I112" s="178"/>
    </row>
    <row r="113" spans="1:9" ht="25.5">
      <c r="A113" s="176">
        <v>23</v>
      </c>
      <c r="B113" s="174" t="s">
        <v>404</v>
      </c>
      <c r="C113" s="175" t="s">
        <v>405</v>
      </c>
      <c r="D113" s="176" t="s">
        <v>91</v>
      </c>
      <c r="E113" s="174">
        <v>1</v>
      </c>
      <c r="F113" s="244">
        <v>315</v>
      </c>
      <c r="G113" s="177">
        <f t="shared" si="10"/>
        <v>315</v>
      </c>
      <c r="H113" s="178"/>
      <c r="I113" s="178"/>
    </row>
    <row r="114" spans="1:9" ht="12.75">
      <c r="A114" s="176">
        <v>24</v>
      </c>
      <c r="B114" s="174" t="s">
        <v>406</v>
      </c>
      <c r="C114" s="175" t="s">
        <v>244</v>
      </c>
      <c r="D114" s="176" t="s">
        <v>91</v>
      </c>
      <c r="E114" s="174">
        <v>1</v>
      </c>
      <c r="F114" s="244">
        <v>412</v>
      </c>
      <c r="G114" s="177">
        <f t="shared" si="10"/>
        <v>412</v>
      </c>
      <c r="H114" s="178"/>
      <c r="I114" s="178"/>
    </row>
    <row r="115" spans="1:9" ht="12.75">
      <c r="A115" s="176">
        <v>25</v>
      </c>
      <c r="B115" s="174" t="s">
        <v>245</v>
      </c>
      <c r="C115" s="175"/>
      <c r="D115" s="176" t="s">
        <v>123</v>
      </c>
      <c r="E115" s="243">
        <v>5</v>
      </c>
      <c r="F115" s="244">
        <v>290</v>
      </c>
      <c r="G115" s="177">
        <f t="shared" si="10"/>
        <v>1450</v>
      </c>
      <c r="H115" s="178"/>
      <c r="I115" s="178"/>
    </row>
    <row r="116" spans="1:9" ht="25.5">
      <c r="A116" s="176">
        <v>26</v>
      </c>
      <c r="B116" s="174" t="s">
        <v>12</v>
      </c>
      <c r="C116" s="175"/>
      <c r="D116" s="176" t="s">
        <v>93</v>
      </c>
      <c r="E116" s="243">
        <v>1</v>
      </c>
      <c r="F116" s="244">
        <v>1950</v>
      </c>
      <c r="G116" s="177">
        <f t="shared" si="10"/>
        <v>1950</v>
      </c>
      <c r="H116" s="178"/>
      <c r="I116" s="178"/>
    </row>
    <row r="117" spans="1:9" ht="12.75">
      <c r="A117" s="176"/>
      <c r="B117" s="245" t="s">
        <v>149</v>
      </c>
      <c r="C117" s="246"/>
      <c r="D117" s="224"/>
      <c r="E117" s="245"/>
      <c r="F117" s="248"/>
      <c r="G117" s="249">
        <f>SUM(G91:G116)</f>
        <v>86772</v>
      </c>
      <c r="H117" s="178"/>
      <c r="I117" s="178"/>
    </row>
    <row r="118" spans="1:9" ht="12.75">
      <c r="A118" s="176"/>
      <c r="B118" s="174"/>
      <c r="C118" s="175"/>
      <c r="D118" s="176"/>
      <c r="E118" s="174"/>
      <c r="F118" s="242"/>
      <c r="G118" s="177"/>
      <c r="H118" s="178"/>
      <c r="I118" s="178"/>
    </row>
    <row r="119" spans="1:9" ht="12.75">
      <c r="A119" s="253"/>
      <c r="B119" s="254" t="s">
        <v>150</v>
      </c>
      <c r="C119" s="255"/>
      <c r="D119" s="253"/>
      <c r="E119" s="254"/>
      <c r="F119" s="256"/>
      <c r="G119" s="257">
        <f>SUM(G72,G87,G117)</f>
        <v>103937</v>
      </c>
      <c r="H119" s="258"/>
      <c r="I119" s="258"/>
    </row>
    <row r="120" spans="1:9" ht="12.75">
      <c r="A120" s="176"/>
      <c r="B120" s="259" t="s">
        <v>421</v>
      </c>
      <c r="C120" s="175"/>
      <c r="D120" s="176"/>
      <c r="E120" s="221"/>
      <c r="F120" s="221"/>
      <c r="G120" s="177"/>
      <c r="H120" s="178"/>
      <c r="I120" s="178"/>
    </row>
  </sheetData>
  <sheetProtection/>
  <printOptions/>
  <pageMargins left="0.5905511811023623" right="0.3937007874015748" top="0.740625" bottom="0.3937007874015748" header="0" footer="0.11811023622047245"/>
  <pageSetup horizontalDpi="600" verticalDpi="600" orientation="landscape" paperSize="9" scale="90" r:id="rId2"/>
  <headerFooter alignWithMargins="0">
    <oddHeader>&amp;C&amp;A</oddHeader>
    <oddFooter>&amp;L&amp;A&amp;C&amp;F&amp;R&amp;P 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zoomScale="75" zoomScaleNormal="75" workbookViewId="0" topLeftCell="A9">
      <selection activeCell="I85" sqref="I85"/>
    </sheetView>
  </sheetViews>
  <sheetFormatPr defaultColWidth="9.00390625" defaultRowHeight="12.75"/>
  <cols>
    <col min="1" max="1" width="7.75390625" style="114" customWidth="1"/>
    <col min="2" max="2" width="8.375" style="114" customWidth="1"/>
    <col min="3" max="3" width="48.75390625" style="115" customWidth="1"/>
    <col min="4" max="4" width="13.125" style="114" hidden="1" customWidth="1"/>
    <col min="5" max="5" width="11.00390625" style="116" hidden="1" customWidth="1"/>
    <col min="6" max="6" width="15.00390625" style="117" customWidth="1"/>
    <col min="7" max="7" width="9.25390625" style="118" customWidth="1"/>
    <col min="8" max="8" width="8.75390625" style="63" customWidth="1"/>
    <col min="9" max="9" width="12.125" style="64" customWidth="1"/>
    <col min="10" max="10" width="17.375" style="64" customWidth="1"/>
    <col min="11" max="11" width="11.25390625" style="61" customWidth="1"/>
    <col min="12" max="12" width="21.375" style="1" customWidth="1"/>
    <col min="13" max="14" width="10.75390625" style="31" bestFit="1" customWidth="1"/>
    <col min="15" max="16384" width="9.125" style="31" customWidth="1"/>
  </cols>
  <sheetData>
    <row r="1" spans="1:10" ht="9" customHeight="1" thickBot="1">
      <c r="A1" s="50"/>
      <c r="B1" s="51"/>
      <c r="C1" s="52"/>
      <c r="D1" s="53"/>
      <c r="E1" s="53"/>
      <c r="F1" s="54"/>
      <c r="G1" s="52"/>
      <c r="H1" s="52"/>
      <c r="I1" s="52"/>
      <c r="J1" s="55"/>
    </row>
    <row r="2" spans="1:10" ht="25.5" customHeight="1">
      <c r="A2" s="56" t="s">
        <v>169</v>
      </c>
      <c r="B2" s="56" t="s">
        <v>170</v>
      </c>
      <c r="C2" s="57" t="s">
        <v>171</v>
      </c>
      <c r="D2" s="58" t="s">
        <v>172</v>
      </c>
      <c r="E2" s="58" t="s">
        <v>173</v>
      </c>
      <c r="F2" s="59" t="s">
        <v>174</v>
      </c>
      <c r="G2" s="57" t="s">
        <v>175</v>
      </c>
      <c r="H2" s="57" t="s">
        <v>372</v>
      </c>
      <c r="I2" s="57" t="s">
        <v>176</v>
      </c>
      <c r="J2" s="56" t="s">
        <v>104</v>
      </c>
    </row>
    <row r="3" spans="1:10" ht="23.25" customHeight="1" thickBot="1">
      <c r="A3" s="134" t="s">
        <v>177</v>
      </c>
      <c r="B3" s="134" t="s">
        <v>178</v>
      </c>
      <c r="C3" s="134" t="s">
        <v>179</v>
      </c>
      <c r="D3" s="135" t="s">
        <v>180</v>
      </c>
      <c r="E3" s="135" t="s">
        <v>181</v>
      </c>
      <c r="F3" s="136" t="s">
        <v>182</v>
      </c>
      <c r="G3" s="137" t="s">
        <v>183</v>
      </c>
      <c r="H3" s="137" t="s">
        <v>184</v>
      </c>
      <c r="I3" s="137" t="s">
        <v>185</v>
      </c>
      <c r="J3" s="134" t="s">
        <v>186</v>
      </c>
    </row>
    <row r="4" spans="1:10" ht="12.75">
      <c r="A4" s="138"/>
      <c r="B4" s="139"/>
      <c r="C4" s="139"/>
      <c r="D4" s="140"/>
      <c r="E4" s="140"/>
      <c r="F4" s="141"/>
      <c r="G4" s="142"/>
      <c r="H4" s="142"/>
      <c r="I4" s="142"/>
      <c r="J4" s="143"/>
    </row>
    <row r="5" spans="1:10" ht="16.5" thickBot="1">
      <c r="A5" s="303" t="s">
        <v>187</v>
      </c>
      <c r="B5" s="304"/>
      <c r="C5" s="304"/>
      <c r="D5" s="304"/>
      <c r="E5" s="304"/>
      <c r="F5" s="304"/>
      <c r="G5" s="304"/>
      <c r="H5" s="304"/>
      <c r="I5" s="304"/>
      <c r="J5" s="305"/>
    </row>
    <row r="6" spans="1:13" ht="35.25" customHeight="1">
      <c r="A6" s="179"/>
      <c r="B6" s="241" t="s">
        <v>391</v>
      </c>
      <c r="C6" s="181"/>
      <c r="D6" s="182"/>
      <c r="E6" s="217"/>
      <c r="F6" s="217"/>
      <c r="G6" s="183"/>
      <c r="H6" s="184" t="s">
        <v>369</v>
      </c>
      <c r="I6" s="184"/>
      <c r="J6" s="184"/>
      <c r="K6" s="35"/>
      <c r="M6" s="1"/>
    </row>
    <row r="7" spans="1:10" ht="12.75">
      <c r="A7" s="194"/>
      <c r="B7" s="211"/>
      <c r="C7" s="60" t="s">
        <v>333</v>
      </c>
      <c r="D7" s="196"/>
      <c r="E7" s="195"/>
      <c r="F7" s="197"/>
      <c r="G7" s="198"/>
      <c r="H7" s="199"/>
      <c r="I7" s="200"/>
      <c r="J7" s="201"/>
    </row>
    <row r="8" spans="1:10" ht="12.75">
      <c r="A8" s="202" t="s">
        <v>280</v>
      </c>
      <c r="B8" s="205" t="s">
        <v>188</v>
      </c>
      <c r="C8" s="175" t="s">
        <v>51</v>
      </c>
      <c r="D8" s="205"/>
      <c r="E8" s="204"/>
      <c r="F8" s="206" t="s">
        <v>246</v>
      </c>
      <c r="G8" s="207" t="s">
        <v>91</v>
      </c>
      <c r="H8" s="208">
        <v>5</v>
      </c>
      <c r="I8" s="209">
        <v>625</v>
      </c>
      <c r="J8" s="209">
        <f>H8*I8</f>
        <v>3125</v>
      </c>
    </row>
    <row r="9" spans="1:10" ht="12.75">
      <c r="A9" s="202" t="s">
        <v>14</v>
      </c>
      <c r="B9" s="205" t="s">
        <v>247</v>
      </c>
      <c r="C9" s="175" t="s">
        <v>52</v>
      </c>
      <c r="D9" s="205"/>
      <c r="E9" s="204"/>
      <c r="F9" s="206" t="s">
        <v>246</v>
      </c>
      <c r="G9" s="207" t="s">
        <v>91</v>
      </c>
      <c r="H9" s="208">
        <v>5</v>
      </c>
      <c r="I9" s="209">
        <v>694</v>
      </c>
      <c r="J9" s="209">
        <f>H9*I9</f>
        <v>3470</v>
      </c>
    </row>
    <row r="10" spans="1:10" ht="12.75">
      <c r="A10" s="202" t="s">
        <v>16</v>
      </c>
      <c r="B10" s="203" t="s">
        <v>248</v>
      </c>
      <c r="C10" s="175" t="s">
        <v>249</v>
      </c>
      <c r="D10" s="205"/>
      <c r="E10" s="204"/>
      <c r="F10" s="206" t="s">
        <v>246</v>
      </c>
      <c r="G10" s="207" t="s">
        <v>91</v>
      </c>
      <c r="H10" s="208">
        <v>1</v>
      </c>
      <c r="I10" s="209">
        <v>2400</v>
      </c>
      <c r="J10" s="209">
        <f>H10*I10</f>
        <v>2400</v>
      </c>
    </row>
    <row r="11" spans="1:10" ht="22.5" customHeight="1">
      <c r="A11" s="202" t="s">
        <v>18</v>
      </c>
      <c r="B11" s="203"/>
      <c r="C11" s="204" t="s">
        <v>250</v>
      </c>
      <c r="D11" s="205"/>
      <c r="E11" s="204"/>
      <c r="F11" s="206"/>
      <c r="G11" s="207" t="s">
        <v>93</v>
      </c>
      <c r="H11" s="208">
        <v>1</v>
      </c>
      <c r="I11" s="209">
        <v>1800</v>
      </c>
      <c r="J11" s="209">
        <f>H11*I11</f>
        <v>1800</v>
      </c>
    </row>
    <row r="12" spans="1:10" ht="12.75">
      <c r="A12" s="202"/>
      <c r="B12" s="203"/>
      <c r="C12" s="212" t="s">
        <v>189</v>
      </c>
      <c r="D12" s="204"/>
      <c r="E12" s="204"/>
      <c r="F12" s="206"/>
      <c r="G12" s="207"/>
      <c r="H12" s="208"/>
      <c r="I12" s="213">
        <v>1200</v>
      </c>
      <c r="J12" s="209"/>
    </row>
    <row r="13" spans="1:10" ht="12.75">
      <c r="A13" s="202" t="s">
        <v>19</v>
      </c>
      <c r="B13" s="203"/>
      <c r="C13" s="204" t="s">
        <v>251</v>
      </c>
      <c r="D13" s="205"/>
      <c r="E13" s="204"/>
      <c r="F13" s="206" t="s">
        <v>252</v>
      </c>
      <c r="G13" s="207" t="s">
        <v>91</v>
      </c>
      <c r="H13" s="208">
        <v>3</v>
      </c>
      <c r="I13" s="209">
        <v>750</v>
      </c>
      <c r="J13" s="209">
        <f>H13*I13</f>
        <v>2250</v>
      </c>
    </row>
    <row r="14" spans="1:10" ht="24">
      <c r="A14" s="202" t="s">
        <v>20</v>
      </c>
      <c r="B14" s="203"/>
      <c r="C14" s="204" t="s">
        <v>253</v>
      </c>
      <c r="D14" s="205"/>
      <c r="E14" s="204"/>
      <c r="F14" s="206" t="s">
        <v>252</v>
      </c>
      <c r="G14" s="207"/>
      <c r="H14" s="208">
        <v>3</v>
      </c>
      <c r="I14" s="209">
        <v>220</v>
      </c>
      <c r="J14" s="209">
        <f>H14*I14</f>
        <v>660</v>
      </c>
    </row>
    <row r="15" spans="1:10" ht="12.75">
      <c r="A15" s="202" t="s">
        <v>21</v>
      </c>
      <c r="B15" s="203"/>
      <c r="C15" s="204" t="s">
        <v>368</v>
      </c>
      <c r="D15" s="205"/>
      <c r="E15" s="204"/>
      <c r="F15" s="214" t="s">
        <v>190</v>
      </c>
      <c r="G15" s="207" t="s">
        <v>91</v>
      </c>
      <c r="H15" s="208">
        <v>1</v>
      </c>
      <c r="I15" s="209">
        <v>130</v>
      </c>
      <c r="J15" s="209">
        <f>H15*I15</f>
        <v>130</v>
      </c>
    </row>
    <row r="16" spans="1:10" ht="12.75">
      <c r="A16" s="202" t="s">
        <v>22</v>
      </c>
      <c r="B16" s="203"/>
      <c r="C16" s="204" t="s">
        <v>191</v>
      </c>
      <c r="D16" s="205"/>
      <c r="E16" s="204"/>
      <c r="F16" s="206"/>
      <c r="G16" s="207" t="s">
        <v>93</v>
      </c>
      <c r="H16" s="208">
        <v>1</v>
      </c>
      <c r="I16" s="209">
        <v>2700</v>
      </c>
      <c r="J16" s="209">
        <f>H16*I16</f>
        <v>2700</v>
      </c>
    </row>
    <row r="17" spans="1:10" ht="12.75">
      <c r="A17" s="202"/>
      <c r="B17" s="203"/>
      <c r="C17" s="212" t="s">
        <v>254</v>
      </c>
      <c r="D17" s="205"/>
      <c r="E17" s="204"/>
      <c r="F17" s="206"/>
      <c r="G17" s="207"/>
      <c r="H17" s="208"/>
      <c r="I17" s="209"/>
      <c r="J17" s="209"/>
    </row>
    <row r="18" spans="1:10" ht="12.75">
      <c r="A18" s="202" t="s">
        <v>23</v>
      </c>
      <c r="B18" s="203"/>
      <c r="C18" s="204" t="s">
        <v>255</v>
      </c>
      <c r="D18" s="205"/>
      <c r="E18" s="204"/>
      <c r="F18" s="206" t="s">
        <v>256</v>
      </c>
      <c r="G18" s="171" t="s">
        <v>91</v>
      </c>
      <c r="H18" s="208">
        <v>1</v>
      </c>
      <c r="I18" s="209">
        <v>230</v>
      </c>
      <c r="J18" s="209">
        <f>H18*I18</f>
        <v>230</v>
      </c>
    </row>
    <row r="19" spans="1:10" ht="12.75">
      <c r="A19" s="202" t="s">
        <v>257</v>
      </c>
      <c r="B19" s="203"/>
      <c r="C19" s="204" t="s">
        <v>258</v>
      </c>
      <c r="D19" s="205"/>
      <c r="E19" s="204"/>
      <c r="F19" s="206" t="s">
        <v>256</v>
      </c>
      <c r="G19" s="207" t="s">
        <v>91</v>
      </c>
      <c r="H19" s="208">
        <v>1</v>
      </c>
      <c r="I19" s="209">
        <v>97</v>
      </c>
      <c r="J19" s="209">
        <f>H19*I19</f>
        <v>97</v>
      </c>
    </row>
    <row r="20" spans="1:10" ht="12.75">
      <c r="A20" s="202" t="s">
        <v>24</v>
      </c>
      <c r="B20" s="203"/>
      <c r="C20" s="204" t="s">
        <v>259</v>
      </c>
      <c r="D20" s="205"/>
      <c r="E20" s="204"/>
      <c r="F20" s="206" t="s">
        <v>256</v>
      </c>
      <c r="G20" s="207" t="s">
        <v>91</v>
      </c>
      <c r="H20" s="208">
        <v>1</v>
      </c>
      <c r="I20" s="209">
        <v>1300</v>
      </c>
      <c r="J20" s="209">
        <f>H20*I20</f>
        <v>1300</v>
      </c>
    </row>
    <row r="21" spans="1:10" ht="12.75">
      <c r="A21" s="202" t="s">
        <v>25</v>
      </c>
      <c r="B21" s="203"/>
      <c r="C21" s="204" t="s">
        <v>260</v>
      </c>
      <c r="D21" s="205"/>
      <c r="E21" s="204"/>
      <c r="F21" s="206" t="s">
        <v>256</v>
      </c>
      <c r="G21" s="207" t="s">
        <v>91</v>
      </c>
      <c r="H21" s="208">
        <v>1</v>
      </c>
      <c r="I21" s="209">
        <v>126</v>
      </c>
      <c r="J21" s="209">
        <f>H21*I21</f>
        <v>126</v>
      </c>
    </row>
    <row r="22" spans="1:10" ht="12.75">
      <c r="A22" s="202" t="s">
        <v>26</v>
      </c>
      <c r="B22" s="203"/>
      <c r="C22" s="204" t="s">
        <v>261</v>
      </c>
      <c r="D22" s="205"/>
      <c r="E22" s="204"/>
      <c r="F22" s="206" t="s">
        <v>256</v>
      </c>
      <c r="G22" s="207" t="s">
        <v>91</v>
      </c>
      <c r="H22" s="208">
        <v>4</v>
      </c>
      <c r="I22" s="209">
        <v>93</v>
      </c>
      <c r="J22" s="209">
        <f>H22*I22</f>
        <v>372</v>
      </c>
    </row>
    <row r="23" spans="1:10" ht="12.75">
      <c r="A23" s="202"/>
      <c r="B23" s="203"/>
      <c r="C23" s="212" t="s">
        <v>192</v>
      </c>
      <c r="D23" s="204"/>
      <c r="E23" s="204"/>
      <c r="F23" s="206"/>
      <c r="G23" s="207"/>
      <c r="H23" s="208"/>
      <c r="I23" s="213"/>
      <c r="J23" s="209"/>
    </row>
    <row r="24" spans="1:10" ht="12.75">
      <c r="A24" s="202" t="s">
        <v>27</v>
      </c>
      <c r="B24" s="203"/>
      <c r="C24" s="204" t="s">
        <v>193</v>
      </c>
      <c r="D24" s="205"/>
      <c r="E24" s="204"/>
      <c r="F24" s="206" t="s">
        <v>190</v>
      </c>
      <c r="G24" s="207" t="s">
        <v>92</v>
      </c>
      <c r="H24" s="208">
        <v>100</v>
      </c>
      <c r="I24" s="209">
        <v>17</v>
      </c>
      <c r="J24" s="209">
        <f>H24*I24</f>
        <v>1700</v>
      </c>
    </row>
    <row r="25" spans="1:10" ht="12.75">
      <c r="A25" s="202" t="s">
        <v>28</v>
      </c>
      <c r="B25" s="203"/>
      <c r="C25" s="204" t="s">
        <v>262</v>
      </c>
      <c r="D25" s="205"/>
      <c r="E25" s="204"/>
      <c r="F25" s="206" t="s">
        <v>190</v>
      </c>
      <c r="G25" s="207" t="s">
        <v>92</v>
      </c>
      <c r="H25" s="208">
        <v>7.5</v>
      </c>
      <c r="I25" s="209">
        <v>16</v>
      </c>
      <c r="J25" s="209">
        <f>H25*I25</f>
        <v>120</v>
      </c>
    </row>
    <row r="26" spans="1:10" ht="12.75">
      <c r="A26" s="202" t="s">
        <v>29</v>
      </c>
      <c r="B26" s="203"/>
      <c r="C26" s="204" t="s">
        <v>194</v>
      </c>
      <c r="D26" s="205"/>
      <c r="E26" s="204"/>
      <c r="F26" s="206" t="s">
        <v>190</v>
      </c>
      <c r="G26" s="207" t="s">
        <v>92</v>
      </c>
      <c r="H26" s="208">
        <v>20</v>
      </c>
      <c r="I26" s="209">
        <v>23</v>
      </c>
      <c r="J26" s="209">
        <f>H26*I26</f>
        <v>460</v>
      </c>
    </row>
    <row r="27" spans="1:10" ht="12.75">
      <c r="A27" s="202" t="s">
        <v>30</v>
      </c>
      <c r="B27" s="203"/>
      <c r="C27" s="204" t="s">
        <v>191</v>
      </c>
      <c r="D27" s="205"/>
      <c r="E27" s="204"/>
      <c r="F27" s="206"/>
      <c r="G27" s="207" t="s">
        <v>93</v>
      </c>
      <c r="H27" s="208">
        <v>1</v>
      </c>
      <c r="I27" s="209">
        <v>1700</v>
      </c>
      <c r="J27" s="209">
        <f>H27*I27</f>
        <v>1700</v>
      </c>
    </row>
    <row r="28" spans="1:10" ht="12.75">
      <c r="A28" s="202"/>
      <c r="B28" s="203"/>
      <c r="C28" s="212" t="s">
        <v>195</v>
      </c>
      <c r="D28" s="204"/>
      <c r="E28" s="204"/>
      <c r="F28" s="206"/>
      <c r="G28" s="207"/>
      <c r="H28" s="208"/>
      <c r="I28" s="213"/>
      <c r="J28" s="209"/>
    </row>
    <row r="29" spans="1:12" s="62" customFormat="1" ht="12.75">
      <c r="A29" s="202">
        <v>18</v>
      </c>
      <c r="B29" s="203"/>
      <c r="C29" s="204" t="s">
        <v>197</v>
      </c>
      <c r="D29" s="205"/>
      <c r="E29" s="204"/>
      <c r="F29" s="206" t="s">
        <v>196</v>
      </c>
      <c r="G29" s="207" t="s">
        <v>91</v>
      </c>
      <c r="H29" s="208">
        <v>4</v>
      </c>
      <c r="I29" s="209">
        <v>79</v>
      </c>
      <c r="J29" s="209">
        <f>H29*I29</f>
        <v>316</v>
      </c>
      <c r="K29" s="61"/>
      <c r="L29" s="61"/>
    </row>
    <row r="30" spans="1:12" s="62" customFormat="1" ht="12.75">
      <c r="A30" s="202">
        <v>19</v>
      </c>
      <c r="B30" s="203"/>
      <c r="C30" s="204" t="s">
        <v>198</v>
      </c>
      <c r="D30" s="205"/>
      <c r="E30" s="204"/>
      <c r="F30" s="206" t="s">
        <v>196</v>
      </c>
      <c r="G30" s="207" t="s">
        <v>91</v>
      </c>
      <c r="H30" s="208">
        <v>11</v>
      </c>
      <c r="I30" s="209">
        <v>63</v>
      </c>
      <c r="J30" s="209">
        <f>H30*I30</f>
        <v>693</v>
      </c>
      <c r="K30" s="61"/>
      <c r="L30" s="61"/>
    </row>
    <row r="31" spans="1:12" s="62" customFormat="1" ht="13.5" customHeight="1">
      <c r="A31" s="202">
        <v>20</v>
      </c>
      <c r="B31" s="203"/>
      <c r="C31" s="204" t="s">
        <v>199</v>
      </c>
      <c r="D31" s="205"/>
      <c r="E31" s="204"/>
      <c r="F31" s="206"/>
      <c r="G31" s="207" t="s">
        <v>93</v>
      </c>
      <c r="H31" s="208">
        <v>1</v>
      </c>
      <c r="I31" s="209">
        <v>230</v>
      </c>
      <c r="J31" s="209">
        <f>H31*I31</f>
        <v>230</v>
      </c>
      <c r="K31" s="61"/>
      <c r="L31" s="61"/>
    </row>
    <row r="32" spans="1:10" ht="12.75">
      <c r="A32" s="202"/>
      <c r="B32" s="203"/>
      <c r="C32" s="212" t="s">
        <v>200</v>
      </c>
      <c r="D32" s="204"/>
      <c r="E32" s="204"/>
      <c r="F32" s="206"/>
      <c r="G32" s="207"/>
      <c r="H32" s="208"/>
      <c r="I32" s="213"/>
      <c r="J32" s="209"/>
    </row>
    <row r="33" spans="1:10" ht="12.75">
      <c r="A33" s="202">
        <v>21</v>
      </c>
      <c r="B33" s="203"/>
      <c r="C33" s="204" t="s">
        <v>263</v>
      </c>
      <c r="D33" s="204"/>
      <c r="E33" s="204"/>
      <c r="F33" s="206"/>
      <c r="G33" s="207" t="s">
        <v>93</v>
      </c>
      <c r="H33" s="208">
        <v>1</v>
      </c>
      <c r="I33" s="213">
        <v>3400</v>
      </c>
      <c r="J33" s="209">
        <f>H33*I33</f>
        <v>3400</v>
      </c>
    </row>
    <row r="34" spans="1:10" ht="12.75">
      <c r="A34" s="202">
        <v>22</v>
      </c>
      <c r="B34" s="203"/>
      <c r="C34" s="204" t="s">
        <v>264</v>
      </c>
      <c r="D34" s="205"/>
      <c r="E34" s="204"/>
      <c r="F34" s="206"/>
      <c r="G34" s="207" t="s">
        <v>91</v>
      </c>
      <c r="H34" s="208">
        <v>2</v>
      </c>
      <c r="I34" s="209">
        <v>540</v>
      </c>
      <c r="J34" s="209">
        <f>H34*I34</f>
        <v>1080</v>
      </c>
    </row>
    <row r="35" spans="1:12" s="62" customFormat="1" ht="12.75">
      <c r="A35" s="202">
        <v>23</v>
      </c>
      <c r="B35" s="203"/>
      <c r="C35" s="204" t="s">
        <v>191</v>
      </c>
      <c r="D35" s="205"/>
      <c r="E35" s="204"/>
      <c r="F35" s="206"/>
      <c r="G35" s="207" t="s">
        <v>93</v>
      </c>
      <c r="H35" s="208">
        <v>1</v>
      </c>
      <c r="I35" s="209">
        <v>1100</v>
      </c>
      <c r="J35" s="209">
        <f>H35*I35</f>
        <v>1100</v>
      </c>
      <c r="K35" s="61"/>
      <c r="L35" s="61"/>
    </row>
    <row r="36" spans="1:10" ht="12.75">
      <c r="A36" s="202"/>
      <c r="B36" s="203"/>
      <c r="C36" s="212" t="s">
        <v>201</v>
      </c>
      <c r="D36" s="204"/>
      <c r="E36" s="204"/>
      <c r="F36" s="206"/>
      <c r="G36" s="207"/>
      <c r="H36" s="208"/>
      <c r="I36" s="213"/>
      <c r="J36" s="209"/>
    </row>
    <row r="37" spans="1:10" ht="12.75">
      <c r="A37" s="202">
        <v>24</v>
      </c>
      <c r="B37" s="203"/>
      <c r="C37" s="204" t="s">
        <v>202</v>
      </c>
      <c r="D37" s="205"/>
      <c r="E37" s="204"/>
      <c r="F37" s="206" t="s">
        <v>1</v>
      </c>
      <c r="G37" s="207"/>
      <c r="H37" s="208"/>
      <c r="I37" s="209"/>
      <c r="J37" s="209"/>
    </row>
    <row r="38" spans="1:10" ht="12.75">
      <c r="A38" s="202">
        <v>25</v>
      </c>
      <c r="B38" s="203"/>
      <c r="C38" s="204" t="s">
        <v>203</v>
      </c>
      <c r="D38" s="205"/>
      <c r="E38" s="204"/>
      <c r="F38" s="206" t="s">
        <v>1</v>
      </c>
      <c r="G38" s="207"/>
      <c r="H38" s="208"/>
      <c r="I38" s="209"/>
      <c r="J38" s="209"/>
    </row>
    <row r="39" spans="1:10" ht="12.75">
      <c r="A39" s="202">
        <v>26</v>
      </c>
      <c r="B39" s="203"/>
      <c r="C39" s="204" t="s">
        <v>204</v>
      </c>
      <c r="D39" s="205"/>
      <c r="E39" s="204"/>
      <c r="F39" s="206" t="s">
        <v>1</v>
      </c>
      <c r="G39" s="207"/>
      <c r="H39" s="208"/>
      <c r="I39" s="209"/>
      <c r="J39" s="209"/>
    </row>
    <row r="40" spans="1:10" ht="12.75">
      <c r="A40" s="202">
        <v>27</v>
      </c>
      <c r="B40" s="203"/>
      <c r="C40" s="204" t="s">
        <v>205</v>
      </c>
      <c r="D40" s="205"/>
      <c r="E40" s="204"/>
      <c r="F40" s="206"/>
      <c r="G40" s="207" t="s">
        <v>93</v>
      </c>
      <c r="H40" s="208">
        <v>1</v>
      </c>
      <c r="I40" s="209">
        <v>450</v>
      </c>
      <c r="J40" s="209">
        <f>H40*I40</f>
        <v>450</v>
      </c>
    </row>
    <row r="41" spans="1:10" ht="12.75">
      <c r="A41" s="202">
        <v>28</v>
      </c>
      <c r="B41" s="203"/>
      <c r="C41" s="204" t="s">
        <v>206</v>
      </c>
      <c r="D41" s="205"/>
      <c r="E41" s="204"/>
      <c r="F41" s="206"/>
      <c r="G41" s="207" t="s">
        <v>93</v>
      </c>
      <c r="H41" s="208">
        <v>1</v>
      </c>
      <c r="I41" s="209">
        <v>370</v>
      </c>
      <c r="J41" s="209">
        <f>H41*I41</f>
        <v>370</v>
      </c>
    </row>
    <row r="42" spans="1:10" ht="12.75">
      <c r="A42" s="202">
        <v>29</v>
      </c>
      <c r="B42" s="203"/>
      <c r="C42" s="204" t="s">
        <v>207</v>
      </c>
      <c r="D42" s="205"/>
      <c r="E42" s="204"/>
      <c r="F42" s="206"/>
      <c r="G42" s="207" t="s">
        <v>93</v>
      </c>
      <c r="H42" s="208">
        <v>1</v>
      </c>
      <c r="I42" s="209">
        <v>2100</v>
      </c>
      <c r="J42" s="209">
        <f>H42*I42</f>
        <v>2100</v>
      </c>
    </row>
    <row r="43" spans="1:12" ht="12.75">
      <c r="A43" s="225"/>
      <c r="B43" s="225" t="s">
        <v>391</v>
      </c>
      <c r="C43" s="226" t="s">
        <v>386</v>
      </c>
      <c r="D43" s="225"/>
      <c r="E43" s="227"/>
      <c r="F43" s="228"/>
      <c r="G43" s="229"/>
      <c r="H43" s="230"/>
      <c r="I43" s="231"/>
      <c r="J43" s="232">
        <f>SUM(J8:J42)</f>
        <v>32379</v>
      </c>
      <c r="K43" s="188"/>
      <c r="L43" s="189"/>
    </row>
    <row r="44" spans="1:10" ht="12.75">
      <c r="A44" s="31"/>
      <c r="B44" s="31"/>
      <c r="C44" s="233" t="s">
        <v>387</v>
      </c>
      <c r="D44" s="31"/>
      <c r="E44" s="31"/>
      <c r="F44" s="31"/>
      <c r="G44" s="31"/>
      <c r="H44" s="31"/>
      <c r="I44" s="31"/>
      <c r="J44" s="31"/>
    </row>
    <row r="45" spans="1:10" ht="13.5" thickBot="1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8">
      <c r="A46" s="179"/>
      <c r="B46" s="241" t="s">
        <v>392</v>
      </c>
      <c r="C46" s="181"/>
      <c r="D46" s="182"/>
      <c r="E46" s="217"/>
      <c r="F46" s="217"/>
      <c r="G46" s="183"/>
      <c r="H46" s="184" t="s">
        <v>369</v>
      </c>
      <c r="I46" s="184"/>
      <c r="J46" s="184"/>
    </row>
    <row r="47" spans="1:10" ht="12.75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2.75">
      <c r="A48" s="260"/>
      <c r="B48" s="261"/>
      <c r="C48" s="60" t="s">
        <v>333</v>
      </c>
      <c r="D48" s="262"/>
      <c r="E48" s="263"/>
      <c r="F48" s="264"/>
      <c r="G48" s="265"/>
      <c r="H48" s="266"/>
      <c r="I48" s="267"/>
      <c r="J48" s="268"/>
    </row>
    <row r="49" spans="1:10" ht="12.75">
      <c r="A49" s="260" t="s">
        <v>280</v>
      </c>
      <c r="B49" s="269" t="s">
        <v>188</v>
      </c>
      <c r="C49" s="270" t="s">
        <v>51</v>
      </c>
      <c r="D49" s="262"/>
      <c r="E49" s="263"/>
      <c r="F49" s="264" t="s">
        <v>246</v>
      </c>
      <c r="G49" s="265" t="s">
        <v>91</v>
      </c>
      <c r="H49" s="266">
        <v>5</v>
      </c>
      <c r="I49" s="267">
        <v>625</v>
      </c>
      <c r="J49" s="268">
        <f>H49*I49</f>
        <v>3125</v>
      </c>
    </row>
    <row r="50" spans="1:10" ht="12.75">
      <c r="A50" s="260" t="s">
        <v>14</v>
      </c>
      <c r="B50" s="269" t="s">
        <v>247</v>
      </c>
      <c r="C50" s="270" t="s">
        <v>52</v>
      </c>
      <c r="D50" s="262"/>
      <c r="E50" s="263"/>
      <c r="F50" s="264" t="s">
        <v>246</v>
      </c>
      <c r="G50" s="265" t="s">
        <v>91</v>
      </c>
      <c r="H50" s="266">
        <v>5</v>
      </c>
      <c r="I50" s="267">
        <v>694</v>
      </c>
      <c r="J50" s="268">
        <f>H50*I50</f>
        <v>3470</v>
      </c>
    </row>
    <row r="51" spans="1:10" ht="12.75">
      <c r="A51" s="260" t="s">
        <v>16</v>
      </c>
      <c r="B51" s="271" t="s">
        <v>248</v>
      </c>
      <c r="C51" s="270" t="s">
        <v>249</v>
      </c>
      <c r="D51" s="262"/>
      <c r="E51" s="263"/>
      <c r="F51" s="264" t="s">
        <v>246</v>
      </c>
      <c r="G51" s="265" t="s">
        <v>91</v>
      </c>
      <c r="H51" s="266">
        <v>1</v>
      </c>
      <c r="I51" s="267">
        <v>2400</v>
      </c>
      <c r="J51" s="268">
        <f>H51*I51</f>
        <v>2400</v>
      </c>
    </row>
    <row r="52" spans="1:10" ht="24">
      <c r="A52" s="260" t="s">
        <v>18</v>
      </c>
      <c r="B52" s="271"/>
      <c r="C52" s="263" t="s">
        <v>250</v>
      </c>
      <c r="D52" s="262"/>
      <c r="E52" s="263"/>
      <c r="F52" s="264"/>
      <c r="G52" s="265" t="s">
        <v>93</v>
      </c>
      <c r="H52" s="266">
        <v>1</v>
      </c>
      <c r="I52" s="267">
        <v>1800</v>
      </c>
      <c r="J52" s="268">
        <f>H52*I52</f>
        <v>1800</v>
      </c>
    </row>
    <row r="53" spans="1:10" ht="12.75">
      <c r="A53" s="260"/>
      <c r="B53" s="272"/>
      <c r="C53" s="60" t="s">
        <v>189</v>
      </c>
      <c r="D53" s="273"/>
      <c r="E53" s="263"/>
      <c r="F53" s="264"/>
      <c r="G53" s="265"/>
      <c r="H53" s="266"/>
      <c r="I53" s="274"/>
      <c r="J53" s="268"/>
    </row>
    <row r="54" spans="1:10" ht="12.75">
      <c r="A54" s="260" t="s">
        <v>19</v>
      </c>
      <c r="B54" s="271"/>
      <c r="C54" s="263" t="s">
        <v>251</v>
      </c>
      <c r="D54" s="262"/>
      <c r="E54" s="263"/>
      <c r="F54" s="264" t="s">
        <v>252</v>
      </c>
      <c r="G54" s="265" t="s">
        <v>91</v>
      </c>
      <c r="H54" s="266">
        <v>3</v>
      </c>
      <c r="I54" s="267">
        <v>1200</v>
      </c>
      <c r="J54" s="268">
        <f>H54*I54</f>
        <v>3600</v>
      </c>
    </row>
    <row r="55" spans="1:10" ht="24">
      <c r="A55" s="260" t="s">
        <v>20</v>
      </c>
      <c r="B55" s="271"/>
      <c r="C55" s="263" t="s">
        <v>253</v>
      </c>
      <c r="D55" s="262"/>
      <c r="E55" s="263"/>
      <c r="F55" s="264" t="s">
        <v>252</v>
      </c>
      <c r="G55" s="265"/>
      <c r="H55" s="266">
        <v>3</v>
      </c>
      <c r="I55" s="267">
        <v>750</v>
      </c>
      <c r="J55" s="268">
        <f>H55*I55</f>
        <v>2250</v>
      </c>
    </row>
    <row r="56" spans="1:10" ht="12.75">
      <c r="A56" s="260" t="s">
        <v>21</v>
      </c>
      <c r="B56" s="271"/>
      <c r="C56" s="263" t="s">
        <v>408</v>
      </c>
      <c r="D56" s="262"/>
      <c r="E56" s="263"/>
      <c r="F56" s="275" t="s">
        <v>190</v>
      </c>
      <c r="G56" s="265" t="s">
        <v>91</v>
      </c>
      <c r="H56" s="266">
        <v>1</v>
      </c>
      <c r="I56" s="267">
        <v>220</v>
      </c>
      <c r="J56" s="268">
        <f>H56*I56</f>
        <v>220</v>
      </c>
    </row>
    <row r="57" spans="1:10" ht="12.75">
      <c r="A57" s="260" t="s">
        <v>22</v>
      </c>
      <c r="B57" s="276"/>
      <c r="C57" s="263" t="s">
        <v>368</v>
      </c>
      <c r="D57" s="262"/>
      <c r="E57" s="263"/>
      <c r="F57" s="275" t="s">
        <v>190</v>
      </c>
      <c r="G57" s="265" t="s">
        <v>91</v>
      </c>
      <c r="H57" s="266">
        <v>1</v>
      </c>
      <c r="I57" s="267">
        <v>130</v>
      </c>
      <c r="J57" s="268">
        <f>H57*I57</f>
        <v>130</v>
      </c>
    </row>
    <row r="58" spans="1:10" ht="12.75">
      <c r="A58" s="260">
        <v>9</v>
      </c>
      <c r="B58" s="271"/>
      <c r="C58" s="263" t="s">
        <v>191</v>
      </c>
      <c r="D58" s="262"/>
      <c r="E58" s="263"/>
      <c r="F58" s="264"/>
      <c r="G58" s="265" t="s">
        <v>93</v>
      </c>
      <c r="H58" s="266">
        <v>1</v>
      </c>
      <c r="I58" s="267">
        <v>2700</v>
      </c>
      <c r="J58" s="268">
        <f>H58*I58</f>
        <v>2700</v>
      </c>
    </row>
    <row r="59" spans="1:10" ht="12.75">
      <c r="A59" s="260"/>
      <c r="B59" s="271"/>
      <c r="C59" s="60" t="s">
        <v>254</v>
      </c>
      <c r="D59" s="262"/>
      <c r="E59" s="263"/>
      <c r="F59" s="264"/>
      <c r="G59" s="265"/>
      <c r="H59" s="266"/>
      <c r="I59" s="267"/>
      <c r="J59" s="268"/>
    </row>
    <row r="60" spans="1:10" ht="12.75">
      <c r="A60" s="260" t="s">
        <v>257</v>
      </c>
      <c r="B60" s="271"/>
      <c r="C60" s="277" t="s">
        <v>255</v>
      </c>
      <c r="D60" s="262"/>
      <c r="E60" s="263"/>
      <c r="F60" s="264" t="s">
        <v>256</v>
      </c>
      <c r="G60" s="278" t="s">
        <v>91</v>
      </c>
      <c r="H60" s="266">
        <v>1</v>
      </c>
      <c r="I60" s="267">
        <v>230</v>
      </c>
      <c r="J60" s="268">
        <f>H60*I60</f>
        <v>230</v>
      </c>
    </row>
    <row r="61" spans="1:10" ht="12.75">
      <c r="A61" s="260" t="s">
        <v>24</v>
      </c>
      <c r="B61" s="271"/>
      <c r="C61" s="277" t="s">
        <v>258</v>
      </c>
      <c r="D61" s="262"/>
      <c r="E61" s="263"/>
      <c r="F61" s="264" t="s">
        <v>256</v>
      </c>
      <c r="G61" s="265" t="s">
        <v>91</v>
      </c>
      <c r="H61" s="266">
        <v>1</v>
      </c>
      <c r="I61" s="267">
        <v>97</v>
      </c>
      <c r="J61" s="268">
        <f>H61*I61</f>
        <v>97</v>
      </c>
    </row>
    <row r="62" spans="1:10" ht="12.75">
      <c r="A62" s="260" t="s">
        <v>25</v>
      </c>
      <c r="B62" s="271"/>
      <c r="C62" s="277" t="s">
        <v>259</v>
      </c>
      <c r="D62" s="262"/>
      <c r="E62" s="263"/>
      <c r="F62" s="264" t="s">
        <v>256</v>
      </c>
      <c r="G62" s="265" t="s">
        <v>91</v>
      </c>
      <c r="H62" s="266">
        <v>1</v>
      </c>
      <c r="I62" s="267">
        <v>1300</v>
      </c>
      <c r="J62" s="268">
        <f>H62*I62</f>
        <v>1300</v>
      </c>
    </row>
    <row r="63" spans="1:10" ht="12.75">
      <c r="A63" s="260" t="s">
        <v>26</v>
      </c>
      <c r="B63" s="271"/>
      <c r="C63" s="277" t="s">
        <v>260</v>
      </c>
      <c r="D63" s="262"/>
      <c r="E63" s="263"/>
      <c r="F63" s="264" t="s">
        <v>256</v>
      </c>
      <c r="G63" s="265" t="s">
        <v>91</v>
      </c>
      <c r="H63" s="266">
        <v>1</v>
      </c>
      <c r="I63" s="267">
        <v>126</v>
      </c>
      <c r="J63" s="268">
        <f>H63*I63</f>
        <v>126</v>
      </c>
    </row>
    <row r="64" spans="1:10" ht="12.75">
      <c r="A64" s="260">
        <v>14</v>
      </c>
      <c r="B64" s="271"/>
      <c r="C64" s="277" t="s">
        <v>261</v>
      </c>
      <c r="D64" s="262"/>
      <c r="E64" s="263"/>
      <c r="F64" s="264" t="s">
        <v>256</v>
      </c>
      <c r="G64" s="265" t="s">
        <v>91</v>
      </c>
      <c r="H64" s="266">
        <v>4</v>
      </c>
      <c r="I64" s="267">
        <v>93</v>
      </c>
      <c r="J64" s="268">
        <f>H64*I64</f>
        <v>372</v>
      </c>
    </row>
    <row r="65" spans="1:10" ht="12.75">
      <c r="A65" s="260"/>
      <c r="B65" s="272"/>
      <c r="C65" s="60" t="s">
        <v>192</v>
      </c>
      <c r="D65" s="273"/>
      <c r="E65" s="263"/>
      <c r="F65" s="264"/>
      <c r="G65" s="265"/>
      <c r="H65" s="266"/>
      <c r="I65" s="274"/>
      <c r="J65" s="268"/>
    </row>
    <row r="66" spans="1:10" ht="12.75">
      <c r="A66" s="260" t="s">
        <v>28</v>
      </c>
      <c r="B66" s="271"/>
      <c r="C66" s="263" t="s">
        <v>193</v>
      </c>
      <c r="D66" s="262"/>
      <c r="E66" s="263"/>
      <c r="F66" s="264" t="s">
        <v>190</v>
      </c>
      <c r="G66" s="265" t="s">
        <v>92</v>
      </c>
      <c r="H66" s="266">
        <v>100</v>
      </c>
      <c r="I66" s="267">
        <v>17</v>
      </c>
      <c r="J66" s="268">
        <f>H66*I66</f>
        <v>1700</v>
      </c>
    </row>
    <row r="67" spans="1:10" ht="12.75">
      <c r="A67" s="260" t="s">
        <v>29</v>
      </c>
      <c r="B67" s="271"/>
      <c r="C67" s="263" t="s">
        <v>262</v>
      </c>
      <c r="D67" s="262"/>
      <c r="E67" s="263"/>
      <c r="F67" s="264" t="s">
        <v>190</v>
      </c>
      <c r="G67" s="265" t="s">
        <v>92</v>
      </c>
      <c r="H67" s="266">
        <v>7.5</v>
      </c>
      <c r="I67" s="267">
        <v>16</v>
      </c>
      <c r="J67" s="268">
        <f>H67*I67</f>
        <v>120</v>
      </c>
    </row>
    <row r="68" spans="1:10" ht="12.75">
      <c r="A68" s="260" t="s">
        <v>30</v>
      </c>
      <c r="B68" s="271"/>
      <c r="C68" s="263" t="s">
        <v>194</v>
      </c>
      <c r="D68" s="262"/>
      <c r="E68" s="263"/>
      <c r="F68" s="264" t="s">
        <v>190</v>
      </c>
      <c r="G68" s="265" t="s">
        <v>92</v>
      </c>
      <c r="H68" s="266">
        <v>20</v>
      </c>
      <c r="I68" s="267">
        <v>23</v>
      </c>
      <c r="J68" s="268">
        <f>H68*I68</f>
        <v>460</v>
      </c>
    </row>
    <row r="69" spans="1:10" ht="12.75">
      <c r="A69" s="260">
        <v>18</v>
      </c>
      <c r="B69" s="271"/>
      <c r="C69" s="263" t="s">
        <v>191</v>
      </c>
      <c r="D69" s="262"/>
      <c r="E69" s="263"/>
      <c r="F69" s="264"/>
      <c r="G69" s="265" t="s">
        <v>93</v>
      </c>
      <c r="H69" s="266">
        <v>1</v>
      </c>
      <c r="I69" s="279">
        <v>1700</v>
      </c>
      <c r="J69" s="268">
        <f>H69*I69</f>
        <v>1700</v>
      </c>
    </row>
    <row r="70" spans="1:10" ht="12.75">
      <c r="A70" s="260"/>
      <c r="B70" s="272"/>
      <c r="C70" s="60" t="s">
        <v>195</v>
      </c>
      <c r="D70" s="273"/>
      <c r="E70" s="263"/>
      <c r="F70" s="264"/>
      <c r="G70" s="265"/>
      <c r="H70" s="266"/>
      <c r="I70" s="274"/>
      <c r="J70" s="268"/>
    </row>
    <row r="71" spans="1:10" ht="12.75">
      <c r="A71" s="260" t="s">
        <v>409</v>
      </c>
      <c r="B71" s="271"/>
      <c r="C71" s="263" t="s">
        <v>197</v>
      </c>
      <c r="D71" s="262"/>
      <c r="E71" s="263"/>
      <c r="F71" s="264" t="s">
        <v>196</v>
      </c>
      <c r="G71" s="265" t="s">
        <v>91</v>
      </c>
      <c r="H71" s="266">
        <v>4</v>
      </c>
      <c r="I71" s="267">
        <v>79</v>
      </c>
      <c r="J71" s="268">
        <f>H71*I71</f>
        <v>316</v>
      </c>
    </row>
    <row r="72" spans="1:10" ht="12.75">
      <c r="A72" s="260" t="s">
        <v>410</v>
      </c>
      <c r="B72" s="271"/>
      <c r="C72" s="263" t="s">
        <v>198</v>
      </c>
      <c r="D72" s="262"/>
      <c r="E72" s="263"/>
      <c r="F72" s="264" t="s">
        <v>196</v>
      </c>
      <c r="G72" s="265" t="s">
        <v>91</v>
      </c>
      <c r="H72" s="266">
        <v>11</v>
      </c>
      <c r="I72" s="267">
        <v>63</v>
      </c>
      <c r="J72" s="268">
        <f>H72*I72</f>
        <v>693</v>
      </c>
    </row>
    <row r="73" spans="1:10" ht="24">
      <c r="A73" s="260">
        <v>21</v>
      </c>
      <c r="B73" s="271"/>
      <c r="C73" s="263" t="s">
        <v>199</v>
      </c>
      <c r="D73" s="262"/>
      <c r="E73" s="263"/>
      <c r="F73" s="264"/>
      <c r="G73" s="265" t="s">
        <v>93</v>
      </c>
      <c r="H73" s="266">
        <v>1</v>
      </c>
      <c r="I73" s="279">
        <v>230</v>
      </c>
      <c r="J73" s="268">
        <f>H73*I73</f>
        <v>230</v>
      </c>
    </row>
    <row r="74" spans="1:10" ht="12.75">
      <c r="A74" s="260">
        <v>22</v>
      </c>
      <c r="B74" s="272"/>
      <c r="C74" s="60" t="s">
        <v>200</v>
      </c>
      <c r="D74" s="273"/>
      <c r="E74" s="263"/>
      <c r="F74" s="264"/>
      <c r="G74" s="265"/>
      <c r="H74" s="266"/>
      <c r="I74" s="274"/>
      <c r="J74" s="268"/>
    </row>
    <row r="75" spans="1:10" ht="12.75">
      <c r="A75" s="260">
        <v>23</v>
      </c>
      <c r="B75" s="272"/>
      <c r="C75" s="263" t="s">
        <v>263</v>
      </c>
      <c r="D75" s="273"/>
      <c r="E75" s="263"/>
      <c r="F75" s="264"/>
      <c r="G75" s="265" t="s">
        <v>93</v>
      </c>
      <c r="H75" s="266">
        <v>1</v>
      </c>
      <c r="I75" s="280">
        <v>3400</v>
      </c>
      <c r="J75" s="268">
        <f>H75*I75</f>
        <v>3400</v>
      </c>
    </row>
    <row r="76" spans="1:10" ht="12.75">
      <c r="A76" s="260">
        <v>24</v>
      </c>
      <c r="B76" s="271"/>
      <c r="C76" s="263" t="s">
        <v>264</v>
      </c>
      <c r="D76" s="262"/>
      <c r="E76" s="263"/>
      <c r="F76" s="264"/>
      <c r="G76" s="265" t="s">
        <v>91</v>
      </c>
      <c r="H76" s="266">
        <v>2</v>
      </c>
      <c r="I76" s="267">
        <v>540</v>
      </c>
      <c r="J76" s="268">
        <f>H76*I76</f>
        <v>1080</v>
      </c>
    </row>
    <row r="77" spans="1:10" ht="12.75">
      <c r="A77" s="260">
        <v>25</v>
      </c>
      <c r="B77" s="271"/>
      <c r="C77" s="263" t="s">
        <v>191</v>
      </c>
      <c r="D77" s="262"/>
      <c r="E77" s="263"/>
      <c r="F77" s="264"/>
      <c r="G77" s="265" t="s">
        <v>93</v>
      </c>
      <c r="H77" s="266">
        <v>1</v>
      </c>
      <c r="I77" s="267">
        <v>1100</v>
      </c>
      <c r="J77" s="268">
        <f>H77*I77</f>
        <v>1100</v>
      </c>
    </row>
    <row r="78" spans="1:10" ht="12.75">
      <c r="A78" s="260"/>
      <c r="B78" s="272"/>
      <c r="C78" s="60" t="s">
        <v>201</v>
      </c>
      <c r="D78" s="273"/>
      <c r="E78" s="263"/>
      <c r="F78" s="264"/>
      <c r="G78" s="265"/>
      <c r="H78" s="266"/>
      <c r="I78" s="274"/>
      <c r="J78" s="268"/>
    </row>
    <row r="79" spans="1:10" ht="12.75">
      <c r="A79" s="260">
        <v>26</v>
      </c>
      <c r="B79" s="271"/>
      <c r="C79" s="263" t="s">
        <v>202</v>
      </c>
      <c r="D79" s="262"/>
      <c r="E79" s="263"/>
      <c r="F79" s="264" t="s">
        <v>1</v>
      </c>
      <c r="G79" s="265"/>
      <c r="H79" s="266"/>
      <c r="I79" s="267"/>
      <c r="J79" s="268"/>
    </row>
    <row r="80" spans="1:10" ht="12.75">
      <c r="A80" s="260">
        <v>27</v>
      </c>
      <c r="B80" s="271"/>
      <c r="C80" s="263" t="s">
        <v>203</v>
      </c>
      <c r="D80" s="262"/>
      <c r="E80" s="263"/>
      <c r="F80" s="264" t="s">
        <v>1</v>
      </c>
      <c r="G80" s="265"/>
      <c r="H80" s="266"/>
      <c r="I80" s="267"/>
      <c r="J80" s="268"/>
    </row>
    <row r="81" spans="1:10" ht="12.75">
      <c r="A81" s="260">
        <v>28</v>
      </c>
      <c r="B81" s="271"/>
      <c r="C81" s="263" t="s">
        <v>204</v>
      </c>
      <c r="D81" s="262"/>
      <c r="E81" s="263"/>
      <c r="F81" s="264" t="s">
        <v>1</v>
      </c>
      <c r="G81" s="265"/>
      <c r="H81" s="266"/>
      <c r="I81" s="267"/>
      <c r="J81" s="268"/>
    </row>
    <row r="82" spans="1:10" ht="12.75">
      <c r="A82" s="260">
        <v>29</v>
      </c>
      <c r="B82" s="271"/>
      <c r="C82" s="263" t="s">
        <v>205</v>
      </c>
      <c r="D82" s="262"/>
      <c r="E82" s="263"/>
      <c r="F82" s="264"/>
      <c r="G82" s="265" t="s">
        <v>93</v>
      </c>
      <c r="H82" s="266">
        <v>1</v>
      </c>
      <c r="I82" s="267">
        <v>450</v>
      </c>
      <c r="J82" s="268">
        <f>H82*I82</f>
        <v>450</v>
      </c>
    </row>
    <row r="83" spans="1:10" ht="12.75">
      <c r="A83" s="260">
        <v>30</v>
      </c>
      <c r="B83" s="271"/>
      <c r="C83" s="263" t="s">
        <v>206</v>
      </c>
      <c r="D83" s="262"/>
      <c r="E83" s="263"/>
      <c r="F83" s="264"/>
      <c r="G83" s="265" t="s">
        <v>93</v>
      </c>
      <c r="H83" s="266">
        <v>1</v>
      </c>
      <c r="I83" s="267">
        <v>370</v>
      </c>
      <c r="J83" s="268">
        <f>H83*I83</f>
        <v>370</v>
      </c>
    </row>
    <row r="84" spans="1:10" ht="12.75">
      <c r="A84" s="260">
        <v>31</v>
      </c>
      <c r="B84" s="271"/>
      <c r="C84" s="263" t="s">
        <v>207</v>
      </c>
      <c r="D84" s="262"/>
      <c r="E84" s="263"/>
      <c r="F84" s="264"/>
      <c r="G84" s="265" t="s">
        <v>93</v>
      </c>
      <c r="H84" s="266">
        <v>1</v>
      </c>
      <c r="I84" s="267">
        <v>210</v>
      </c>
      <c r="J84" s="268">
        <f>H84*I84</f>
        <v>210</v>
      </c>
    </row>
    <row r="85" spans="1:12" ht="12.75">
      <c r="A85" s="225"/>
      <c r="B85" s="225" t="s">
        <v>392</v>
      </c>
      <c r="C85" s="226" t="s">
        <v>265</v>
      </c>
      <c r="D85" s="225"/>
      <c r="E85" s="227"/>
      <c r="F85" s="228"/>
      <c r="G85" s="229"/>
      <c r="H85" s="230"/>
      <c r="I85" s="231"/>
      <c r="J85" s="232">
        <f>SUM(J49:J84)</f>
        <v>33649</v>
      </c>
      <c r="K85" s="188"/>
      <c r="L85" s="189"/>
    </row>
    <row r="86" ht="12.75">
      <c r="C86" s="233" t="s">
        <v>387</v>
      </c>
    </row>
  </sheetData>
  <sheetProtection/>
  <mergeCells count="1">
    <mergeCell ref="A5:J5"/>
  </mergeCells>
  <printOptions/>
  <pageMargins left="0.5905511811023623" right="0.3937007874015748" top="0.5905511811023623" bottom="0.3937007874015748" header="0" footer="0.11811023622047245"/>
  <pageSetup horizontalDpi="600" verticalDpi="600" orientation="landscape" paperSize="9" scale="90"/>
  <headerFooter alignWithMargins="0">
    <oddHeader>&amp;C&amp;A</oddHeader>
    <oddFooter>&amp;L&amp;A&amp;C&amp;F&amp;R&amp;P 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0"/>
  <sheetViews>
    <sheetView tabSelected="1" workbookViewId="0" topLeftCell="C42">
      <selection activeCell="G9" sqref="G9"/>
    </sheetView>
  </sheetViews>
  <sheetFormatPr defaultColWidth="9.00390625" defaultRowHeight="12.75" outlineLevelRow="1"/>
  <cols>
    <col min="1" max="1" width="4.75390625" style="151" customWidth="1"/>
    <col min="2" max="2" width="5.25390625" style="151" customWidth="1"/>
    <col min="3" max="3" width="40.875" style="151" customWidth="1"/>
    <col min="4" max="4" width="44.375" style="291" customWidth="1"/>
    <col min="5" max="5" width="4.75390625" style="151" customWidth="1"/>
    <col min="6" max="6" width="9.875" style="39" customWidth="1"/>
    <col min="7" max="7" width="11.875" style="36" customWidth="1"/>
    <col min="8" max="8" width="11.375" style="36" customWidth="1"/>
    <col min="9" max="9" width="18.25390625" style="146" customWidth="1"/>
    <col min="10" max="10" width="9.125" style="146" customWidth="1"/>
    <col min="11" max="11" width="13.25390625" style="146" customWidth="1"/>
    <col min="12" max="12" width="14.375" style="146" customWidth="1"/>
    <col min="13" max="13" width="18.75390625" style="146" customWidth="1"/>
    <col min="14" max="16384" width="9.125" style="146" customWidth="1"/>
  </cols>
  <sheetData>
    <row r="1" ht="18">
      <c r="C1" s="241" t="s">
        <v>392</v>
      </c>
    </row>
    <row r="2" spans="1:8" s="145" customFormat="1" ht="12.75">
      <c r="A2" s="119"/>
      <c r="B2" s="119"/>
      <c r="C2" s="119" t="s">
        <v>125</v>
      </c>
      <c r="D2" s="120"/>
      <c r="E2" s="119"/>
      <c r="F2" s="121"/>
      <c r="G2" s="122"/>
      <c r="H2" s="122"/>
    </row>
    <row r="3" spans="1:9" ht="15.75">
      <c r="A3" s="123"/>
      <c r="B3" s="123"/>
      <c r="C3" s="124"/>
      <c r="D3" s="125"/>
      <c r="E3" s="123"/>
      <c r="F3" s="126"/>
      <c r="G3" s="127"/>
      <c r="H3" s="153"/>
      <c r="I3" s="281"/>
    </row>
    <row r="4" spans="1:8" s="145" customFormat="1" ht="12.75">
      <c r="A4" s="119" t="s">
        <v>99</v>
      </c>
      <c r="B4" s="119" t="s">
        <v>100</v>
      </c>
      <c r="C4" s="120" t="s">
        <v>101</v>
      </c>
      <c r="D4" s="120" t="s">
        <v>102</v>
      </c>
      <c r="E4" s="119" t="s">
        <v>94</v>
      </c>
      <c r="F4" s="121" t="s">
        <v>411</v>
      </c>
      <c r="G4" s="122" t="s">
        <v>103</v>
      </c>
      <c r="H4" s="122" t="s">
        <v>104</v>
      </c>
    </row>
    <row r="5" spans="1:8" s="145" customFormat="1" ht="16.5" customHeight="1">
      <c r="A5" s="119"/>
      <c r="B5" s="119"/>
      <c r="C5" s="120" t="s">
        <v>96</v>
      </c>
      <c r="D5" s="120"/>
      <c r="E5" s="119"/>
      <c r="F5" s="121"/>
      <c r="G5" s="122"/>
      <c r="H5" s="155">
        <f>SUM(H6:H8)</f>
        <v>16987.95</v>
      </c>
    </row>
    <row r="6" spans="1:8" ht="12.75" customHeight="1" outlineLevel="1">
      <c r="A6" s="128">
        <v>1</v>
      </c>
      <c r="B6" s="123"/>
      <c r="C6" s="125" t="s">
        <v>46</v>
      </c>
      <c r="D6" s="125" t="s">
        <v>43</v>
      </c>
      <c r="E6" s="123" t="s">
        <v>92</v>
      </c>
      <c r="F6" s="126">
        <v>18.5</v>
      </c>
      <c r="G6" s="127">
        <v>270</v>
      </c>
      <c r="H6" s="127">
        <f>F6*G6</f>
        <v>4995</v>
      </c>
    </row>
    <row r="7" spans="1:8" ht="12.75" customHeight="1" outlineLevel="1">
      <c r="A7" s="128">
        <v>2</v>
      </c>
      <c r="B7" s="123"/>
      <c r="C7" s="125" t="s">
        <v>47</v>
      </c>
      <c r="D7" s="125" t="s">
        <v>48</v>
      </c>
      <c r="E7" s="123" t="s">
        <v>129</v>
      </c>
      <c r="F7" s="126">
        <v>2.9</v>
      </c>
      <c r="G7" s="127">
        <v>498</v>
      </c>
      <c r="H7" s="127">
        <f>F7*G7</f>
        <v>1444.2</v>
      </c>
    </row>
    <row r="8" spans="1:8" ht="12.75" customHeight="1" outlineLevel="1">
      <c r="A8" s="128" t="s">
        <v>16</v>
      </c>
      <c r="B8" s="123"/>
      <c r="C8" s="125" t="s">
        <v>49</v>
      </c>
      <c r="D8" s="125" t="s">
        <v>48</v>
      </c>
      <c r="E8" s="123" t="s">
        <v>129</v>
      </c>
      <c r="F8" s="126">
        <v>21.75</v>
      </c>
      <c r="G8" s="127">
        <v>485</v>
      </c>
      <c r="H8" s="127">
        <f>F8*G8</f>
        <v>10548.75</v>
      </c>
    </row>
    <row r="9" spans="1:8" ht="12.75" customHeight="1" outlineLevel="1">
      <c r="A9" s="128"/>
      <c r="B9" s="123"/>
      <c r="C9" s="120" t="s">
        <v>296</v>
      </c>
      <c r="D9" s="125"/>
      <c r="E9" s="123"/>
      <c r="F9" s="126"/>
      <c r="G9" s="127"/>
      <c r="H9" s="155">
        <f>SUM(H10:H13)</f>
        <v>7152</v>
      </c>
    </row>
    <row r="10" spans="1:8" ht="12.75" customHeight="1" outlineLevel="1">
      <c r="A10" s="128" t="s">
        <v>280</v>
      </c>
      <c r="B10" s="123"/>
      <c r="C10" s="125" t="s">
        <v>412</v>
      </c>
      <c r="D10" s="125" t="s">
        <v>0</v>
      </c>
      <c r="E10" s="123" t="s">
        <v>92</v>
      </c>
      <c r="F10" s="126">
        <v>1.2</v>
      </c>
      <c r="G10" s="127">
        <v>750</v>
      </c>
      <c r="H10" s="127">
        <f>F10*G10</f>
        <v>900</v>
      </c>
    </row>
    <row r="11" spans="1:8" ht="12.75" customHeight="1" outlineLevel="1">
      <c r="A11" s="128">
        <v>2</v>
      </c>
      <c r="B11" s="123"/>
      <c r="C11" s="282" t="s">
        <v>78</v>
      </c>
      <c r="D11" s="282" t="s">
        <v>328</v>
      </c>
      <c r="E11" s="123" t="s">
        <v>91</v>
      </c>
      <c r="F11" s="126">
        <v>1</v>
      </c>
      <c r="G11" s="300">
        <v>320</v>
      </c>
      <c r="H11" s="127">
        <f>F11*G11</f>
        <v>320</v>
      </c>
    </row>
    <row r="12" spans="1:8" ht="12.75" customHeight="1" outlineLevel="1">
      <c r="A12" s="128">
        <v>3</v>
      </c>
      <c r="B12" s="123"/>
      <c r="C12" s="283" t="s">
        <v>413</v>
      </c>
      <c r="D12" s="125" t="s">
        <v>414</v>
      </c>
      <c r="E12" s="123" t="s">
        <v>136</v>
      </c>
      <c r="F12" s="126">
        <v>1</v>
      </c>
      <c r="G12" s="300">
        <v>2360</v>
      </c>
      <c r="H12" s="127">
        <f>F12*G12</f>
        <v>2360</v>
      </c>
    </row>
    <row r="13" spans="1:8" ht="12.75" customHeight="1" outlineLevel="1">
      <c r="A13" s="128">
        <v>4</v>
      </c>
      <c r="B13" s="123"/>
      <c r="C13" s="283" t="s">
        <v>334</v>
      </c>
      <c r="D13" s="125" t="s">
        <v>351</v>
      </c>
      <c r="E13" s="123" t="s">
        <v>339</v>
      </c>
      <c r="F13" s="126">
        <v>0.76</v>
      </c>
      <c r="G13" s="127">
        <v>4700</v>
      </c>
      <c r="H13" s="127">
        <f>F13*G13</f>
        <v>3572</v>
      </c>
    </row>
    <row r="14" spans="1:8" s="145" customFormat="1" ht="17.25" customHeight="1">
      <c r="A14" s="119"/>
      <c r="B14" s="119"/>
      <c r="C14" s="120" t="s">
        <v>108</v>
      </c>
      <c r="D14" s="120"/>
      <c r="E14" s="119"/>
      <c r="F14" s="121"/>
      <c r="G14" s="122"/>
      <c r="H14" s="155">
        <f>SUM(H15:H21)</f>
        <v>20312.5</v>
      </c>
    </row>
    <row r="15" spans="1:8" ht="27.75" customHeight="1" outlineLevel="1">
      <c r="A15" s="128">
        <v>1</v>
      </c>
      <c r="B15" s="123"/>
      <c r="C15" s="125" t="s">
        <v>53</v>
      </c>
      <c r="D15" s="125"/>
      <c r="E15" s="123" t="s">
        <v>129</v>
      </c>
      <c r="F15" s="126">
        <v>62.5</v>
      </c>
      <c r="G15" s="300">
        <v>220</v>
      </c>
      <c r="H15" s="127">
        <f>F15*G15</f>
        <v>13750</v>
      </c>
    </row>
    <row r="16" spans="1:11" ht="27.75" customHeight="1" hidden="1" outlineLevel="1">
      <c r="A16" s="128">
        <v>2</v>
      </c>
      <c r="B16" s="123"/>
      <c r="C16" s="125"/>
      <c r="D16" s="125"/>
      <c r="E16" s="123"/>
      <c r="F16" s="126"/>
      <c r="G16" s="127"/>
      <c r="H16" s="127">
        <f>F16*G16</f>
        <v>0</v>
      </c>
      <c r="K16" s="146" t="s">
        <v>54</v>
      </c>
    </row>
    <row r="17" spans="1:8" s="145" customFormat="1" ht="16.5" customHeight="1" hidden="1">
      <c r="A17" s="119"/>
      <c r="B17" s="119"/>
      <c r="C17" s="120" t="s">
        <v>276</v>
      </c>
      <c r="D17" s="120"/>
      <c r="E17" s="119"/>
      <c r="F17" s="121"/>
      <c r="G17" s="122"/>
      <c r="H17" s="155">
        <f>SUM(H18:H20)</f>
        <v>0</v>
      </c>
    </row>
    <row r="18" spans="1:8" ht="27.75" customHeight="1" hidden="1" outlineLevel="1">
      <c r="A18" s="128" t="s">
        <v>280</v>
      </c>
      <c r="B18" s="123"/>
      <c r="C18" s="125" t="s">
        <v>274</v>
      </c>
      <c r="D18" s="125"/>
      <c r="E18" s="123" t="s">
        <v>275</v>
      </c>
      <c r="F18" s="126"/>
      <c r="G18" s="127"/>
      <c r="H18" s="127">
        <f>F18*G18</f>
        <v>0</v>
      </c>
    </row>
    <row r="19" spans="1:8" ht="27.75" customHeight="1" hidden="1" outlineLevel="1">
      <c r="A19" s="128">
        <v>2</v>
      </c>
      <c r="B19" s="123"/>
      <c r="C19" s="125" t="s">
        <v>277</v>
      </c>
      <c r="D19" s="125" t="s">
        <v>278</v>
      </c>
      <c r="E19" s="123" t="s">
        <v>129</v>
      </c>
      <c r="F19" s="126"/>
      <c r="G19" s="127"/>
      <c r="H19" s="127">
        <f>F19*G19</f>
        <v>0</v>
      </c>
    </row>
    <row r="20" spans="1:8" ht="27.75" customHeight="1" hidden="1" outlineLevel="1">
      <c r="A20" s="128">
        <v>3</v>
      </c>
      <c r="B20" s="123"/>
      <c r="C20" s="125" t="s">
        <v>269</v>
      </c>
      <c r="D20" s="125" t="s">
        <v>279</v>
      </c>
      <c r="E20" s="123" t="s">
        <v>129</v>
      </c>
      <c r="F20" s="126"/>
      <c r="G20" s="127"/>
      <c r="H20" s="127">
        <f>F20*G20</f>
        <v>0</v>
      </c>
    </row>
    <row r="21" spans="1:8" ht="21" customHeight="1" outlineLevel="1">
      <c r="A21" s="128" t="s">
        <v>335</v>
      </c>
      <c r="B21" s="123"/>
      <c r="C21" s="125" t="s">
        <v>336</v>
      </c>
      <c r="D21" s="125"/>
      <c r="E21" s="123" t="s">
        <v>129</v>
      </c>
      <c r="F21" s="126">
        <v>37.5</v>
      </c>
      <c r="G21" s="127">
        <v>175</v>
      </c>
      <c r="H21" s="127">
        <f>F21*G21</f>
        <v>6562.5</v>
      </c>
    </row>
    <row r="22" spans="1:8" s="145" customFormat="1" ht="16.5" customHeight="1">
      <c r="A22" s="119"/>
      <c r="B22" s="119"/>
      <c r="C22" s="120" t="s">
        <v>109</v>
      </c>
      <c r="D22" s="120"/>
      <c r="E22" s="119"/>
      <c r="F22" s="121"/>
      <c r="G22" s="122"/>
      <c r="H22" s="155">
        <f>SUM(H23:H27)</f>
        <v>41965</v>
      </c>
    </row>
    <row r="23" spans="1:8" ht="25.5" outlineLevel="1">
      <c r="A23" s="123" t="s">
        <v>298</v>
      </c>
      <c r="B23" s="123"/>
      <c r="C23" s="123" t="s">
        <v>337</v>
      </c>
      <c r="D23" s="125" t="s">
        <v>329</v>
      </c>
      <c r="E23" s="123" t="s">
        <v>136</v>
      </c>
      <c r="F23" s="126">
        <v>1</v>
      </c>
      <c r="G23" s="300">
        <v>17500</v>
      </c>
      <c r="H23" s="127">
        <f>F23*G23</f>
        <v>17500</v>
      </c>
    </row>
    <row r="24" spans="1:8" ht="25.5" outlineLevel="1">
      <c r="A24" s="128" t="s">
        <v>14</v>
      </c>
      <c r="B24" s="123"/>
      <c r="C24" s="125" t="s">
        <v>138</v>
      </c>
      <c r="D24" s="125"/>
      <c r="E24" s="123" t="s">
        <v>120</v>
      </c>
      <c r="F24" s="126">
        <v>1</v>
      </c>
      <c r="G24" s="301">
        <v>8500</v>
      </c>
      <c r="H24" s="127">
        <f>F24*G24</f>
        <v>8500</v>
      </c>
    </row>
    <row r="25" spans="1:8" ht="12.75" outlineLevel="1">
      <c r="A25" s="128" t="s">
        <v>16</v>
      </c>
      <c r="B25" s="123"/>
      <c r="C25" s="125" t="s">
        <v>163</v>
      </c>
      <c r="D25" s="125" t="s">
        <v>350</v>
      </c>
      <c r="E25" s="123" t="s">
        <v>120</v>
      </c>
      <c r="F25" s="126">
        <v>1</v>
      </c>
      <c r="G25" s="301">
        <v>9800</v>
      </c>
      <c r="H25" s="127">
        <f>F25*G25</f>
        <v>9800</v>
      </c>
    </row>
    <row r="26" spans="1:8" ht="12.75" outlineLevel="1">
      <c r="A26" s="128" t="s">
        <v>18</v>
      </c>
      <c r="B26" s="123"/>
      <c r="C26" s="125" t="s">
        <v>110</v>
      </c>
      <c r="D26" s="125" t="s">
        <v>105</v>
      </c>
      <c r="E26" s="123" t="s">
        <v>129</v>
      </c>
      <c r="F26" s="126">
        <v>45</v>
      </c>
      <c r="G26" s="126">
        <v>105</v>
      </c>
      <c r="H26" s="127">
        <f>F26*G26</f>
        <v>4725</v>
      </c>
    </row>
    <row r="27" spans="1:8" s="145" customFormat="1" ht="16.5" customHeight="1">
      <c r="A27" s="128">
        <v>5</v>
      </c>
      <c r="B27" s="123"/>
      <c r="C27" s="125" t="s">
        <v>127</v>
      </c>
      <c r="D27" s="125" t="s">
        <v>105</v>
      </c>
      <c r="E27" s="123" t="s">
        <v>129</v>
      </c>
      <c r="F27" s="126">
        <v>8</v>
      </c>
      <c r="G27" s="126">
        <v>180</v>
      </c>
      <c r="H27" s="284">
        <f>F27*G27</f>
        <v>1440</v>
      </c>
    </row>
    <row r="28" spans="1:13" s="145" customFormat="1" ht="16.5" customHeight="1">
      <c r="A28" s="119"/>
      <c r="B28" s="119"/>
      <c r="C28" s="120" t="s">
        <v>111</v>
      </c>
      <c r="D28" s="120"/>
      <c r="E28" s="119"/>
      <c r="F28" s="121"/>
      <c r="G28" s="122"/>
      <c r="H28" s="285">
        <f>SUM(H29:H43)</f>
        <v>42279</v>
      </c>
      <c r="I28" s="286"/>
      <c r="J28" s="147"/>
      <c r="K28" s="148"/>
      <c r="L28" s="149"/>
      <c r="M28" s="150"/>
    </row>
    <row r="29" spans="1:13" ht="12.75" outlineLevel="1">
      <c r="A29" s="128">
        <v>1</v>
      </c>
      <c r="B29" s="123"/>
      <c r="C29" s="125" t="s">
        <v>44</v>
      </c>
      <c r="D29" s="125" t="s">
        <v>45</v>
      </c>
      <c r="E29" s="123" t="s">
        <v>92</v>
      </c>
      <c r="F29" s="126">
        <v>18.5</v>
      </c>
      <c r="G29" s="127">
        <v>78</v>
      </c>
      <c r="H29" s="284">
        <f aca="true" t="shared" si="0" ref="H29:H43">F29*G29</f>
        <v>1443</v>
      </c>
      <c r="J29" s="151"/>
      <c r="K29" s="39"/>
      <c r="L29" s="36"/>
      <c r="M29" s="36"/>
    </row>
    <row r="30" spans="1:13" ht="25.5" outlineLevel="1">
      <c r="A30" s="128" t="s">
        <v>14</v>
      </c>
      <c r="B30" s="123"/>
      <c r="C30" s="125" t="s">
        <v>415</v>
      </c>
      <c r="D30" s="125" t="s">
        <v>416</v>
      </c>
      <c r="E30" s="123" t="s">
        <v>129</v>
      </c>
      <c r="F30" s="126">
        <v>2.25</v>
      </c>
      <c r="G30" s="126">
        <v>1050</v>
      </c>
      <c r="H30" s="284">
        <f t="shared" si="0"/>
        <v>2362.5</v>
      </c>
      <c r="J30" s="151"/>
      <c r="K30" s="39"/>
      <c r="L30" s="39"/>
      <c r="M30" s="36"/>
    </row>
    <row r="31" spans="1:13" ht="12.75" outlineLevel="1">
      <c r="A31" s="128" t="s">
        <v>16</v>
      </c>
      <c r="B31" s="123"/>
      <c r="C31" s="125" t="s">
        <v>15</v>
      </c>
      <c r="D31" s="125" t="s">
        <v>13</v>
      </c>
      <c r="E31" s="123" t="s">
        <v>129</v>
      </c>
      <c r="F31" s="126">
        <v>1.225</v>
      </c>
      <c r="G31" s="126">
        <v>560</v>
      </c>
      <c r="H31" s="284">
        <f t="shared" si="0"/>
        <v>686</v>
      </c>
      <c r="J31" s="151"/>
      <c r="K31" s="39"/>
      <c r="L31" s="39"/>
      <c r="M31" s="36"/>
    </row>
    <row r="32" spans="1:13" ht="12.75" outlineLevel="1">
      <c r="A32" s="128" t="s">
        <v>18</v>
      </c>
      <c r="B32" s="123"/>
      <c r="C32" s="125" t="s">
        <v>17</v>
      </c>
      <c r="D32" s="125" t="s">
        <v>338</v>
      </c>
      <c r="E32" s="123" t="s">
        <v>129</v>
      </c>
      <c r="F32" s="126">
        <v>19.5</v>
      </c>
      <c r="G32" s="126">
        <v>185</v>
      </c>
      <c r="H32" s="284">
        <f t="shared" si="0"/>
        <v>3607.5</v>
      </c>
      <c r="J32" s="151"/>
      <c r="K32" s="39"/>
      <c r="L32" s="39"/>
      <c r="M32" s="36"/>
    </row>
    <row r="33" spans="1:13" ht="24.75" customHeight="1" outlineLevel="1">
      <c r="A33" s="128" t="s">
        <v>19</v>
      </c>
      <c r="B33" s="123"/>
      <c r="C33" s="125" t="s">
        <v>50</v>
      </c>
      <c r="D33" s="125" t="s">
        <v>42</v>
      </c>
      <c r="E33" s="123" t="s">
        <v>129</v>
      </c>
      <c r="F33" s="126">
        <v>7.5</v>
      </c>
      <c r="G33" s="126">
        <v>105</v>
      </c>
      <c r="H33" s="284">
        <f t="shared" si="0"/>
        <v>787.5</v>
      </c>
      <c r="J33" s="151"/>
      <c r="K33" s="39"/>
      <c r="L33" s="39"/>
      <c r="M33" s="36"/>
    </row>
    <row r="34" spans="1:13" ht="12.75" outlineLevel="1">
      <c r="A34" s="128" t="s">
        <v>20</v>
      </c>
      <c r="B34" s="123"/>
      <c r="C34" s="125" t="s">
        <v>31</v>
      </c>
      <c r="D34" s="125" t="s">
        <v>40</v>
      </c>
      <c r="E34" s="123" t="s">
        <v>129</v>
      </c>
      <c r="F34" s="126">
        <v>15.7</v>
      </c>
      <c r="G34" s="126">
        <v>560</v>
      </c>
      <c r="H34" s="284">
        <f t="shared" si="0"/>
        <v>8792</v>
      </c>
      <c r="J34" s="151"/>
      <c r="K34" s="39"/>
      <c r="L34" s="39"/>
      <c r="M34" s="36"/>
    </row>
    <row r="35" spans="1:13" ht="12.75" outlineLevel="1">
      <c r="A35" s="128">
        <v>7</v>
      </c>
      <c r="B35" s="123"/>
      <c r="C35" s="125" t="s">
        <v>33</v>
      </c>
      <c r="D35" s="125" t="s">
        <v>32</v>
      </c>
      <c r="E35" s="123" t="s">
        <v>129</v>
      </c>
      <c r="F35" s="126">
        <v>16</v>
      </c>
      <c r="G35" s="126">
        <v>78</v>
      </c>
      <c r="H35" s="284">
        <f t="shared" si="0"/>
        <v>1248</v>
      </c>
      <c r="J35" s="151"/>
      <c r="K35" s="39"/>
      <c r="L35" s="39"/>
      <c r="M35" s="36"/>
    </row>
    <row r="36" spans="1:13" ht="12.75" outlineLevel="1">
      <c r="A36" s="128">
        <v>8</v>
      </c>
      <c r="B36" s="123"/>
      <c r="C36" s="125" t="s">
        <v>36</v>
      </c>
      <c r="D36" s="125" t="s">
        <v>34</v>
      </c>
      <c r="E36" s="123" t="s">
        <v>91</v>
      </c>
      <c r="F36" s="126">
        <v>5</v>
      </c>
      <c r="G36" s="126">
        <v>310</v>
      </c>
      <c r="H36" s="284">
        <f t="shared" si="0"/>
        <v>1550</v>
      </c>
      <c r="J36" s="151"/>
      <c r="K36" s="39"/>
      <c r="L36" s="39"/>
      <c r="M36" s="36"/>
    </row>
    <row r="37" spans="1:13" ht="12.75" outlineLevel="1">
      <c r="A37" s="128">
        <v>9</v>
      </c>
      <c r="B37" s="123"/>
      <c r="C37" s="125" t="s">
        <v>37</v>
      </c>
      <c r="D37" s="125" t="s">
        <v>35</v>
      </c>
      <c r="E37" s="123" t="s">
        <v>91</v>
      </c>
      <c r="F37" s="126">
        <v>1</v>
      </c>
      <c r="G37" s="127">
        <v>290</v>
      </c>
      <c r="H37" s="284">
        <f t="shared" si="0"/>
        <v>290</v>
      </c>
      <c r="J37" s="151"/>
      <c r="K37" s="39"/>
      <c r="L37" s="36"/>
      <c r="M37" s="36"/>
    </row>
    <row r="38" spans="1:13" ht="15" customHeight="1" outlineLevel="1">
      <c r="A38" s="128">
        <v>10</v>
      </c>
      <c r="B38" s="123"/>
      <c r="C38" s="125" t="s">
        <v>68</v>
      </c>
      <c r="D38" s="125" t="s">
        <v>266</v>
      </c>
      <c r="E38" s="123" t="s">
        <v>120</v>
      </c>
      <c r="F38" s="126">
        <v>1</v>
      </c>
      <c r="G38" s="300">
        <v>2800</v>
      </c>
      <c r="H38" s="284">
        <f t="shared" si="0"/>
        <v>2800</v>
      </c>
      <c r="J38" s="151"/>
      <c r="K38" s="39"/>
      <c r="L38" s="36"/>
      <c r="M38" s="36"/>
    </row>
    <row r="39" spans="1:13" ht="25.5" customHeight="1" outlineLevel="1">
      <c r="A39" s="128">
        <v>11</v>
      </c>
      <c r="B39" s="123"/>
      <c r="C39" s="125" t="s">
        <v>38</v>
      </c>
      <c r="D39" s="125" t="s">
        <v>39</v>
      </c>
      <c r="E39" s="123" t="s">
        <v>120</v>
      </c>
      <c r="F39" s="126">
        <v>1</v>
      </c>
      <c r="G39" s="301">
        <v>1500</v>
      </c>
      <c r="H39" s="284">
        <f t="shared" si="0"/>
        <v>1500</v>
      </c>
      <c r="J39" s="151"/>
      <c r="K39" s="39"/>
      <c r="L39" s="39"/>
      <c r="M39" s="36"/>
    </row>
    <row r="40" spans="1:13" ht="29.25" customHeight="1" outlineLevel="1">
      <c r="A40" s="128">
        <v>12</v>
      </c>
      <c r="B40" s="123"/>
      <c r="C40" s="125" t="s">
        <v>272</v>
      </c>
      <c r="D40" s="125" t="s">
        <v>273</v>
      </c>
      <c r="E40" s="123" t="s">
        <v>120</v>
      </c>
      <c r="F40" s="126">
        <v>1</v>
      </c>
      <c r="G40" s="301">
        <v>5600</v>
      </c>
      <c r="H40" s="284">
        <f t="shared" si="0"/>
        <v>5600</v>
      </c>
      <c r="J40" s="151"/>
      <c r="K40" s="39"/>
      <c r="L40" s="39"/>
      <c r="M40" s="36"/>
    </row>
    <row r="41" spans="1:13" ht="29.25" customHeight="1" outlineLevel="1">
      <c r="A41" s="128">
        <v>13</v>
      </c>
      <c r="B41" s="123"/>
      <c r="C41" s="125" t="s">
        <v>41</v>
      </c>
      <c r="D41" s="125" t="s">
        <v>323</v>
      </c>
      <c r="E41" s="123" t="s">
        <v>129</v>
      </c>
      <c r="F41" s="126">
        <v>77.5</v>
      </c>
      <c r="G41" s="127">
        <v>75</v>
      </c>
      <c r="H41" s="284">
        <f t="shared" si="0"/>
        <v>5812.5</v>
      </c>
      <c r="J41" s="151"/>
      <c r="K41" s="39"/>
      <c r="L41" s="36"/>
      <c r="M41" s="36"/>
    </row>
    <row r="42" spans="1:13" ht="12.75" outlineLevel="1">
      <c r="A42" s="128">
        <v>15</v>
      </c>
      <c r="B42" s="123"/>
      <c r="C42" s="125" t="s">
        <v>121</v>
      </c>
      <c r="D42" s="125" t="s">
        <v>105</v>
      </c>
      <c r="E42" s="123" t="s">
        <v>120</v>
      </c>
      <c r="F42" s="126">
        <v>1</v>
      </c>
      <c r="G42" s="300">
        <v>2100</v>
      </c>
      <c r="H42" s="284">
        <f t="shared" si="0"/>
        <v>2100</v>
      </c>
      <c r="J42" s="151"/>
      <c r="K42" s="39"/>
      <c r="L42" s="36"/>
      <c r="M42" s="36"/>
    </row>
    <row r="43" spans="1:13" ht="12.75" outlineLevel="1">
      <c r="A43" s="128">
        <v>16</v>
      </c>
      <c r="B43" s="123"/>
      <c r="C43" s="125" t="s">
        <v>137</v>
      </c>
      <c r="D43" s="125"/>
      <c r="E43" s="123" t="s">
        <v>93</v>
      </c>
      <c r="F43" s="126">
        <v>1</v>
      </c>
      <c r="G43" s="300">
        <v>3700</v>
      </c>
      <c r="H43" s="284">
        <f t="shared" si="0"/>
        <v>3700</v>
      </c>
      <c r="J43" s="151"/>
      <c r="K43" s="39"/>
      <c r="L43" s="36"/>
      <c r="M43" s="36"/>
    </row>
    <row r="44" spans="1:8" ht="12.75" outlineLevel="1">
      <c r="A44" s="128">
        <v>17</v>
      </c>
      <c r="B44" s="124"/>
      <c r="C44" s="124"/>
      <c r="D44" s="124"/>
      <c r="E44" s="124"/>
      <c r="F44" s="124"/>
      <c r="G44" s="124"/>
      <c r="H44" s="287"/>
    </row>
    <row r="45" spans="1:8" ht="12.75" hidden="1" outlineLevel="1">
      <c r="A45" s="128">
        <v>13</v>
      </c>
      <c r="B45" s="123"/>
      <c r="C45" s="125" t="s">
        <v>112</v>
      </c>
      <c r="D45" s="125" t="s">
        <v>105</v>
      </c>
      <c r="E45" s="123" t="s">
        <v>106</v>
      </c>
      <c r="F45" s="126"/>
      <c r="G45" s="127"/>
      <c r="H45" s="284">
        <f aca="true" t="shared" si="1" ref="H45:H52">F45*G45</f>
        <v>0</v>
      </c>
    </row>
    <row r="46" spans="1:8" ht="12.75" hidden="1" outlineLevel="1">
      <c r="A46" s="128">
        <v>14</v>
      </c>
      <c r="B46" s="123"/>
      <c r="C46" s="125" t="s">
        <v>113</v>
      </c>
      <c r="D46" s="125" t="s">
        <v>105</v>
      </c>
      <c r="E46" s="123" t="s">
        <v>106</v>
      </c>
      <c r="F46" s="126"/>
      <c r="G46" s="127"/>
      <c r="H46" s="284">
        <f t="shared" si="1"/>
        <v>0</v>
      </c>
    </row>
    <row r="47" spans="1:8" ht="12.75" hidden="1" outlineLevel="1">
      <c r="A47" s="128">
        <v>15</v>
      </c>
      <c r="B47" s="123"/>
      <c r="C47" s="125" t="s">
        <v>114</v>
      </c>
      <c r="D47" s="125" t="s">
        <v>105</v>
      </c>
      <c r="E47" s="123" t="s">
        <v>106</v>
      </c>
      <c r="F47" s="126"/>
      <c r="G47" s="127"/>
      <c r="H47" s="284">
        <f t="shared" si="1"/>
        <v>0</v>
      </c>
    </row>
    <row r="48" spans="1:8" ht="12.75" hidden="1" outlineLevel="1">
      <c r="A48" s="128">
        <v>16</v>
      </c>
      <c r="B48" s="123"/>
      <c r="C48" s="125" t="s">
        <v>115</v>
      </c>
      <c r="D48" s="125" t="s">
        <v>105</v>
      </c>
      <c r="E48" s="123" t="s">
        <v>106</v>
      </c>
      <c r="F48" s="126"/>
      <c r="G48" s="127"/>
      <c r="H48" s="284">
        <f t="shared" si="1"/>
        <v>0</v>
      </c>
    </row>
    <row r="49" spans="1:8" ht="12.75" hidden="1" outlineLevel="1">
      <c r="A49" s="128">
        <v>17</v>
      </c>
      <c r="B49" s="123"/>
      <c r="C49" s="125" t="s">
        <v>116</v>
      </c>
      <c r="D49" s="125" t="s">
        <v>105</v>
      </c>
      <c r="E49" s="123" t="s">
        <v>106</v>
      </c>
      <c r="F49" s="126"/>
      <c r="G49" s="127"/>
      <c r="H49" s="284">
        <f t="shared" si="1"/>
        <v>0</v>
      </c>
    </row>
    <row r="50" spans="1:8" ht="12.75" hidden="1" outlineLevel="1">
      <c r="A50" s="128">
        <v>18</v>
      </c>
      <c r="B50" s="123"/>
      <c r="C50" s="125" t="s">
        <v>117</v>
      </c>
      <c r="D50" s="125" t="s">
        <v>105</v>
      </c>
      <c r="E50" s="123" t="s">
        <v>106</v>
      </c>
      <c r="F50" s="126"/>
      <c r="G50" s="127"/>
      <c r="H50" s="284">
        <f t="shared" si="1"/>
        <v>0</v>
      </c>
    </row>
    <row r="51" spans="1:8" ht="12.75" hidden="1" outlineLevel="1">
      <c r="A51" s="128">
        <v>19</v>
      </c>
      <c r="B51" s="123"/>
      <c r="C51" s="125" t="s">
        <v>118</v>
      </c>
      <c r="D51" s="125" t="s">
        <v>105</v>
      </c>
      <c r="E51" s="123" t="s">
        <v>106</v>
      </c>
      <c r="F51" s="126"/>
      <c r="G51" s="127"/>
      <c r="H51" s="284">
        <f t="shared" si="1"/>
        <v>0</v>
      </c>
    </row>
    <row r="52" spans="1:8" ht="12.75" hidden="1" outlineLevel="1">
      <c r="A52" s="128">
        <v>20</v>
      </c>
      <c r="B52" s="123"/>
      <c r="C52" s="125" t="s">
        <v>119</v>
      </c>
      <c r="D52" s="125" t="s">
        <v>105</v>
      </c>
      <c r="E52" s="123" t="s">
        <v>106</v>
      </c>
      <c r="F52" s="126"/>
      <c r="G52" s="127"/>
      <c r="H52" s="284">
        <f t="shared" si="1"/>
        <v>0</v>
      </c>
    </row>
    <row r="53" spans="1:9" s="145" customFormat="1" ht="16.5" customHeight="1" hidden="1">
      <c r="A53" s="128"/>
      <c r="B53" s="119"/>
      <c r="C53" s="120" t="s">
        <v>135</v>
      </c>
      <c r="D53" s="120"/>
      <c r="E53" s="119"/>
      <c r="F53" s="121"/>
      <c r="G53" s="122"/>
      <c r="H53" s="285">
        <f>SUM(H54:H55)</f>
        <v>0</v>
      </c>
      <c r="I53" s="286"/>
    </row>
    <row r="54" spans="1:8" s="145" customFormat="1" ht="32.25" customHeight="1" hidden="1">
      <c r="A54" s="128">
        <v>1</v>
      </c>
      <c r="B54" s="119"/>
      <c r="C54" s="125" t="s">
        <v>281</v>
      </c>
      <c r="D54" s="125" t="s">
        <v>282</v>
      </c>
      <c r="E54" s="123" t="s">
        <v>107</v>
      </c>
      <c r="F54" s="126"/>
      <c r="G54" s="127"/>
      <c r="H54" s="284">
        <f>F54*G54</f>
        <v>0</v>
      </c>
    </row>
    <row r="55" spans="1:8" ht="12.75" hidden="1" outlineLevel="1">
      <c r="A55" s="128">
        <v>2</v>
      </c>
      <c r="B55" s="123"/>
      <c r="C55" s="125" t="s">
        <v>122</v>
      </c>
      <c r="D55" s="125" t="s">
        <v>105</v>
      </c>
      <c r="E55" s="123" t="s">
        <v>123</v>
      </c>
      <c r="F55" s="126">
        <f>SUM(H54:H54)/100</f>
        <v>0</v>
      </c>
      <c r="G55" s="127"/>
      <c r="H55" s="284">
        <f>F55*G55</f>
        <v>0</v>
      </c>
    </row>
    <row r="56" spans="1:13" s="145" customFormat="1" ht="16.5" customHeight="1" collapsed="1">
      <c r="A56" s="119"/>
      <c r="B56" s="119"/>
      <c r="C56" s="120" t="s">
        <v>270</v>
      </c>
      <c r="D56" s="120"/>
      <c r="E56" s="119"/>
      <c r="F56" s="121"/>
      <c r="G56" s="122"/>
      <c r="H56" s="285">
        <f>SUM(H57:H63)</f>
        <v>62121.06</v>
      </c>
      <c r="I56" s="286"/>
      <c r="J56" s="147"/>
      <c r="K56" s="148"/>
      <c r="L56" s="149"/>
      <c r="M56" s="150"/>
    </row>
    <row r="57" spans="1:13" ht="15" customHeight="1" outlineLevel="1">
      <c r="A57" s="128">
        <v>1</v>
      </c>
      <c r="B57" s="123"/>
      <c r="C57" s="125" t="s">
        <v>55</v>
      </c>
      <c r="D57" s="125" t="s">
        <v>299</v>
      </c>
      <c r="E57" s="123" t="s">
        <v>129</v>
      </c>
      <c r="F57" s="126">
        <v>16</v>
      </c>
      <c r="G57" s="127">
        <v>688</v>
      </c>
      <c r="H57" s="127">
        <f aca="true" t="shared" si="2" ref="H57:H63">F57*G57</f>
        <v>11008</v>
      </c>
      <c r="J57" s="151"/>
      <c r="K57" s="39"/>
      <c r="L57" s="36"/>
      <c r="M57" s="36"/>
    </row>
    <row r="58" spans="1:13" ht="26.25" customHeight="1" hidden="1" outlineLevel="1">
      <c r="A58" s="128">
        <v>2</v>
      </c>
      <c r="B58" s="123"/>
      <c r="C58" s="125" t="s">
        <v>166</v>
      </c>
      <c r="D58" s="125" t="s">
        <v>167</v>
      </c>
      <c r="E58" s="123" t="s">
        <v>129</v>
      </c>
      <c r="F58" s="126"/>
      <c r="G58" s="127"/>
      <c r="H58" s="127">
        <f t="shared" si="2"/>
        <v>0</v>
      </c>
      <c r="J58" s="151"/>
      <c r="K58" s="39"/>
      <c r="L58" s="36"/>
      <c r="M58" s="36"/>
    </row>
    <row r="59" spans="1:13" ht="26.25" customHeight="1" hidden="1" outlineLevel="1">
      <c r="A59" s="128">
        <v>3</v>
      </c>
      <c r="B59" s="128"/>
      <c r="C59" s="123" t="s">
        <v>267</v>
      </c>
      <c r="D59" s="125" t="s">
        <v>268</v>
      </c>
      <c r="E59" s="123" t="s">
        <v>129</v>
      </c>
      <c r="F59" s="126"/>
      <c r="G59" s="127"/>
      <c r="H59" s="127">
        <f t="shared" si="2"/>
        <v>0</v>
      </c>
      <c r="J59" s="151"/>
      <c r="K59" s="39"/>
      <c r="L59" s="36"/>
      <c r="M59" s="36"/>
    </row>
    <row r="60" spans="1:13" ht="17.25" customHeight="1" outlineLevel="1">
      <c r="A60" s="128">
        <v>2</v>
      </c>
      <c r="B60" s="128"/>
      <c r="C60" s="123" t="s">
        <v>348</v>
      </c>
      <c r="D60" s="125" t="s">
        <v>0</v>
      </c>
      <c r="E60" s="123" t="s">
        <v>91</v>
      </c>
      <c r="F60" s="126">
        <v>3</v>
      </c>
      <c r="G60" s="127">
        <v>590</v>
      </c>
      <c r="H60" s="127">
        <f>F60*G60</f>
        <v>1770</v>
      </c>
      <c r="J60" s="151"/>
      <c r="K60" s="39"/>
      <c r="L60" s="36"/>
      <c r="M60" s="36"/>
    </row>
    <row r="61" spans="1:13" ht="26.25" customHeight="1" outlineLevel="1">
      <c r="A61" s="128">
        <v>3</v>
      </c>
      <c r="B61" s="123"/>
      <c r="C61" s="125" t="s">
        <v>297</v>
      </c>
      <c r="D61" s="125" t="s">
        <v>300</v>
      </c>
      <c r="E61" s="123" t="s">
        <v>129</v>
      </c>
      <c r="F61" s="126">
        <v>4.5</v>
      </c>
      <c r="G61" s="300">
        <v>1850</v>
      </c>
      <c r="H61" s="127">
        <f t="shared" si="2"/>
        <v>8325</v>
      </c>
      <c r="J61" s="151"/>
      <c r="K61" s="39"/>
      <c r="L61" s="36"/>
      <c r="M61" s="36"/>
    </row>
    <row r="62" spans="1:13" ht="25.5" outlineLevel="1">
      <c r="A62" s="128">
        <v>4</v>
      </c>
      <c r="B62" s="123"/>
      <c r="C62" s="125" t="s">
        <v>57</v>
      </c>
      <c r="D62" s="125" t="s">
        <v>417</v>
      </c>
      <c r="E62" s="123" t="s">
        <v>93</v>
      </c>
      <c r="F62" s="126">
        <v>1</v>
      </c>
      <c r="G62" s="300">
        <v>39800</v>
      </c>
      <c r="H62" s="127">
        <f>F62*G62</f>
        <v>39800</v>
      </c>
      <c r="J62" s="151"/>
      <c r="K62" s="39"/>
      <c r="L62" s="36"/>
      <c r="M62" s="36"/>
    </row>
    <row r="63" spans="1:13" s="145" customFormat="1" ht="16.5" customHeight="1">
      <c r="A63" s="128">
        <v>5</v>
      </c>
      <c r="B63" s="119"/>
      <c r="C63" s="125" t="s">
        <v>122</v>
      </c>
      <c r="D63" s="125" t="s">
        <v>105</v>
      </c>
      <c r="E63" s="123" t="s">
        <v>123</v>
      </c>
      <c r="F63" s="126">
        <f>SUM(H57:H62)/100</f>
        <v>609.03</v>
      </c>
      <c r="G63" s="127">
        <v>2</v>
      </c>
      <c r="H63" s="127">
        <f t="shared" si="2"/>
        <v>1218.06</v>
      </c>
      <c r="J63" s="151"/>
      <c r="K63" s="39"/>
      <c r="L63" s="36"/>
      <c r="M63" s="36"/>
    </row>
    <row r="64" spans="1:13" s="145" customFormat="1" ht="16.5" customHeight="1" hidden="1">
      <c r="A64" s="119"/>
      <c r="B64" s="119"/>
      <c r="C64" s="120" t="s">
        <v>131</v>
      </c>
      <c r="D64" s="120"/>
      <c r="E64" s="119"/>
      <c r="F64" s="121"/>
      <c r="G64" s="122"/>
      <c r="H64" s="155">
        <f>SUM(H65:H65)</f>
        <v>0</v>
      </c>
      <c r="J64" s="147"/>
      <c r="K64" s="148"/>
      <c r="L64" s="149"/>
      <c r="M64" s="150"/>
    </row>
    <row r="65" spans="1:13" s="145" customFormat="1" ht="42" customHeight="1" hidden="1">
      <c r="A65" s="128">
        <v>1</v>
      </c>
      <c r="B65" s="131" t="s">
        <v>132</v>
      </c>
      <c r="C65" s="282"/>
      <c r="D65" s="282"/>
      <c r="E65" s="123" t="s">
        <v>92</v>
      </c>
      <c r="F65" s="126"/>
      <c r="G65" s="127">
        <v>599</v>
      </c>
      <c r="H65" s="127">
        <f>F65*G65</f>
        <v>0</v>
      </c>
      <c r="J65" s="151"/>
      <c r="K65" s="39"/>
      <c r="L65" s="36"/>
      <c r="M65" s="36"/>
    </row>
    <row r="66" spans="1:13" s="145" customFormat="1" ht="23.25" customHeight="1">
      <c r="A66" s="128"/>
      <c r="B66" s="131"/>
      <c r="C66" s="120" t="s">
        <v>131</v>
      </c>
      <c r="D66" s="282"/>
      <c r="E66" s="123"/>
      <c r="F66" s="126"/>
      <c r="G66" s="127"/>
      <c r="H66" s="162">
        <f>SUM(H67)</f>
        <v>4440</v>
      </c>
      <c r="J66" s="151"/>
      <c r="K66" s="39"/>
      <c r="L66" s="36"/>
      <c r="M66" s="288"/>
    </row>
    <row r="67" spans="1:13" s="145" customFormat="1" ht="14.25" customHeight="1">
      <c r="A67" s="128">
        <v>1</v>
      </c>
      <c r="B67" s="131"/>
      <c r="C67" s="283" t="s">
        <v>349</v>
      </c>
      <c r="D67" s="282" t="s">
        <v>345</v>
      </c>
      <c r="E67" s="123" t="s">
        <v>344</v>
      </c>
      <c r="F67" s="126">
        <v>92.5</v>
      </c>
      <c r="G67" s="127">
        <v>48</v>
      </c>
      <c r="H67" s="127">
        <f>F67*G67</f>
        <v>4440</v>
      </c>
      <c r="J67" s="151"/>
      <c r="K67" s="39"/>
      <c r="L67" s="36"/>
      <c r="M67" s="36"/>
    </row>
    <row r="68" spans="1:9" s="145" customFormat="1" ht="16.5" customHeight="1">
      <c r="A68" s="128"/>
      <c r="B68" s="119"/>
      <c r="C68" s="120" t="s">
        <v>58</v>
      </c>
      <c r="D68" s="120"/>
      <c r="E68" s="119"/>
      <c r="F68" s="121"/>
      <c r="G68" s="122"/>
      <c r="H68" s="155">
        <f>SUM(H69:H72)</f>
        <v>71640</v>
      </c>
      <c r="I68" s="286"/>
    </row>
    <row r="69" spans="1:8" s="145" customFormat="1" ht="53.25" customHeight="1">
      <c r="A69" s="128">
        <v>1</v>
      </c>
      <c r="B69" s="132" t="s">
        <v>56</v>
      </c>
      <c r="C69" s="282" t="s">
        <v>340</v>
      </c>
      <c r="D69" s="282" t="s">
        <v>341</v>
      </c>
      <c r="E69" s="123" t="s">
        <v>91</v>
      </c>
      <c r="F69" s="126">
        <v>2</v>
      </c>
      <c r="G69" s="300">
        <v>22500</v>
      </c>
      <c r="H69" s="127">
        <f>F69*G69</f>
        <v>45000</v>
      </c>
    </row>
    <row r="70" spans="1:8" s="145" customFormat="1" ht="29.25" customHeight="1">
      <c r="A70" s="128">
        <v>2</v>
      </c>
      <c r="B70" s="131">
        <v>1</v>
      </c>
      <c r="C70" s="282" t="s">
        <v>330</v>
      </c>
      <c r="D70" s="282" t="s">
        <v>331</v>
      </c>
      <c r="E70" s="123" t="s">
        <v>91</v>
      </c>
      <c r="F70" s="126">
        <v>2</v>
      </c>
      <c r="G70" s="127">
        <v>4500</v>
      </c>
      <c r="H70" s="127">
        <f>F70*G70</f>
        <v>9000</v>
      </c>
    </row>
    <row r="71" spans="1:8" s="145" customFormat="1" ht="17.25" customHeight="1">
      <c r="A71" s="128">
        <v>3</v>
      </c>
      <c r="B71" s="131"/>
      <c r="C71" s="282" t="s">
        <v>346</v>
      </c>
      <c r="D71" s="282" t="s">
        <v>347</v>
      </c>
      <c r="E71" s="123" t="s">
        <v>91</v>
      </c>
      <c r="F71" s="126">
        <v>2</v>
      </c>
      <c r="G71" s="127">
        <v>7200</v>
      </c>
      <c r="H71" s="127">
        <f>F71*G71</f>
        <v>14400</v>
      </c>
    </row>
    <row r="72" spans="1:8" ht="12.75" outlineLevel="1">
      <c r="A72" s="128">
        <v>4</v>
      </c>
      <c r="B72" s="123"/>
      <c r="C72" s="125" t="s">
        <v>122</v>
      </c>
      <c r="D72" s="125" t="s">
        <v>105</v>
      </c>
      <c r="E72" s="123" t="s">
        <v>123</v>
      </c>
      <c r="F72" s="126">
        <f>SUM(H69:H70)/100</f>
        <v>540</v>
      </c>
      <c r="G72" s="127">
        <v>6</v>
      </c>
      <c r="H72" s="127">
        <f>F72*G72</f>
        <v>3240</v>
      </c>
    </row>
    <row r="73" spans="1:8" ht="12.75" hidden="1" outlineLevel="1">
      <c r="A73" s="119">
        <f>SUM(A72:A72)</f>
        <v>4</v>
      </c>
      <c r="B73" s="119"/>
      <c r="C73" s="120" t="s">
        <v>131</v>
      </c>
      <c r="D73" s="120"/>
      <c r="E73" s="119"/>
      <c r="F73" s="121"/>
      <c r="G73" s="122"/>
      <c r="H73" s="155">
        <f>SUBTOTAL(9,H74:H74)</f>
        <v>0</v>
      </c>
    </row>
    <row r="74" spans="1:8" ht="25.5" hidden="1" outlineLevel="1">
      <c r="A74" s="128">
        <v>1</v>
      </c>
      <c r="B74" s="123" t="s">
        <v>132</v>
      </c>
      <c r="C74" s="125" t="s">
        <v>133</v>
      </c>
      <c r="D74" s="125" t="s">
        <v>134</v>
      </c>
      <c r="E74" s="123" t="s">
        <v>126</v>
      </c>
      <c r="F74" s="126"/>
      <c r="G74" s="127">
        <v>650</v>
      </c>
      <c r="H74" s="127">
        <f>F74*G74</f>
        <v>0</v>
      </c>
    </row>
    <row r="75" spans="1:8" s="145" customFormat="1" ht="16.5" customHeight="1" collapsed="1">
      <c r="A75" s="119"/>
      <c r="B75" s="119"/>
      <c r="C75" s="120" t="s">
        <v>130</v>
      </c>
      <c r="D75" s="120"/>
      <c r="E75" s="119"/>
      <c r="F75" s="121"/>
      <c r="G75" s="122"/>
      <c r="H75" s="155">
        <f>SUM(H76:H81)</f>
        <v>26779.176</v>
      </c>
    </row>
    <row r="76" spans="1:8" ht="12.75" outlineLevel="1">
      <c r="A76" s="128">
        <v>1</v>
      </c>
      <c r="B76" s="123"/>
      <c r="C76" s="125" t="s">
        <v>59</v>
      </c>
      <c r="D76" s="125"/>
      <c r="E76" s="123" t="s">
        <v>129</v>
      </c>
      <c r="F76" s="126">
        <v>15.7</v>
      </c>
      <c r="G76" s="127">
        <v>130</v>
      </c>
      <c r="H76" s="127">
        <f aca="true" t="shared" si="3" ref="H76:H81">F76*G76</f>
        <v>2041</v>
      </c>
    </row>
    <row r="77" spans="1:8" ht="12.75" outlineLevel="1">
      <c r="A77" s="128">
        <v>2</v>
      </c>
      <c r="B77" s="123"/>
      <c r="C77" s="125" t="s">
        <v>60</v>
      </c>
      <c r="D77" s="125"/>
      <c r="E77" s="123" t="s">
        <v>129</v>
      </c>
      <c r="F77" s="126">
        <v>15.7</v>
      </c>
      <c r="G77" s="127">
        <v>198</v>
      </c>
      <c r="H77" s="127">
        <f t="shared" si="3"/>
        <v>3108.6</v>
      </c>
    </row>
    <row r="78" spans="1:8" ht="12.75" outlineLevel="1">
      <c r="A78" s="128">
        <v>3</v>
      </c>
      <c r="B78" s="123"/>
      <c r="C78" s="125" t="s">
        <v>61</v>
      </c>
      <c r="D78" s="125" t="s">
        <v>62</v>
      </c>
      <c r="E78" s="123" t="s">
        <v>129</v>
      </c>
      <c r="F78" s="126">
        <v>15.7</v>
      </c>
      <c r="G78" s="127">
        <v>350</v>
      </c>
      <c r="H78" s="127">
        <f t="shared" si="3"/>
        <v>5495</v>
      </c>
    </row>
    <row r="79" spans="1:8" ht="25.5" outlineLevel="1">
      <c r="A79" s="128">
        <v>4</v>
      </c>
      <c r="B79" s="123"/>
      <c r="C79" s="125" t="s">
        <v>63</v>
      </c>
      <c r="D79" s="125" t="s">
        <v>67</v>
      </c>
      <c r="E79" s="123" t="s">
        <v>129</v>
      </c>
      <c r="F79" s="126">
        <v>15.7</v>
      </c>
      <c r="G79" s="127">
        <v>450</v>
      </c>
      <c r="H79" s="127">
        <f t="shared" si="3"/>
        <v>7065</v>
      </c>
    </row>
    <row r="80" spans="1:8" ht="12.75" outlineLevel="1">
      <c r="A80" s="128">
        <v>5</v>
      </c>
      <c r="B80" s="123"/>
      <c r="C80" s="125" t="s">
        <v>64</v>
      </c>
      <c r="D80" s="125" t="s">
        <v>4</v>
      </c>
      <c r="E80" s="123" t="s">
        <v>129</v>
      </c>
      <c r="F80" s="126">
        <v>15.7</v>
      </c>
      <c r="G80" s="300">
        <v>520</v>
      </c>
      <c r="H80" s="127">
        <f t="shared" si="3"/>
        <v>8164</v>
      </c>
    </row>
    <row r="81" spans="1:8" ht="12.75" outlineLevel="1">
      <c r="A81" s="128">
        <v>6</v>
      </c>
      <c r="B81" s="123"/>
      <c r="C81" s="125" t="s">
        <v>122</v>
      </c>
      <c r="D81" s="125" t="s">
        <v>105</v>
      </c>
      <c r="E81" s="123" t="s">
        <v>123</v>
      </c>
      <c r="F81" s="126">
        <f>SUM(H76:H80)/100</f>
        <v>258.736</v>
      </c>
      <c r="G81" s="127">
        <v>3.5</v>
      </c>
      <c r="H81" s="127">
        <f t="shared" si="3"/>
        <v>905.576</v>
      </c>
    </row>
    <row r="82" spans="1:8" ht="12.75" outlineLevel="1">
      <c r="A82" s="119"/>
      <c r="B82" s="119"/>
      <c r="C82" s="120" t="s">
        <v>326</v>
      </c>
      <c r="D82" s="120"/>
      <c r="E82" s="119"/>
      <c r="F82" s="121"/>
      <c r="G82" s="122"/>
      <c r="H82" s="155">
        <f>SUM(H83:H86)</f>
        <v>47185.65</v>
      </c>
    </row>
    <row r="83" spans="1:8" ht="38.25" outlineLevel="1">
      <c r="A83" s="128">
        <v>1</v>
      </c>
      <c r="B83" s="123"/>
      <c r="C83" s="125" t="s">
        <v>65</v>
      </c>
      <c r="D83" s="125" t="s">
        <v>342</v>
      </c>
      <c r="E83" s="123" t="s">
        <v>129</v>
      </c>
      <c r="F83" s="126">
        <v>47</v>
      </c>
      <c r="G83" s="127">
        <v>450</v>
      </c>
      <c r="H83" s="127">
        <f>F83*G83</f>
        <v>21150</v>
      </c>
    </row>
    <row r="84" spans="1:8" ht="25.5" outlineLevel="1">
      <c r="A84" s="128">
        <v>2</v>
      </c>
      <c r="B84" s="123"/>
      <c r="C84" s="125" t="s">
        <v>66</v>
      </c>
      <c r="D84" s="125" t="s">
        <v>324</v>
      </c>
      <c r="E84" s="123" t="s">
        <v>129</v>
      </c>
      <c r="F84" s="126">
        <v>47</v>
      </c>
      <c r="G84" s="300">
        <v>520</v>
      </c>
      <c r="H84" s="127">
        <f>F84*G84</f>
        <v>24440</v>
      </c>
    </row>
    <row r="85" spans="1:8" ht="25.5" outlineLevel="1">
      <c r="A85" s="128">
        <v>3</v>
      </c>
      <c r="B85" s="123"/>
      <c r="C85" s="125" t="s">
        <v>271</v>
      </c>
      <c r="D85" s="125" t="s">
        <v>69</v>
      </c>
      <c r="E85" s="123"/>
      <c r="F85" s="126"/>
      <c r="G85" s="127"/>
      <c r="H85" s="127"/>
    </row>
    <row r="86" spans="1:8" ht="20.25" customHeight="1" outlineLevel="1">
      <c r="A86" s="128">
        <v>4</v>
      </c>
      <c r="B86" s="123"/>
      <c r="C86" s="125" t="s">
        <v>122</v>
      </c>
      <c r="D86" s="125" t="s">
        <v>105</v>
      </c>
      <c r="E86" s="123" t="s">
        <v>123</v>
      </c>
      <c r="F86" s="126">
        <f>SUM(H83:H85)/100</f>
        <v>455.9</v>
      </c>
      <c r="G86" s="127">
        <v>3.5</v>
      </c>
      <c r="H86" s="127">
        <f>F86*G86</f>
        <v>1595.6499999999999</v>
      </c>
    </row>
    <row r="87" spans="1:8" ht="12.75" outlineLevel="1">
      <c r="A87" s="128">
        <v>5</v>
      </c>
      <c r="B87" s="123"/>
      <c r="C87" s="123"/>
      <c r="D87" s="125"/>
      <c r="E87" s="123"/>
      <c r="F87" s="126"/>
      <c r="G87" s="127"/>
      <c r="H87" s="127"/>
    </row>
    <row r="88" spans="1:8" s="145" customFormat="1" ht="16.5" customHeight="1">
      <c r="A88" s="119"/>
      <c r="B88" s="119"/>
      <c r="C88" s="120" t="s">
        <v>293</v>
      </c>
      <c r="D88" s="120"/>
      <c r="E88" s="119"/>
      <c r="F88" s="121"/>
      <c r="G88" s="122"/>
      <c r="H88" s="155">
        <f>SUM(H89)</f>
        <v>260</v>
      </c>
    </row>
    <row r="89" spans="1:8" ht="25.5" outlineLevel="1">
      <c r="A89" s="128">
        <v>1</v>
      </c>
      <c r="B89" s="123"/>
      <c r="C89" s="125" t="s">
        <v>294</v>
      </c>
      <c r="D89" s="125" t="s">
        <v>70</v>
      </c>
      <c r="E89" s="123" t="s">
        <v>92</v>
      </c>
      <c r="F89" s="289">
        <v>1</v>
      </c>
      <c r="G89" s="127">
        <v>260</v>
      </c>
      <c r="H89" s="127">
        <f>F89*G89</f>
        <v>260</v>
      </c>
    </row>
    <row r="90" spans="1:8" s="145" customFormat="1" ht="16.5" customHeight="1">
      <c r="A90" s="119"/>
      <c r="B90" s="119"/>
      <c r="C90" s="120" t="s">
        <v>124</v>
      </c>
      <c r="D90" s="120"/>
      <c r="E90" s="119"/>
      <c r="F90" s="121"/>
      <c r="G90" s="122"/>
      <c r="H90" s="155">
        <f>SUM(H91:H92)</f>
        <v>2990</v>
      </c>
    </row>
    <row r="91" spans="1:8" ht="12.75" outlineLevel="1">
      <c r="A91" s="128">
        <v>1</v>
      </c>
      <c r="B91" s="123"/>
      <c r="C91" s="125" t="s">
        <v>319</v>
      </c>
      <c r="D91" s="125" t="s">
        <v>283</v>
      </c>
      <c r="E91" s="123" t="s">
        <v>129</v>
      </c>
      <c r="F91" s="289">
        <v>37.5</v>
      </c>
      <c r="G91" s="127">
        <v>52</v>
      </c>
      <c r="H91" s="284">
        <f>F91*G91</f>
        <v>1950</v>
      </c>
    </row>
    <row r="92" spans="1:8" ht="12.75" outlineLevel="1">
      <c r="A92" s="128">
        <v>2</v>
      </c>
      <c r="B92" s="123"/>
      <c r="C92" s="125" t="s">
        <v>320</v>
      </c>
      <c r="D92" s="125" t="s">
        <v>283</v>
      </c>
      <c r="E92" s="123" t="s">
        <v>129</v>
      </c>
      <c r="F92" s="289">
        <v>16</v>
      </c>
      <c r="G92" s="127">
        <v>65</v>
      </c>
      <c r="H92" s="284">
        <f>F92*G92</f>
        <v>1040</v>
      </c>
    </row>
    <row r="93" spans="1:13" ht="14.25" customHeight="1" outlineLevel="1">
      <c r="A93" s="128"/>
      <c r="B93" s="123"/>
      <c r="C93" s="120" t="s">
        <v>128</v>
      </c>
      <c r="D93" s="125" t="s">
        <v>0</v>
      </c>
      <c r="E93" s="119"/>
      <c r="F93" s="121"/>
      <c r="G93" s="122"/>
      <c r="H93" s="285">
        <f>SUM(H94:H107)</f>
        <v>54880</v>
      </c>
      <c r="J93" s="147"/>
      <c r="K93" s="148"/>
      <c r="L93" s="149"/>
      <c r="M93" s="150"/>
    </row>
    <row r="94" spans="1:13" ht="18.75" customHeight="1" outlineLevel="1">
      <c r="A94" s="128">
        <v>1</v>
      </c>
      <c r="B94" s="123" t="s">
        <v>301</v>
      </c>
      <c r="C94" s="125" t="s">
        <v>284</v>
      </c>
      <c r="D94" s="125" t="s">
        <v>302</v>
      </c>
      <c r="E94" s="123" t="s">
        <v>126</v>
      </c>
      <c r="F94" s="126">
        <v>2</v>
      </c>
      <c r="G94" s="300">
        <v>1890</v>
      </c>
      <c r="H94" s="284">
        <f aca="true" t="shared" si="4" ref="H94:H107">F94*G94</f>
        <v>3780</v>
      </c>
      <c r="J94" s="151"/>
      <c r="K94" s="39"/>
      <c r="L94" s="36"/>
      <c r="M94" s="36"/>
    </row>
    <row r="95" spans="1:13" ht="18.75" customHeight="1" outlineLevel="1">
      <c r="A95" s="128">
        <v>2</v>
      </c>
      <c r="B95" s="123" t="s">
        <v>303</v>
      </c>
      <c r="C95" s="125" t="s">
        <v>285</v>
      </c>
      <c r="D95" s="125" t="s">
        <v>286</v>
      </c>
      <c r="E95" s="123" t="s">
        <v>126</v>
      </c>
      <c r="F95" s="126">
        <v>2</v>
      </c>
      <c r="G95" s="300">
        <v>1300</v>
      </c>
      <c r="H95" s="284">
        <f t="shared" si="4"/>
        <v>2600</v>
      </c>
      <c r="J95" s="151"/>
      <c r="K95" s="39"/>
      <c r="L95" s="36"/>
      <c r="M95" s="36"/>
    </row>
    <row r="96" spans="1:13" ht="18.75" customHeight="1" outlineLevel="1">
      <c r="A96" s="128">
        <v>3</v>
      </c>
      <c r="B96" s="123" t="s">
        <v>304</v>
      </c>
      <c r="C96" s="125" t="s">
        <v>287</v>
      </c>
      <c r="D96" s="125" t="s">
        <v>321</v>
      </c>
      <c r="E96" s="123" t="s">
        <v>126</v>
      </c>
      <c r="F96" s="126">
        <v>4</v>
      </c>
      <c r="G96" s="300">
        <v>1800</v>
      </c>
      <c r="H96" s="284">
        <f t="shared" si="4"/>
        <v>7200</v>
      </c>
      <c r="J96" s="151"/>
      <c r="K96" s="39"/>
      <c r="L96" s="36"/>
      <c r="M96" s="36"/>
    </row>
    <row r="97" spans="1:13" ht="18.75" customHeight="1" outlineLevel="1">
      <c r="A97" s="128">
        <v>4</v>
      </c>
      <c r="B97" s="123" t="s">
        <v>305</v>
      </c>
      <c r="C97" s="125" t="s">
        <v>288</v>
      </c>
      <c r="D97" s="125" t="s">
        <v>306</v>
      </c>
      <c r="E97" s="123" t="s">
        <v>126</v>
      </c>
      <c r="F97" s="126">
        <v>2</v>
      </c>
      <c r="G97" s="300">
        <v>1830</v>
      </c>
      <c r="H97" s="284">
        <f t="shared" si="4"/>
        <v>3660</v>
      </c>
      <c r="J97" s="151"/>
      <c r="K97" s="39"/>
      <c r="L97" s="36"/>
      <c r="M97" s="36"/>
    </row>
    <row r="98" spans="1:13" ht="18.75" customHeight="1" outlineLevel="1">
      <c r="A98" s="128">
        <v>5</v>
      </c>
      <c r="B98" s="123" t="s">
        <v>307</v>
      </c>
      <c r="C98" s="125" t="s">
        <v>290</v>
      </c>
      <c r="D98" s="125" t="s">
        <v>291</v>
      </c>
      <c r="E98" s="123" t="s">
        <v>126</v>
      </c>
      <c r="F98" s="126">
        <v>4</v>
      </c>
      <c r="G98" s="300">
        <v>1920</v>
      </c>
      <c r="H98" s="284">
        <f t="shared" si="4"/>
        <v>7680</v>
      </c>
      <c r="J98" s="151"/>
      <c r="K98" s="39"/>
      <c r="L98" s="36"/>
      <c r="M98" s="36"/>
    </row>
    <row r="99" spans="1:13" ht="18.75" customHeight="1" outlineLevel="1">
      <c r="A99" s="128">
        <v>6</v>
      </c>
      <c r="B99" s="123" t="s">
        <v>308</v>
      </c>
      <c r="C99" s="125" t="s">
        <v>309</v>
      </c>
      <c r="D99" s="125" t="s">
        <v>289</v>
      </c>
      <c r="E99" s="123" t="s">
        <v>126</v>
      </c>
      <c r="F99" s="126">
        <v>1</v>
      </c>
      <c r="G99" s="300">
        <v>800</v>
      </c>
      <c r="H99" s="284">
        <f t="shared" si="4"/>
        <v>800</v>
      </c>
      <c r="J99" s="151"/>
      <c r="K99" s="39"/>
      <c r="L99" s="36"/>
      <c r="M99" s="36"/>
    </row>
    <row r="100" spans="1:13" ht="18.75" customHeight="1" outlineLevel="1">
      <c r="A100" s="128">
        <v>7</v>
      </c>
      <c r="B100" s="123" t="s">
        <v>310</v>
      </c>
      <c r="C100" s="125" t="s">
        <v>292</v>
      </c>
      <c r="D100" s="125" t="s">
        <v>289</v>
      </c>
      <c r="E100" s="123" t="s">
        <v>126</v>
      </c>
      <c r="F100" s="126">
        <v>1</v>
      </c>
      <c r="G100" s="300">
        <v>900</v>
      </c>
      <c r="H100" s="284">
        <f>F100*G100</f>
        <v>900</v>
      </c>
      <c r="J100" s="151"/>
      <c r="K100" s="39"/>
      <c r="L100" s="36"/>
      <c r="M100" s="36"/>
    </row>
    <row r="101" spans="1:13" ht="18.75" customHeight="1" outlineLevel="1">
      <c r="A101" s="128">
        <v>8</v>
      </c>
      <c r="B101" s="123" t="s">
        <v>311</v>
      </c>
      <c r="C101" s="125" t="s">
        <v>418</v>
      </c>
      <c r="D101" s="125" t="s">
        <v>289</v>
      </c>
      <c r="E101" s="123" t="s">
        <v>126</v>
      </c>
      <c r="F101" s="126">
        <v>1</v>
      </c>
      <c r="G101" s="300">
        <v>3600</v>
      </c>
      <c r="H101" s="284">
        <f t="shared" si="4"/>
        <v>3600</v>
      </c>
      <c r="J101" s="151"/>
      <c r="K101" s="39"/>
      <c r="L101" s="36"/>
      <c r="M101" s="36"/>
    </row>
    <row r="102" spans="1:13" ht="18.75" customHeight="1" outlineLevel="1">
      <c r="A102" s="128">
        <v>9</v>
      </c>
      <c r="B102" s="123" t="s">
        <v>312</v>
      </c>
      <c r="C102" s="123" t="s">
        <v>313</v>
      </c>
      <c r="D102" s="125" t="s">
        <v>289</v>
      </c>
      <c r="E102" s="123" t="s">
        <v>91</v>
      </c>
      <c r="F102" s="126">
        <v>1</v>
      </c>
      <c r="G102" s="300">
        <v>960</v>
      </c>
      <c r="H102" s="284">
        <f>F102*G102</f>
        <v>960</v>
      </c>
      <c r="J102" s="151"/>
      <c r="K102" s="39"/>
      <c r="L102" s="36"/>
      <c r="M102" s="36"/>
    </row>
    <row r="103" spans="1:13" ht="18.75" customHeight="1" outlineLevel="1">
      <c r="A103" s="128">
        <v>10</v>
      </c>
      <c r="B103" s="123" t="s">
        <v>315</v>
      </c>
      <c r="C103" s="123" t="s">
        <v>314</v>
      </c>
      <c r="D103" s="125" t="s">
        <v>419</v>
      </c>
      <c r="E103" s="123" t="s">
        <v>91</v>
      </c>
      <c r="F103" s="126">
        <v>1</v>
      </c>
      <c r="G103" s="300">
        <v>2100</v>
      </c>
      <c r="H103" s="284">
        <f>F103*G103</f>
        <v>2100</v>
      </c>
      <c r="J103" s="151"/>
      <c r="K103" s="39"/>
      <c r="L103" s="36"/>
      <c r="M103" s="36"/>
    </row>
    <row r="104" spans="1:13" ht="18.75" customHeight="1" outlineLevel="1">
      <c r="A104" s="128">
        <v>11</v>
      </c>
      <c r="B104" s="123" t="s">
        <v>316</v>
      </c>
      <c r="C104" s="123" t="s">
        <v>314</v>
      </c>
      <c r="D104" s="125" t="s">
        <v>420</v>
      </c>
      <c r="E104" s="123" t="s">
        <v>91</v>
      </c>
      <c r="F104" s="126">
        <v>1</v>
      </c>
      <c r="G104" s="300">
        <v>2600</v>
      </c>
      <c r="H104" s="284">
        <f>F104*G104</f>
        <v>2600</v>
      </c>
      <c r="J104" s="151"/>
      <c r="K104" s="39"/>
      <c r="L104" s="36"/>
      <c r="M104" s="36"/>
    </row>
    <row r="105" spans="1:13" ht="18.75" customHeight="1" outlineLevel="1">
      <c r="A105" s="128">
        <v>12</v>
      </c>
      <c r="B105" s="123" t="s">
        <v>317</v>
      </c>
      <c r="C105" s="123" t="s">
        <v>318</v>
      </c>
      <c r="D105" s="125" t="s">
        <v>332</v>
      </c>
      <c r="E105" s="123"/>
      <c r="F105" s="126"/>
      <c r="G105" s="127"/>
      <c r="H105" s="284"/>
      <c r="J105" s="151"/>
      <c r="K105" s="39"/>
      <c r="L105" s="36"/>
      <c r="M105" s="36"/>
    </row>
    <row r="106" spans="1:13" ht="18.75" customHeight="1" outlineLevel="1">
      <c r="A106" s="128">
        <v>13</v>
      </c>
      <c r="B106" s="123"/>
      <c r="C106" s="123" t="s">
        <v>343</v>
      </c>
      <c r="D106" s="125" t="s">
        <v>0</v>
      </c>
      <c r="E106" s="123" t="s">
        <v>91</v>
      </c>
      <c r="F106" s="126">
        <v>1</v>
      </c>
      <c r="G106" s="300">
        <v>18000</v>
      </c>
      <c r="H106" s="284">
        <f>F106*G106</f>
        <v>18000</v>
      </c>
      <c r="J106" s="151"/>
      <c r="K106" s="39"/>
      <c r="L106" s="36"/>
      <c r="M106" s="36"/>
    </row>
    <row r="107" spans="1:13" ht="30" customHeight="1" outlineLevel="1">
      <c r="A107" s="128">
        <v>14</v>
      </c>
      <c r="B107" s="123"/>
      <c r="C107" s="125" t="s">
        <v>322</v>
      </c>
      <c r="D107" s="125" t="s">
        <v>325</v>
      </c>
      <c r="E107" s="123" t="s">
        <v>93</v>
      </c>
      <c r="F107" s="126">
        <v>1</v>
      </c>
      <c r="G107" s="300">
        <v>1000</v>
      </c>
      <c r="H107" s="284">
        <f t="shared" si="4"/>
        <v>1000</v>
      </c>
      <c r="J107" s="151"/>
      <c r="K107" s="39"/>
      <c r="L107" s="36"/>
      <c r="M107" s="36"/>
    </row>
    <row r="108" spans="1:8" ht="12.75" outlineLevel="1">
      <c r="A108" s="128"/>
      <c r="B108" s="123"/>
      <c r="C108" s="125"/>
      <c r="D108" s="125"/>
      <c r="E108" s="123"/>
      <c r="F108" s="126"/>
      <c r="G108" s="127"/>
      <c r="H108" s="284"/>
    </row>
    <row r="109" spans="1:9" s="145" customFormat="1" ht="19.5" customHeight="1">
      <c r="A109" s="119"/>
      <c r="B109" s="119"/>
      <c r="C109" s="120" t="s">
        <v>72</v>
      </c>
      <c r="D109" s="120"/>
      <c r="E109" s="119"/>
      <c r="F109" s="121"/>
      <c r="G109" s="122"/>
      <c r="H109" s="155">
        <f>SUM(H5,H9,H14,H22,H28,H56,H67,H68,H75,H82,H88,H90,H93)</f>
        <v>398992.336</v>
      </c>
      <c r="I109" s="290"/>
    </row>
    <row r="110" ht="12.75">
      <c r="C110" s="259" t="s">
        <v>421</v>
      </c>
    </row>
    <row r="111" ht="12.75">
      <c r="C111" s="291"/>
    </row>
    <row r="112" ht="12.75">
      <c r="C112" s="291"/>
    </row>
    <row r="113" ht="12.75">
      <c r="C113" s="291"/>
    </row>
    <row r="114" ht="12.75">
      <c r="C114" s="291"/>
    </row>
    <row r="115" ht="12.75">
      <c r="C115" s="291"/>
    </row>
    <row r="116" ht="12.75">
      <c r="C116" s="291"/>
    </row>
    <row r="117" ht="12.75">
      <c r="C117" s="291"/>
    </row>
    <row r="118" ht="12.75">
      <c r="C118" s="291"/>
    </row>
    <row r="119" ht="12.75">
      <c r="C119" s="291"/>
    </row>
    <row r="120" ht="12.75">
      <c r="C120" s="291"/>
    </row>
    <row r="121" ht="12.75">
      <c r="C121" s="291"/>
    </row>
    <row r="122" ht="12.75">
      <c r="C122" s="291"/>
    </row>
    <row r="123" ht="12.75">
      <c r="C123" s="291"/>
    </row>
    <row r="124" ht="12.75">
      <c r="C124" s="291"/>
    </row>
    <row r="125" ht="12.75">
      <c r="C125" s="291"/>
    </row>
    <row r="126" ht="12.75">
      <c r="C126" s="291"/>
    </row>
    <row r="127" ht="12.75">
      <c r="C127" s="291"/>
    </row>
    <row r="128" ht="12.75">
      <c r="C128" s="291"/>
    </row>
    <row r="129" ht="12.75">
      <c r="C129" s="291"/>
    </row>
    <row r="130" ht="12.75">
      <c r="C130" s="291"/>
    </row>
    <row r="131" ht="12.75">
      <c r="C131" s="291"/>
    </row>
    <row r="132" ht="12.75">
      <c r="C132" s="291"/>
    </row>
    <row r="133" ht="12.75">
      <c r="C133" s="291"/>
    </row>
    <row r="134" ht="12.75">
      <c r="C134" s="291"/>
    </row>
    <row r="135" ht="12.75">
      <c r="C135" s="291"/>
    </row>
    <row r="136" ht="12.75">
      <c r="C136" s="291"/>
    </row>
    <row r="137" ht="12.75">
      <c r="C137" s="291"/>
    </row>
    <row r="138" ht="12.75">
      <c r="C138" s="291"/>
    </row>
    <row r="139" ht="12.75">
      <c r="C139" s="291"/>
    </row>
    <row r="140" ht="12.75">
      <c r="C140" s="291"/>
    </row>
    <row r="141" ht="12.75">
      <c r="C141" s="291"/>
    </row>
    <row r="142" ht="12.75">
      <c r="C142" s="291"/>
    </row>
    <row r="143" ht="12.75">
      <c r="C143" s="291"/>
    </row>
    <row r="144" ht="12.75">
      <c r="C144" s="291"/>
    </row>
    <row r="145" ht="12.75">
      <c r="C145" s="291"/>
    </row>
    <row r="146" ht="12.75">
      <c r="C146" s="291"/>
    </row>
    <row r="147" ht="12.75">
      <c r="C147" s="291"/>
    </row>
    <row r="148" ht="12.75">
      <c r="C148" s="291"/>
    </row>
    <row r="149" ht="12.75">
      <c r="C149" s="291"/>
    </row>
    <row r="150" ht="12.75">
      <c r="C150" s="291"/>
    </row>
    <row r="151" ht="12.75">
      <c r="C151" s="291"/>
    </row>
    <row r="152" ht="12.75">
      <c r="C152" s="291"/>
    </row>
    <row r="153" ht="12.75">
      <c r="C153" s="291"/>
    </row>
    <row r="154" ht="12.75">
      <c r="C154" s="291"/>
    </row>
    <row r="155" ht="12.75">
      <c r="C155" s="291"/>
    </row>
    <row r="156" ht="12.75">
      <c r="C156" s="291"/>
    </row>
    <row r="157" ht="12.75">
      <c r="C157" s="291"/>
    </row>
    <row r="158" ht="12.75">
      <c r="C158" s="291"/>
    </row>
    <row r="159" ht="12.75">
      <c r="C159" s="291"/>
    </row>
    <row r="160" ht="12.75">
      <c r="C160" s="291"/>
    </row>
    <row r="161" ht="12.75">
      <c r="C161" s="291"/>
    </row>
    <row r="162" ht="12.75">
      <c r="C162" s="291"/>
    </row>
    <row r="163" ht="12.75">
      <c r="C163" s="291"/>
    </row>
    <row r="164" ht="12.75">
      <c r="C164" s="291"/>
    </row>
    <row r="165" ht="12.75">
      <c r="C165" s="291"/>
    </row>
    <row r="166" ht="12.75">
      <c r="C166" s="291"/>
    </row>
    <row r="167" ht="12.75">
      <c r="C167" s="291"/>
    </row>
    <row r="168" ht="12.75">
      <c r="C168" s="291"/>
    </row>
    <row r="169" ht="12.75">
      <c r="C169" s="291"/>
    </row>
    <row r="170" ht="12.75">
      <c r="C170" s="291"/>
    </row>
    <row r="171" ht="12.75">
      <c r="C171" s="291"/>
    </row>
    <row r="172" ht="12.75">
      <c r="C172" s="291"/>
    </row>
    <row r="173" ht="12.75">
      <c r="C173" s="291"/>
    </row>
    <row r="174" ht="12.75">
      <c r="C174" s="291"/>
    </row>
    <row r="175" ht="12.75">
      <c r="C175" s="291"/>
    </row>
    <row r="176" ht="12.75">
      <c r="C176" s="291"/>
    </row>
    <row r="177" ht="12.75">
      <c r="C177" s="291"/>
    </row>
    <row r="178" ht="12.75">
      <c r="C178" s="291"/>
    </row>
    <row r="179" ht="12.75">
      <c r="C179" s="291"/>
    </row>
    <row r="180" ht="12.75">
      <c r="C180" s="291"/>
    </row>
    <row r="181" ht="12.75">
      <c r="C181" s="291"/>
    </row>
    <row r="182" ht="12.75">
      <c r="C182" s="291"/>
    </row>
    <row r="183" ht="12.75">
      <c r="C183" s="291"/>
    </row>
    <row r="184" ht="12.75">
      <c r="C184" s="291"/>
    </row>
    <row r="185" ht="12.75">
      <c r="C185" s="291"/>
    </row>
    <row r="186" ht="12.75">
      <c r="C186" s="291"/>
    </row>
    <row r="187" ht="12.75">
      <c r="C187" s="291"/>
    </row>
    <row r="188" ht="12.75">
      <c r="C188" s="291"/>
    </row>
    <row r="189" ht="12.75">
      <c r="C189" s="291"/>
    </row>
    <row r="190" ht="12.75">
      <c r="C190" s="291"/>
    </row>
    <row r="191" ht="12.75">
      <c r="C191" s="291"/>
    </row>
    <row r="192" ht="12.75">
      <c r="C192" s="291"/>
    </row>
    <row r="193" ht="12.75">
      <c r="C193" s="291"/>
    </row>
    <row r="194" ht="12.75">
      <c r="C194" s="291"/>
    </row>
    <row r="195" ht="12.75">
      <c r="C195" s="291"/>
    </row>
    <row r="196" ht="12.75">
      <c r="C196" s="291"/>
    </row>
    <row r="197" ht="12.75">
      <c r="C197" s="291"/>
    </row>
    <row r="198" ht="12.75">
      <c r="C198" s="291"/>
    </row>
    <row r="199" ht="12.75">
      <c r="C199" s="291"/>
    </row>
    <row r="200" ht="12.75">
      <c r="C200" s="291"/>
    </row>
    <row r="201" ht="12.75">
      <c r="C201" s="291"/>
    </row>
    <row r="202" ht="12.75">
      <c r="C202" s="291"/>
    </row>
    <row r="203" ht="12.75">
      <c r="C203" s="291"/>
    </row>
    <row r="204" ht="12.75">
      <c r="C204" s="291"/>
    </row>
    <row r="205" ht="12.75">
      <c r="C205" s="291"/>
    </row>
    <row r="206" ht="12.75">
      <c r="C206" s="291"/>
    </row>
    <row r="207" ht="12.75">
      <c r="C207" s="291"/>
    </row>
    <row r="208" ht="12.75">
      <c r="C208" s="291"/>
    </row>
    <row r="209" ht="12.75">
      <c r="C209" s="291"/>
    </row>
    <row r="210" ht="12.75">
      <c r="C210" s="291"/>
    </row>
    <row r="211" ht="12.75">
      <c r="C211" s="291"/>
    </row>
    <row r="212" ht="12.75">
      <c r="C212" s="291"/>
    </row>
    <row r="213" ht="12.75">
      <c r="C213" s="291"/>
    </row>
    <row r="214" ht="12.75">
      <c r="C214" s="291"/>
    </row>
    <row r="215" ht="12.75">
      <c r="C215" s="291"/>
    </row>
    <row r="216" ht="12.75">
      <c r="C216" s="291"/>
    </row>
    <row r="217" ht="12.75">
      <c r="C217" s="291"/>
    </row>
    <row r="218" ht="12.75">
      <c r="C218" s="291"/>
    </row>
    <row r="219" ht="12.75">
      <c r="C219" s="291"/>
    </row>
    <row r="220" ht="12.75">
      <c r="C220" s="291"/>
    </row>
  </sheetData>
  <sheetProtection/>
  <printOptions/>
  <pageMargins left="0.787401575" right="0.787401575" top="0.787401575" bottom="0.787401575" header="0.3" footer="0.3"/>
  <pageSetup horizontalDpi="600" verticalDpi="600" orientation="landscape" paperSize="9"/>
  <headerFooter>
    <oddHeader>&amp;C&amp;A</oddHeader>
    <oddFooter>&amp;L&amp;A&amp;C&amp;F&amp;R&amp;P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Dockala</dc:creator>
  <cp:keywords/>
  <dc:description/>
  <cp:lastModifiedBy>yvona</cp:lastModifiedBy>
  <cp:lastPrinted>2017-07-06T14:17:09Z</cp:lastPrinted>
  <dcterms:created xsi:type="dcterms:W3CDTF">2003-04-21T09:52:39Z</dcterms:created>
  <dcterms:modified xsi:type="dcterms:W3CDTF">2017-07-06T14:50:30Z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