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22 Unimec II - Přístroje OP VVV - opakování\podklady\OP VVV\"/>
    </mc:Choice>
  </mc:AlternateContent>
  <bookViews>
    <workbookView xWindow="0" yWindow="0" windowWidth="28800" windowHeight="12300"/>
  </bookViews>
  <sheets>
    <sheet name="VV_Přístroje_VVV_2kolo" sheetId="1" r:id="rId1"/>
  </sheets>
  <externalReferences>
    <externalReference r:id="rId2"/>
    <externalReference r:id="rId3"/>
  </externalReferences>
  <definedNames>
    <definedName name="_xlnm._FilterDatabase" localSheetId="0" hidden="1">VV_Přístroje_VVV_2kolo!$A$3:$L$47</definedName>
    <definedName name="NAV">[1]VV_INV_Přístroje_133!$G$65</definedName>
    <definedName name="NAVV">VV_Přístroje_VVV_2kolo!$H$57</definedName>
    <definedName name="ZCDPDM">[1]VV_INV_Přístroje_133!#REF!</definedName>
    <definedName name="ZCDPH" localSheetId="0">VV_Přístroje_VVV_2kolo!#REF!</definedName>
    <definedName name="ZCDPH">'[1]Celková rekapitulace'!$C$38</definedName>
    <definedName name="ZCDPH_pr_vvv">VV_Přístroje_VVV_2kolo!$H$81</definedName>
    <definedName name="ZCDPHDM">'[2]Rekapitulace stavby ZV'!$AN$40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39" i="1" l="1"/>
  <c r="G39" i="1" s="1"/>
  <c r="E52" i="1"/>
  <c r="D80" i="1"/>
  <c r="C80" i="1"/>
  <c r="G79" i="1"/>
  <c r="F79" i="1"/>
  <c r="D79" i="1"/>
  <c r="C79" i="1"/>
  <c r="G78" i="1"/>
  <c r="F78" i="1"/>
  <c r="D78" i="1"/>
  <c r="C78" i="1"/>
  <c r="G77" i="1"/>
  <c r="F77" i="1"/>
  <c r="D77" i="1"/>
  <c r="C77" i="1"/>
  <c r="G76" i="1"/>
  <c r="F76" i="1"/>
  <c r="D76" i="1"/>
  <c r="C76" i="1"/>
  <c r="G66" i="1"/>
  <c r="F66" i="1"/>
  <c r="D65" i="1"/>
  <c r="G65" i="1" s="1"/>
  <c r="C65" i="1"/>
  <c r="F65" i="1" s="1"/>
  <c r="D64" i="1"/>
  <c r="G64" i="1" s="1"/>
  <c r="C64" i="1"/>
  <c r="F64" i="1" s="1"/>
  <c r="D63" i="1"/>
  <c r="G63" i="1" s="1"/>
  <c r="C63" i="1"/>
  <c r="F63" i="1" s="1"/>
  <c r="D62" i="1"/>
  <c r="G62" i="1" s="1"/>
  <c r="C62" i="1"/>
  <c r="F62" i="1" s="1"/>
  <c r="D61" i="1"/>
  <c r="G61" i="1" s="1"/>
  <c r="C61" i="1"/>
  <c r="F61" i="1" s="1"/>
  <c r="D60" i="1"/>
  <c r="G60" i="1" s="1"/>
  <c r="C60" i="1"/>
  <c r="F60" i="1" s="1"/>
  <c r="D59" i="1"/>
  <c r="D67" i="1" s="1"/>
  <c r="C59" i="1"/>
  <c r="F59" i="1" s="1"/>
  <c r="F67" i="1" s="1"/>
  <c r="F52" i="1"/>
  <c r="G52" i="1" s="1"/>
  <c r="F51" i="1"/>
  <c r="G51" i="1" s="1"/>
  <c r="E51" i="1"/>
  <c r="F50" i="1"/>
  <c r="E50" i="1"/>
  <c r="F47" i="1"/>
  <c r="F48" i="1" s="1"/>
  <c r="E47" i="1"/>
  <c r="F44" i="1"/>
  <c r="G44" i="1" s="1"/>
  <c r="E44" i="1"/>
  <c r="F43" i="1"/>
  <c r="L43" i="1" s="1"/>
  <c r="E43" i="1"/>
  <c r="F42" i="1"/>
  <c r="E42" i="1"/>
  <c r="F38" i="1"/>
  <c r="G38" i="1" s="1"/>
  <c r="E38" i="1"/>
  <c r="F37" i="1"/>
  <c r="L37" i="1" s="1"/>
  <c r="E37" i="1"/>
  <c r="F36" i="1"/>
  <c r="G36" i="1" s="1"/>
  <c r="E36" i="1"/>
  <c r="F35" i="1"/>
  <c r="G35" i="1" s="1"/>
  <c r="E35" i="1"/>
  <c r="F34" i="1"/>
  <c r="G34" i="1" s="1"/>
  <c r="E34" i="1"/>
  <c r="F33" i="1"/>
  <c r="G33" i="1" s="1"/>
  <c r="E33" i="1"/>
  <c r="F32" i="1"/>
  <c r="G32" i="1" s="1"/>
  <c r="E32" i="1"/>
  <c r="F31" i="1"/>
  <c r="L31" i="1" s="1"/>
  <c r="E31" i="1"/>
  <c r="F30" i="1"/>
  <c r="G30" i="1" s="1"/>
  <c r="E30" i="1"/>
  <c r="F29" i="1"/>
  <c r="L29" i="1" s="1"/>
  <c r="E29" i="1"/>
  <c r="F28" i="1"/>
  <c r="G28" i="1" s="1"/>
  <c r="E28" i="1"/>
  <c r="F27" i="1"/>
  <c r="E27" i="1"/>
  <c r="F26" i="1"/>
  <c r="G26" i="1" s="1"/>
  <c r="E26" i="1"/>
  <c r="F25" i="1"/>
  <c r="L25" i="1" s="1"/>
  <c r="E25" i="1"/>
  <c r="F24" i="1"/>
  <c r="G24" i="1" s="1"/>
  <c r="E24" i="1"/>
  <c r="F23" i="1"/>
  <c r="G23" i="1" s="1"/>
  <c r="E23" i="1"/>
  <c r="F22" i="1"/>
  <c r="E22" i="1"/>
  <c r="F19" i="1"/>
  <c r="G19" i="1" s="1"/>
  <c r="E19" i="1"/>
  <c r="F18" i="1"/>
  <c r="G18" i="1" s="1"/>
  <c r="E18" i="1"/>
  <c r="F17" i="1"/>
  <c r="G17" i="1" s="1"/>
  <c r="E17" i="1"/>
  <c r="F16" i="1"/>
  <c r="L16" i="1" s="1"/>
  <c r="E16" i="1"/>
  <c r="F15" i="1"/>
  <c r="G15" i="1" s="1"/>
  <c r="E15" i="1"/>
  <c r="F14" i="1"/>
  <c r="G14" i="1" s="1"/>
  <c r="E14" i="1"/>
  <c r="F13" i="1"/>
  <c r="G13" i="1" s="1"/>
  <c r="E13" i="1"/>
  <c r="F12" i="1"/>
  <c r="L12" i="1" s="1"/>
  <c r="E12" i="1"/>
  <c r="F11" i="1"/>
  <c r="G11" i="1" s="1"/>
  <c r="E11" i="1"/>
  <c r="F10" i="1"/>
  <c r="L10" i="1" s="1"/>
  <c r="E10" i="1"/>
  <c r="F9" i="1"/>
  <c r="E9" i="1"/>
  <c r="F6" i="1"/>
  <c r="E6" i="1"/>
  <c r="F45" i="1" l="1"/>
  <c r="L27" i="1"/>
  <c r="F40" i="1"/>
  <c r="F20" i="1"/>
  <c r="F80" i="1"/>
  <c r="F7" i="1"/>
  <c r="C67" i="1"/>
  <c r="G59" i="1"/>
  <c r="G67" i="1" s="1"/>
  <c r="L14" i="1"/>
  <c r="G27" i="1"/>
  <c r="L35" i="1"/>
  <c r="L51" i="1"/>
  <c r="L33" i="1"/>
  <c r="G12" i="1"/>
  <c r="G25" i="1"/>
  <c r="G31" i="1"/>
  <c r="L18" i="1"/>
  <c r="G16" i="1"/>
  <c r="G29" i="1"/>
  <c r="G37" i="1"/>
  <c r="G43" i="1"/>
  <c r="L23" i="1"/>
  <c r="G10" i="1"/>
  <c r="L6" i="1"/>
  <c r="L9" i="1"/>
  <c r="L11" i="1"/>
  <c r="L13" i="1"/>
  <c r="L15" i="1"/>
  <c r="L17" i="1"/>
  <c r="L19" i="1"/>
  <c r="L22" i="1"/>
  <c r="L24" i="1"/>
  <c r="L26" i="1"/>
  <c r="L28" i="1"/>
  <c r="L30" i="1"/>
  <c r="L32" i="1"/>
  <c r="L34" i="1"/>
  <c r="L36" i="1"/>
  <c r="L38" i="1"/>
  <c r="L42" i="1"/>
  <c r="L44" i="1"/>
  <c r="L47" i="1"/>
  <c r="L50" i="1"/>
  <c r="G6" i="1"/>
  <c r="H5" i="1" s="1"/>
  <c r="G9" i="1"/>
  <c r="G22" i="1"/>
  <c r="G42" i="1"/>
  <c r="H41" i="1" s="1"/>
  <c r="I41" i="1" s="1"/>
  <c r="G47" i="1"/>
  <c r="H46" i="1" s="1"/>
  <c r="I46" i="1" s="1"/>
  <c r="G50" i="1"/>
  <c r="H49" i="1" s="1"/>
  <c r="I49" i="1" s="1"/>
  <c r="H21" i="1" l="1"/>
  <c r="I21" i="1" s="1"/>
  <c r="H8" i="1"/>
  <c r="I8" i="1" s="1"/>
  <c r="I5" i="1"/>
  <c r="G41" i="1"/>
  <c r="G8" i="1"/>
  <c r="G80" i="1"/>
  <c r="G5" i="1"/>
  <c r="G21" i="1"/>
  <c r="G49" i="1"/>
  <c r="G46" i="1"/>
  <c r="G56" i="1"/>
  <c r="F56" i="1"/>
  <c r="F57" i="1"/>
  <c r="G57" i="1"/>
  <c r="I53" i="1" l="1"/>
  <c r="H53" i="1"/>
  <c r="F81" i="1"/>
  <c r="G53" i="1"/>
  <c r="G81" i="1" l="1"/>
  <c r="M56" i="1"/>
</calcChain>
</file>

<file path=xl/sharedStrings.xml><?xml version="1.0" encoding="utf-8"?>
<sst xmlns="http://schemas.openxmlformats.org/spreadsheetml/2006/main" count="149" uniqueCount="123">
  <si>
    <t>Rozpočet</t>
  </si>
  <si>
    <t>ks</t>
  </si>
  <si>
    <t>j. cena vč. DPH</t>
  </si>
  <si>
    <t>celková cena vč. ZČ DPH</t>
  </si>
  <si>
    <t>PHVZ vč. DPH</t>
  </si>
  <si>
    <t>PHVZ bez DPH</t>
  </si>
  <si>
    <t>Specifikace</t>
  </si>
  <si>
    <t>Podpis smlouvy</t>
  </si>
  <si>
    <t>Část 1</t>
  </si>
  <si>
    <t xml:space="preserve">Přikrajovací pracoviště </t>
  </si>
  <si>
    <t>V-002</t>
  </si>
  <si>
    <t>Přikrajovací pracoviště s ventilací (histologické pracoviště)</t>
  </si>
  <si>
    <t>viz soubor Spec_V0002_UHE_Přikrajovací pracoviště_2kolo</t>
  </si>
  <si>
    <t>Část 2</t>
  </si>
  <si>
    <t>Trenažery</t>
  </si>
  <si>
    <t>V-044</t>
  </si>
  <si>
    <t>Běžecký trenažér</t>
  </si>
  <si>
    <t>viz soubor Spec_V044_UHY_Běžecký trenažér motorový_2kolo</t>
  </si>
  <si>
    <t>V-045</t>
  </si>
  <si>
    <t>Veslovací trenažéry</t>
  </si>
  <si>
    <t>viz soubor Spec_V045_UHY_Veslovací trenažéry_2kolo</t>
  </si>
  <si>
    <t>V-046</t>
  </si>
  <si>
    <t>Crossový (eliptický) trenažér</t>
  </si>
  <si>
    <t>viz soubor Spec_V046_UHY_Crossový (eliptický) trenažér_2kolo</t>
  </si>
  <si>
    <t>N077</t>
  </si>
  <si>
    <t>Balanční podložka kompatibilní s dome big, které již máme</t>
  </si>
  <si>
    <t>viz soubor Část 2 - ostatní položky_2kolo</t>
  </si>
  <si>
    <t>N078</t>
  </si>
  <si>
    <t xml:space="preserve">Rotoped </t>
  </si>
  <si>
    <t>viz. Soubor Spec_N078_rotoped_2kolo</t>
  </si>
  <si>
    <t>N079</t>
  </si>
  <si>
    <t>twist stepper skeleton</t>
  </si>
  <si>
    <t>N080</t>
  </si>
  <si>
    <t>šikmá lavice na posilování</t>
  </si>
  <si>
    <t>N081</t>
  </si>
  <si>
    <t xml:space="preserve">Aerobic step </t>
  </si>
  <si>
    <t>N082</t>
  </si>
  <si>
    <t xml:space="preserve">Závěsný posilovací systém </t>
  </si>
  <si>
    <t>N083</t>
  </si>
  <si>
    <t>Akumpresurní masážní podložka na chodidla</t>
  </si>
  <si>
    <t>N112</t>
  </si>
  <si>
    <t>Cyklotrenažér (smart)</t>
  </si>
  <si>
    <t>Část 3</t>
  </si>
  <si>
    <t>Přístroje výukové kuchyně a další domácí spotřebiče</t>
  </si>
  <si>
    <t>N108</t>
  </si>
  <si>
    <t>Vysokotlaký čistič</t>
  </si>
  <si>
    <t xml:space="preserve">viz soubor Část 3_ostatní položky_2kolo </t>
  </si>
  <si>
    <t>N109</t>
  </si>
  <si>
    <t>Akumulátorová pila</t>
  </si>
  <si>
    <t>N111</t>
  </si>
  <si>
    <t>Malá pásová pila</t>
  </si>
  <si>
    <t>N064</t>
  </si>
  <si>
    <t xml:space="preserve">lednice kombinovaná (s mrazákem), samostatně stojící </t>
  </si>
  <si>
    <t>N065</t>
  </si>
  <si>
    <t>lednice prosklená</t>
  </si>
  <si>
    <t>N066
N050</t>
  </si>
  <si>
    <t>mikrovlná trouba</t>
  </si>
  <si>
    <t>N067</t>
  </si>
  <si>
    <t>mixér tyčový</t>
  </si>
  <si>
    <t>N068</t>
  </si>
  <si>
    <t>mixér ruční</t>
  </si>
  <si>
    <t>N069</t>
  </si>
  <si>
    <t>kávovar</t>
  </si>
  <si>
    <t>N070</t>
  </si>
  <si>
    <t xml:space="preserve">kontaktní gril </t>
  </si>
  <si>
    <t>N071</t>
  </si>
  <si>
    <t>kuchyňský robot</t>
  </si>
  <si>
    <t>viz soubor N071_kuchyňský robot</t>
  </si>
  <si>
    <t>N072</t>
  </si>
  <si>
    <t>rýžovar</t>
  </si>
  <si>
    <t>N073</t>
  </si>
  <si>
    <t>pekárna</t>
  </si>
  <si>
    <t>N074</t>
  </si>
  <si>
    <t>brusiče nožů</t>
  </si>
  <si>
    <t>N075</t>
  </si>
  <si>
    <t>výrobník ledu</t>
  </si>
  <si>
    <t>N076</t>
  </si>
  <si>
    <t>sušička na ovoce a zeleniny</t>
  </si>
  <si>
    <t>N110
N117</t>
  </si>
  <si>
    <t>Pračka se sušičkou</t>
  </si>
  <si>
    <t>M-005</t>
  </si>
  <si>
    <t>rychlovarná konvice</t>
  </si>
  <si>
    <t>Část 4</t>
  </si>
  <si>
    <t>Spektrofotometry</t>
  </si>
  <si>
    <t>V-030</t>
  </si>
  <si>
    <t>Spektrofotometr III</t>
  </si>
  <si>
    <t>viz soubor Spec_V030_UCH_Spektrofotometr</t>
  </si>
  <si>
    <t>V-014</t>
  </si>
  <si>
    <t>Spektrofotometr I</t>
  </si>
  <si>
    <t>viz soubor Spec_V014_UMI_Spektrofotometr</t>
  </si>
  <si>
    <t>V-016</t>
  </si>
  <si>
    <t>Spektrofotometr II</t>
  </si>
  <si>
    <t>viz soubor _Spec_V016_UMI_Spektrofotometr II</t>
  </si>
  <si>
    <t>Část 5</t>
  </si>
  <si>
    <t>Fotometry</t>
  </si>
  <si>
    <t>V-039</t>
  </si>
  <si>
    <t xml:space="preserve">Fotometr  </t>
  </si>
  <si>
    <t>Část 6</t>
  </si>
  <si>
    <t>Výškoměr a váha</t>
  </si>
  <si>
    <t>N091</t>
  </si>
  <si>
    <t>osobní váhy do vyšetřovny</t>
  </si>
  <si>
    <t>viz soubor Část 6 - ostatní položky_2kolo</t>
  </si>
  <si>
    <t>N092</t>
  </si>
  <si>
    <t xml:space="preserve">výškoměr s váhou </t>
  </si>
  <si>
    <t>N092a</t>
  </si>
  <si>
    <t>nouzového napájení pro výškoměr s váhou</t>
  </si>
  <si>
    <t>INV</t>
  </si>
  <si>
    <t>NIV</t>
  </si>
  <si>
    <t>Limit OP VVV</t>
  </si>
  <si>
    <t>Kontrola OP VVV</t>
  </si>
  <si>
    <t>Kontrola celkem</t>
  </si>
  <si>
    <t>Přístroje UniMeC II - OP VVV - 2. kolo</t>
  </si>
  <si>
    <t>Číslo</t>
  </si>
  <si>
    <t>Název přístroje</t>
  </si>
  <si>
    <t>viz soubor Spec_V039_UCH_Fotometr_2kolo</t>
  </si>
  <si>
    <t>j. cena v Kč bez DPH</t>
  </si>
  <si>
    <t>celková cena v Kč bez DPH</t>
  </si>
  <si>
    <t>Celkem část 1:</t>
  </si>
  <si>
    <t>Celkem část 2:</t>
  </si>
  <si>
    <t>Celkem část 3:</t>
  </si>
  <si>
    <t>Celkem část 4:</t>
  </si>
  <si>
    <t>Celkem část 5:</t>
  </si>
  <si>
    <t>Celkem část 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</si>
</sst>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0" xfId="0" applyFont="1" applyFill="1" applyAlignment="1" applyProtection="1">
      <alignment vertical="center"/>
    </xf>
    <xf numFmtId="3" fontId="2" fillId="2" borderId="0" xfId="0" applyNumberFormat="1" applyFont="1" applyFill="1" applyAlignment="1" applyProtection="1">
      <alignment horizontal="center" vertical="center"/>
    </xf>
    <xf numFmtId="4" fontId="2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4" fontId="4" fillId="0" borderId="1" xfId="0" applyNumberFormat="1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4" fontId="4" fillId="4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</xf>
    <xf numFmtId="0" fontId="1" fillId="0" borderId="0" xfId="0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Protection="1"/>
    <xf numFmtId="0" fontId="0" fillId="0" borderId="0" xfId="0" applyBorder="1" applyProtection="1"/>
    <xf numFmtId="3" fontId="0" fillId="0" borderId="0" xfId="0" applyNumberFormat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right"/>
    </xf>
    <xf numFmtId="4" fontId="0" fillId="0" borderId="0" xfId="0" applyNumberFormat="1" applyFill="1" applyBorder="1" applyProtection="1"/>
    <xf numFmtId="3" fontId="0" fillId="0" borderId="0" xfId="0" applyNumberFormat="1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right"/>
    </xf>
    <xf numFmtId="4" fontId="0" fillId="0" borderId="0" xfId="0" applyNumberFormat="1" applyProtection="1"/>
    <xf numFmtId="0" fontId="0" fillId="0" borderId="0" xfId="0" applyFill="1" applyBorder="1" applyProtection="1"/>
    <xf numFmtId="0" fontId="3" fillId="2" borderId="2" xfId="0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49" fontId="2" fillId="2" borderId="3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5" xfId="0" applyBorder="1" applyProtection="1"/>
    <xf numFmtId="3" fontId="0" fillId="0" borderId="1" xfId="0" applyNumberFormat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right"/>
    </xf>
    <xf numFmtId="4" fontId="0" fillId="0" borderId="6" xfId="0" applyNumberFormat="1" applyBorder="1" applyProtection="1"/>
    <xf numFmtId="4" fontId="0" fillId="0" borderId="0" xfId="0" applyNumberFormat="1" applyFill="1" applyProtection="1"/>
    <xf numFmtId="4" fontId="0" fillId="0" borderId="1" xfId="0" applyNumberFormat="1" applyFill="1" applyBorder="1" applyAlignment="1" applyProtection="1">
      <alignment horizontal="right"/>
    </xf>
    <xf numFmtId="4" fontId="0" fillId="0" borderId="7" xfId="0" applyNumberFormat="1" applyFill="1" applyBorder="1" applyAlignment="1" applyProtection="1">
      <alignment horizontal="right"/>
    </xf>
    <xf numFmtId="0" fontId="0" fillId="0" borderId="5" xfId="0" applyFill="1" applyBorder="1" applyProtection="1"/>
    <xf numFmtId="0" fontId="0" fillId="0" borderId="8" xfId="0" applyBorder="1" applyProtection="1"/>
    <xf numFmtId="0" fontId="0" fillId="5" borderId="0" xfId="0" applyFill="1" applyProtection="1"/>
    <xf numFmtId="0" fontId="0" fillId="0" borderId="0" xfId="0" applyAlignment="1" applyProtection="1">
      <alignment horizontal="center" vertical="center"/>
    </xf>
    <xf numFmtId="4" fontId="4" fillId="4" borderId="1" xfId="0" applyNumberFormat="1" applyFont="1" applyFill="1" applyBorder="1" applyAlignment="1" applyProtection="1">
      <alignment horizontal="right" vertical="center"/>
    </xf>
    <xf numFmtId="0" fontId="1" fillId="7" borderId="1" xfId="0" applyFont="1" applyFill="1" applyBorder="1" applyAlignment="1" applyProtection="1">
      <alignment horizontal="center" vertical="center"/>
    </xf>
    <xf numFmtId="4" fontId="1" fillId="7" borderId="1" xfId="0" applyNumberFormat="1" applyFont="1" applyFill="1" applyBorder="1" applyAlignment="1" applyProtection="1">
      <alignment horizontal="left" vertical="center" wrapText="1"/>
    </xf>
    <xf numFmtId="0" fontId="1" fillId="7" borderId="1" xfId="0" applyFont="1" applyFill="1" applyBorder="1" applyAlignment="1" applyProtection="1">
      <alignment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3" fontId="1" fillId="6" borderId="1" xfId="0" applyNumberFormat="1" applyFont="1" applyFill="1" applyBorder="1" applyAlignment="1" applyProtection="1">
      <alignment horizontal="center" vertical="center" wrapText="1"/>
    </xf>
    <xf numFmtId="4" fontId="1" fillId="6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right" vertical="center"/>
    </xf>
    <xf numFmtId="4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0" fillId="2" borderId="0" xfId="0" applyFont="1" applyFill="1" applyProtection="1"/>
    <xf numFmtId="0" fontId="0" fillId="2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3" fontId="1" fillId="7" borderId="1" xfId="0" applyNumberFormat="1" applyFont="1" applyFill="1" applyBorder="1" applyAlignment="1" applyProtection="1">
      <alignment horizontal="center" vertical="center" wrapText="1"/>
    </xf>
    <xf numFmtId="4" fontId="1" fillId="7" borderId="1" xfId="0" applyNumberFormat="1" applyFont="1" applyFill="1" applyBorder="1" applyAlignment="1" applyProtection="1">
      <alignment horizontal="right" vertical="center" wrapText="1"/>
    </xf>
    <xf numFmtId="4" fontId="0" fillId="7" borderId="1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vertical="center" wrapText="1"/>
    </xf>
    <xf numFmtId="3" fontId="0" fillId="0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right" vertical="center"/>
      <protection locked="0"/>
    </xf>
    <xf numFmtId="4" fontId="0" fillId="4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Protection="1"/>
    <xf numFmtId="3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Fill="1" applyBorder="1" applyProtection="1"/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83;kan&#225;t%20a%20menza%20+%20vybaven&#237;/P&#345;&#237;stroje/22-09-21/P&#345;&#237;stroje_051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ci\Documents\Ostatn&#237;\Dal&#353;&#237;%20projekty\133240\IZ\Tabulky%20EDS_310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á rekapitulace"/>
      <sheetName val="Celková rekapitulace 133240"/>
      <sheetName val="Přístroje 133240"/>
      <sheetName val="Přístroje OP VVV"/>
      <sheetName val="VV_INV_Přístroje_133"/>
      <sheetName val="VV_INV_Přístroje_VVV"/>
      <sheetName val="INV_Přístroje_133"/>
      <sheetName val="INV_Přístroje_VVV"/>
      <sheetName val="Shody"/>
      <sheetName val="INV_Přístroje_části (5)"/>
      <sheetName val="INV_Přístroje_části (4)"/>
      <sheetName val="INV_Přístroje_části (3)"/>
      <sheetName val="INV_Přístroje_části (2)"/>
      <sheetName val="INV_Přístroje_části"/>
      <sheetName val="INV_Přístroje_130720"/>
      <sheetName val="Záruka"/>
      <sheetName val="Přístroje"/>
      <sheetName val="Přístroje_rozdělení"/>
      <sheetName val="INV_Přístroje_ke kontrole"/>
      <sheetName val="INV_Přístroje_ŘV"/>
      <sheetName val="Stroje_zarizeni_INV_PŽ"/>
      <sheetName val="NIV_Přístroje_130720"/>
      <sheetName val="Laboratoře_160720"/>
      <sheetName val="Laboratoře"/>
      <sheetName val="T20 - Interiér_akt"/>
      <sheetName val="Shrnutí"/>
      <sheetName val="HW_ze žádosti_osobni_vyb_2"/>
      <sheetName val="Serverovna-C-system"/>
      <sheetName val="Data-Altel"/>
      <sheetName val="Data přisl.-Altel"/>
      <sheetName val="Wifi-Altel"/>
      <sheetName val="Telco-Altel"/>
      <sheetName val="UPS-Altel"/>
      <sheetName val="CCTV-záznam. syst.  Ateas"/>
      <sheetName val="CCTV AXIS"/>
      <sheetName val="Společný tisk"/>
      <sheetName val="Serverovna"/>
      <sheetName val="Interiér hygiena"/>
      <sheetName val="K20_-_BEZPEČNOSTNÍ"/>
      <sheetName val="K10_-_INFORMAČNÍ"/>
    </sheetNames>
    <sheetDataSet>
      <sheetData sheetId="0">
        <row r="38">
          <cell r="C38">
            <v>1.20959134</v>
          </cell>
        </row>
      </sheetData>
      <sheetData sheetId="1"/>
      <sheetData sheetId="2"/>
      <sheetData sheetId="3"/>
      <sheetData sheetId="4">
        <row r="65">
          <cell r="G65">
            <v>1.2</v>
          </cell>
        </row>
      </sheetData>
      <sheetData sheetId="5">
        <row r="119">
          <cell r="G119">
            <v>1</v>
          </cell>
        </row>
      </sheetData>
      <sheetData sheetId="6"/>
      <sheetData sheetId="7"/>
      <sheetData sheetId="8"/>
      <sheetData sheetId="9">
        <row r="2">
          <cell r="B2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do SP"/>
      <sheetName val="HMG"/>
      <sheetName val="Podíl LF"/>
      <sheetName val="Rekapitulace stavby ZV"/>
      <sheetName val="Zkratky SP"/>
      <sheetName val="Rozpočet"/>
      <sheetName val="Rekapitulace"/>
      <sheetName val="Provozni_naklady_a_vynosy"/>
      <sheetName val="Budovy"/>
      <sheetName val="D+M_plochy"/>
      <sheetName val="Sportovní hala"/>
      <sheetName val="Rozpočet M+D"/>
      <sheetName val="Gastro"/>
      <sheetName val="Interiér Menza"/>
      <sheetName val="Interiér děkanát"/>
      <sheetName val="Rozpočet vybavení"/>
      <sheetName val="Laboratorní technologie"/>
      <sheetName val="Mobiliář pitevního traktu"/>
      <sheetName val="Vyšetřovny a ambulance"/>
      <sheetName val="AV technika"/>
      <sheetName val="Mobiliář"/>
      <sheetName val="Interiér součást stavby"/>
      <sheetName val="IT vybavení"/>
      <sheetName val="Serverovna"/>
      <sheetName val="K10_-_INFORMAČNÍ"/>
      <sheetName val="K20_-_BEZPEČNOSTNÍ"/>
      <sheetName val="K20_-_BEZPEČNOSTNÍ (2)"/>
      <sheetName val="Telefony"/>
    </sheetNames>
    <sheetDataSet>
      <sheetData sheetId="0"/>
      <sheetData sheetId="1"/>
      <sheetData sheetId="2"/>
      <sheetData sheetId="3">
        <row r="39">
          <cell r="AN39">
            <v>1.20962053</v>
          </cell>
        </row>
        <row r="40">
          <cell r="AN40">
            <v>1.202356</v>
          </cell>
        </row>
      </sheetData>
      <sheetData sheetId="4"/>
      <sheetData sheetId="5">
        <row r="36">
          <cell r="C36">
            <v>1.202356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81"/>
  <sheetViews>
    <sheetView tabSelected="1" zoomScaleNormal="100" workbookViewId="0">
      <selection activeCell="R39" sqref="R39"/>
    </sheetView>
  </sheetViews>
  <sheetFormatPr defaultColWidth="9.140625" defaultRowHeight="15" outlineLevelRow="1" x14ac:dyDescent="0.25"/>
  <cols>
    <col min="1" max="1" width="9.140625" style="39"/>
    <col min="2" max="2" width="53.42578125" style="6" customWidth="1"/>
    <col min="3" max="3" width="11.42578125" style="19" customWidth="1"/>
    <col min="4" max="4" width="16.28515625" style="21" customWidth="1"/>
    <col min="5" max="5" width="16.28515625" style="21" hidden="1" customWidth="1"/>
    <col min="6" max="6" width="14.7109375" style="6" customWidth="1"/>
    <col min="7" max="7" width="16.28515625" style="7" hidden="1" customWidth="1"/>
    <col min="8" max="9" width="16.42578125" style="6" hidden="1" customWidth="1"/>
    <col min="10" max="10" width="60.42578125" style="12" customWidth="1"/>
    <col min="11" max="11" width="17" style="5" hidden="1" customWidth="1"/>
    <col min="12" max="12" width="0" style="6" hidden="1" customWidth="1"/>
    <col min="13" max="13" width="27.85546875" style="6" hidden="1" customWidth="1"/>
    <col min="14" max="15" width="9.140625" style="6"/>
    <col min="16" max="16" width="10.7109375" style="6" bestFit="1" customWidth="1"/>
    <col min="17" max="16384" width="9.140625" style="6"/>
  </cols>
  <sheetData>
    <row r="1" spans="1:13" ht="39.75" customHeight="1" x14ac:dyDescent="0.25">
      <c r="A1" s="53"/>
      <c r="B1" s="1" t="s">
        <v>111</v>
      </c>
      <c r="C1" s="2"/>
      <c r="D1" s="3"/>
      <c r="E1" s="3"/>
      <c r="F1" s="4"/>
      <c r="G1" s="4"/>
      <c r="H1" s="54"/>
      <c r="I1" s="54"/>
      <c r="J1" s="55"/>
      <c r="K1" s="56"/>
      <c r="L1" s="49"/>
      <c r="M1" s="49"/>
    </row>
    <row r="2" spans="1:13" s="7" customFormat="1" ht="13.5" customHeight="1" x14ac:dyDescent="0.25">
      <c r="A2" s="56"/>
      <c r="B2" s="57">
        <v>0</v>
      </c>
      <c r="C2" s="58"/>
      <c r="D2" s="59"/>
      <c r="E2" s="59"/>
      <c r="F2" s="57"/>
      <c r="G2" s="57"/>
      <c r="H2" s="60"/>
      <c r="I2" s="60"/>
      <c r="J2" s="61"/>
      <c r="K2" s="56"/>
      <c r="L2" s="60"/>
      <c r="M2" s="60"/>
    </row>
    <row r="3" spans="1:13" ht="21.75" customHeight="1" x14ac:dyDescent="0.25">
      <c r="A3" s="62"/>
      <c r="B3" s="63"/>
      <c r="C3" s="64"/>
      <c r="D3" s="65"/>
      <c r="E3" s="65"/>
      <c r="F3" s="66"/>
      <c r="G3" s="66"/>
      <c r="H3" s="60"/>
      <c r="I3" s="60"/>
      <c r="J3" s="61"/>
      <c r="K3" s="56"/>
      <c r="L3" s="49"/>
      <c r="M3" s="49" t="s">
        <v>0</v>
      </c>
    </row>
    <row r="4" spans="1:13" s="49" customFormat="1" ht="35.1" customHeight="1" x14ac:dyDescent="0.25">
      <c r="A4" s="44" t="s">
        <v>112</v>
      </c>
      <c r="B4" s="44" t="s">
        <v>113</v>
      </c>
      <c r="C4" s="45" t="s">
        <v>1</v>
      </c>
      <c r="D4" s="46" t="s">
        <v>115</v>
      </c>
      <c r="E4" s="46" t="s">
        <v>2</v>
      </c>
      <c r="F4" s="47" t="s">
        <v>116</v>
      </c>
      <c r="G4" s="47" t="s">
        <v>3</v>
      </c>
      <c r="H4" s="47" t="s">
        <v>4</v>
      </c>
      <c r="I4" s="47" t="s">
        <v>5</v>
      </c>
      <c r="J4" s="47" t="s">
        <v>6</v>
      </c>
      <c r="K4" s="48" t="s">
        <v>7</v>
      </c>
      <c r="M4" s="50" t="s">
        <v>3</v>
      </c>
    </row>
    <row r="5" spans="1:13" x14ac:dyDescent="0.25">
      <c r="A5" s="41" t="s">
        <v>8</v>
      </c>
      <c r="B5" s="42" t="s">
        <v>9</v>
      </c>
      <c r="C5" s="67"/>
      <c r="D5" s="68"/>
      <c r="E5" s="68"/>
      <c r="F5" s="68"/>
      <c r="G5" s="68">
        <f>SUBTOTAL(9,G6)</f>
        <v>0</v>
      </c>
      <c r="H5" s="69">
        <f>CEILING(SUM(G6)*NAVV,1000)</f>
        <v>0</v>
      </c>
      <c r="I5" s="69">
        <f t="shared" ref="I5:I49" si="0">CEILING(H5/ZCDPH_pr_vvv,1000)</f>
        <v>0</v>
      </c>
      <c r="J5" s="43"/>
      <c r="K5" s="56"/>
      <c r="L5" s="8"/>
      <c r="M5" s="70"/>
    </row>
    <row r="6" spans="1:13" outlineLevel="1" x14ac:dyDescent="0.25">
      <c r="A6" s="71" t="s">
        <v>10</v>
      </c>
      <c r="B6" s="9" t="s">
        <v>11</v>
      </c>
      <c r="C6" s="10">
        <v>1</v>
      </c>
      <c r="D6" s="11"/>
      <c r="E6" s="40">
        <f>D6*ZCDPH_pr_vvv</f>
        <v>0</v>
      </c>
      <c r="F6" s="72">
        <f>C6*D6</f>
        <v>0</v>
      </c>
      <c r="G6" s="72">
        <f>F6*ZCDPH_pr_vvv</f>
        <v>0</v>
      </c>
      <c r="H6" s="73"/>
      <c r="I6" s="73"/>
      <c r="J6" s="74" t="s">
        <v>12</v>
      </c>
      <c r="K6" s="56"/>
      <c r="L6" s="8" t="str">
        <f>IF(F6&gt;40000,"INV",IF(F6=0,"-","NIV"))</f>
        <v>-</v>
      </c>
      <c r="M6" s="72">
        <v>501397.39511172002</v>
      </c>
    </row>
    <row r="7" spans="1:13" outlineLevel="1" x14ac:dyDescent="0.25">
      <c r="A7" s="71"/>
      <c r="B7" s="9"/>
      <c r="C7" s="10"/>
      <c r="D7" s="51" t="s">
        <v>117</v>
      </c>
      <c r="E7" s="51" t="s">
        <v>117</v>
      </c>
      <c r="F7" s="52">
        <f>SUM(F6)</f>
        <v>0</v>
      </c>
      <c r="G7" s="72"/>
      <c r="H7" s="73"/>
      <c r="I7" s="73"/>
      <c r="J7" s="74"/>
      <c r="K7" s="56"/>
      <c r="L7" s="8"/>
      <c r="M7" s="72"/>
    </row>
    <row r="8" spans="1:13" x14ac:dyDescent="0.25">
      <c r="A8" s="41" t="s">
        <v>13</v>
      </c>
      <c r="B8" s="42" t="s">
        <v>14</v>
      </c>
      <c r="C8" s="67"/>
      <c r="D8" s="68"/>
      <c r="E8" s="68"/>
      <c r="F8" s="68"/>
      <c r="G8" s="68">
        <f>SUBTOTAL(9,G9:G19)</f>
        <v>0</v>
      </c>
      <c r="H8" s="69">
        <f>CEILING(SUM(G9:G19)*NAVV,1000)</f>
        <v>0</v>
      </c>
      <c r="I8" s="69">
        <f t="shared" si="0"/>
        <v>0</v>
      </c>
      <c r="J8" s="43"/>
      <c r="K8" s="75"/>
      <c r="L8" s="8"/>
      <c r="M8" s="70"/>
    </row>
    <row r="9" spans="1:13" outlineLevel="1" x14ac:dyDescent="0.25">
      <c r="A9" s="71" t="s">
        <v>15</v>
      </c>
      <c r="B9" s="76" t="s">
        <v>16</v>
      </c>
      <c r="C9" s="77">
        <v>2</v>
      </c>
      <c r="D9" s="78"/>
      <c r="E9" s="79">
        <f t="shared" ref="E9:E19" si="1">D9*ZCDPH_pr_vvv</f>
        <v>0</v>
      </c>
      <c r="F9" s="72">
        <f>C9*D9</f>
        <v>0</v>
      </c>
      <c r="G9" s="72">
        <f t="shared" ref="G9:G11" si="2">F9*ZCDPH_pr_vvv</f>
        <v>0</v>
      </c>
      <c r="H9" s="73"/>
      <c r="I9" s="73"/>
      <c r="J9" s="80" t="s">
        <v>17</v>
      </c>
      <c r="K9" s="75"/>
      <c r="L9" s="8" t="str">
        <f t="shared" ref="L9:L19" si="3">IF(F9&gt;40000,"INV",IF(F9=0,"-","NIV"))</f>
        <v>-</v>
      </c>
      <c r="M9" s="72">
        <v>252810.89886420002</v>
      </c>
    </row>
    <row r="10" spans="1:13" outlineLevel="1" x14ac:dyDescent="0.25">
      <c r="A10" s="71" t="s">
        <v>18</v>
      </c>
      <c r="B10" s="76" t="s">
        <v>19</v>
      </c>
      <c r="C10" s="77">
        <v>2</v>
      </c>
      <c r="D10" s="78"/>
      <c r="E10" s="79">
        <f t="shared" si="1"/>
        <v>0</v>
      </c>
      <c r="F10" s="72">
        <f>C10*D10</f>
        <v>0</v>
      </c>
      <c r="G10" s="72">
        <f t="shared" si="2"/>
        <v>0</v>
      </c>
      <c r="H10" s="73"/>
      <c r="I10" s="73"/>
      <c r="J10" s="80" t="s">
        <v>20</v>
      </c>
      <c r="K10" s="75"/>
      <c r="L10" s="8" t="str">
        <f t="shared" si="3"/>
        <v>-</v>
      </c>
      <c r="M10" s="72">
        <v>100408.19507</v>
      </c>
    </row>
    <row r="11" spans="1:13" outlineLevel="1" x14ac:dyDescent="0.25">
      <c r="A11" s="71" t="s">
        <v>21</v>
      </c>
      <c r="B11" s="76" t="s">
        <v>22</v>
      </c>
      <c r="C11" s="77">
        <v>2</v>
      </c>
      <c r="D11" s="78"/>
      <c r="E11" s="79">
        <f t="shared" si="1"/>
        <v>0</v>
      </c>
      <c r="F11" s="72">
        <f>C11*D11</f>
        <v>0</v>
      </c>
      <c r="G11" s="72">
        <f t="shared" si="2"/>
        <v>0</v>
      </c>
      <c r="H11" s="73"/>
      <c r="I11" s="73"/>
      <c r="J11" s="80" t="s">
        <v>23</v>
      </c>
      <c r="K11" s="75"/>
      <c r="L11" s="8" t="str">
        <f t="shared" si="3"/>
        <v>-</v>
      </c>
      <c r="M11" s="72">
        <v>91915.839294200006</v>
      </c>
    </row>
    <row r="12" spans="1:13" ht="30" outlineLevel="1" x14ac:dyDescent="0.25">
      <c r="A12" s="71" t="s">
        <v>24</v>
      </c>
      <c r="B12" s="76" t="s">
        <v>25</v>
      </c>
      <c r="C12" s="77">
        <v>13</v>
      </c>
      <c r="D12" s="78"/>
      <c r="E12" s="79">
        <f t="shared" si="1"/>
        <v>0</v>
      </c>
      <c r="F12" s="72">
        <f t="shared" ref="F12:F19" si="4">C12*D12</f>
        <v>0</v>
      </c>
      <c r="G12" s="72">
        <f t="shared" ref="G12:G19" si="5">F12*ZCDPH_pr_vvv</f>
        <v>0</v>
      </c>
      <c r="H12" s="73"/>
      <c r="I12" s="73"/>
      <c r="J12" s="80" t="s">
        <v>26</v>
      </c>
      <c r="K12" s="75"/>
      <c r="L12" s="8" t="str">
        <f t="shared" si="3"/>
        <v>-</v>
      </c>
      <c r="M12" s="72">
        <v>41460.939024237203</v>
      </c>
    </row>
    <row r="13" spans="1:13" outlineLevel="1" x14ac:dyDescent="0.25">
      <c r="A13" s="71" t="s">
        <v>27</v>
      </c>
      <c r="B13" s="76" t="s">
        <v>28</v>
      </c>
      <c r="C13" s="77">
        <v>1</v>
      </c>
      <c r="D13" s="78"/>
      <c r="E13" s="79">
        <f t="shared" si="1"/>
        <v>0</v>
      </c>
      <c r="F13" s="72">
        <f t="shared" si="4"/>
        <v>0</v>
      </c>
      <c r="G13" s="72">
        <f t="shared" si="5"/>
        <v>0</v>
      </c>
      <c r="H13" s="73"/>
      <c r="I13" s="73"/>
      <c r="J13" s="80" t="s">
        <v>29</v>
      </c>
      <c r="K13" s="75"/>
      <c r="L13" s="8" t="str">
        <f t="shared" si="3"/>
        <v>-</v>
      </c>
      <c r="M13" s="72">
        <v>33382.748907041605</v>
      </c>
    </row>
    <row r="14" spans="1:13" outlineLevel="1" x14ac:dyDescent="0.25">
      <c r="A14" s="71" t="s">
        <v>30</v>
      </c>
      <c r="B14" s="76" t="s">
        <v>31</v>
      </c>
      <c r="C14" s="77">
        <v>1</v>
      </c>
      <c r="D14" s="78"/>
      <c r="E14" s="79">
        <f t="shared" si="1"/>
        <v>0</v>
      </c>
      <c r="F14" s="72">
        <f t="shared" si="4"/>
        <v>0</v>
      </c>
      <c r="G14" s="72">
        <f t="shared" si="5"/>
        <v>0</v>
      </c>
      <c r="H14" s="73"/>
      <c r="I14" s="73"/>
      <c r="J14" s="80" t="s">
        <v>26</v>
      </c>
      <c r="K14" s="75"/>
      <c r="L14" s="8" t="str">
        <f t="shared" si="3"/>
        <v>-</v>
      </c>
      <c r="M14" s="72">
        <v>8688.1154640677996</v>
      </c>
    </row>
    <row r="15" spans="1:13" outlineLevel="1" x14ac:dyDescent="0.25">
      <c r="A15" s="71" t="s">
        <v>32</v>
      </c>
      <c r="B15" s="76" t="s">
        <v>33</v>
      </c>
      <c r="C15" s="77">
        <v>1</v>
      </c>
      <c r="D15" s="78"/>
      <c r="E15" s="79">
        <f t="shared" si="1"/>
        <v>0</v>
      </c>
      <c r="F15" s="72">
        <f t="shared" si="4"/>
        <v>0</v>
      </c>
      <c r="G15" s="72">
        <f t="shared" si="5"/>
        <v>0</v>
      </c>
      <c r="H15" s="73"/>
      <c r="I15" s="73"/>
      <c r="J15" s="80" t="s">
        <v>26</v>
      </c>
      <c r="K15" s="75"/>
      <c r="L15" s="8" t="str">
        <f t="shared" si="3"/>
        <v>-</v>
      </c>
      <c r="M15" s="72">
        <v>2789.4001459091</v>
      </c>
    </row>
    <row r="16" spans="1:13" outlineLevel="1" x14ac:dyDescent="0.25">
      <c r="A16" s="71" t="s">
        <v>34</v>
      </c>
      <c r="B16" s="76" t="s">
        <v>35</v>
      </c>
      <c r="C16" s="77">
        <v>13</v>
      </c>
      <c r="D16" s="78"/>
      <c r="E16" s="79">
        <f t="shared" si="1"/>
        <v>0</v>
      </c>
      <c r="F16" s="72">
        <f t="shared" si="4"/>
        <v>0</v>
      </c>
      <c r="G16" s="72">
        <f t="shared" si="5"/>
        <v>0</v>
      </c>
      <c r="H16" s="73"/>
      <c r="I16" s="73"/>
      <c r="J16" s="80" t="s">
        <v>26</v>
      </c>
      <c r="K16" s="75"/>
      <c r="L16" s="8" t="str">
        <f t="shared" si="3"/>
        <v>-</v>
      </c>
      <c r="M16" s="72">
        <v>38861.49182760391</v>
      </c>
    </row>
    <row r="17" spans="1:13" outlineLevel="1" x14ac:dyDescent="0.25">
      <c r="A17" s="71" t="s">
        <v>36</v>
      </c>
      <c r="B17" s="76" t="s">
        <v>37</v>
      </c>
      <c r="C17" s="77">
        <v>1</v>
      </c>
      <c r="D17" s="78"/>
      <c r="E17" s="79">
        <f t="shared" si="1"/>
        <v>0</v>
      </c>
      <c r="F17" s="72">
        <f t="shared" si="4"/>
        <v>0</v>
      </c>
      <c r="G17" s="72">
        <f t="shared" si="5"/>
        <v>0</v>
      </c>
      <c r="H17" s="73"/>
      <c r="I17" s="73"/>
      <c r="J17" s="80" t="s">
        <v>26</v>
      </c>
      <c r="K17" s="75"/>
      <c r="L17" s="8" t="str">
        <f t="shared" si="3"/>
        <v>-</v>
      </c>
      <c r="M17" s="72">
        <v>1689.6279755701003</v>
      </c>
    </row>
    <row r="18" spans="1:13" outlineLevel="1" x14ac:dyDescent="0.25">
      <c r="A18" s="71" t="s">
        <v>38</v>
      </c>
      <c r="B18" s="76" t="s">
        <v>39</v>
      </c>
      <c r="C18" s="77">
        <v>1</v>
      </c>
      <c r="D18" s="78"/>
      <c r="E18" s="79">
        <f t="shared" si="1"/>
        <v>0</v>
      </c>
      <c r="F18" s="72">
        <f t="shared" si="4"/>
        <v>0</v>
      </c>
      <c r="G18" s="72">
        <f t="shared" si="5"/>
        <v>0</v>
      </c>
      <c r="H18" s="73"/>
      <c r="I18" s="73"/>
      <c r="J18" s="80" t="s">
        <v>26</v>
      </c>
      <c r="K18" s="75"/>
      <c r="L18" s="8" t="str">
        <f t="shared" si="3"/>
        <v>-</v>
      </c>
      <c r="M18" s="72">
        <v>1681.5348331</v>
      </c>
    </row>
    <row r="19" spans="1:13" outlineLevel="1" x14ac:dyDescent="0.25">
      <c r="A19" s="71" t="s">
        <v>40</v>
      </c>
      <c r="B19" s="76" t="s">
        <v>41</v>
      </c>
      <c r="C19" s="77">
        <v>1</v>
      </c>
      <c r="D19" s="78"/>
      <c r="E19" s="79">
        <f t="shared" si="1"/>
        <v>0</v>
      </c>
      <c r="F19" s="72">
        <f t="shared" si="4"/>
        <v>0</v>
      </c>
      <c r="G19" s="72">
        <f t="shared" si="5"/>
        <v>0</v>
      </c>
      <c r="H19" s="73"/>
      <c r="I19" s="73"/>
      <c r="J19" s="80" t="s">
        <v>26</v>
      </c>
      <c r="K19" s="75"/>
      <c r="L19" s="8" t="str">
        <f t="shared" si="3"/>
        <v>-</v>
      </c>
      <c r="M19" s="72">
        <v>31983.034473020001</v>
      </c>
    </row>
    <row r="20" spans="1:13" outlineLevel="1" x14ac:dyDescent="0.25">
      <c r="A20" s="71"/>
      <c r="B20" s="76"/>
      <c r="C20" s="77"/>
      <c r="D20" s="51" t="s">
        <v>118</v>
      </c>
      <c r="E20" s="79"/>
      <c r="F20" s="52">
        <f>SUM(F9:F19)</f>
        <v>0</v>
      </c>
      <c r="G20" s="72"/>
      <c r="H20" s="73"/>
      <c r="I20" s="73"/>
      <c r="J20" s="80"/>
      <c r="K20" s="75"/>
      <c r="L20" s="8"/>
      <c r="M20" s="72"/>
    </row>
    <row r="21" spans="1:13" x14ac:dyDescent="0.25">
      <c r="A21" s="41" t="s">
        <v>42</v>
      </c>
      <c r="B21" s="42" t="s">
        <v>43</v>
      </c>
      <c r="C21" s="67"/>
      <c r="D21" s="68"/>
      <c r="E21" s="68"/>
      <c r="F21" s="68"/>
      <c r="G21" s="68">
        <f>SUBTOTAL(9,G22:G38)</f>
        <v>0</v>
      </c>
      <c r="H21" s="69">
        <f>CEILING(SUM(G22:G38)*NAVV*1.4,1000)</f>
        <v>0</v>
      </c>
      <c r="I21" s="69">
        <f t="shared" si="0"/>
        <v>0</v>
      </c>
      <c r="J21" s="43"/>
      <c r="K21" s="81"/>
      <c r="L21" s="8"/>
      <c r="M21" s="70"/>
    </row>
    <row r="22" spans="1:13" outlineLevel="1" x14ac:dyDescent="0.25">
      <c r="A22" s="71" t="s">
        <v>44</v>
      </c>
      <c r="B22" s="76" t="s">
        <v>45</v>
      </c>
      <c r="C22" s="10">
        <v>1</v>
      </c>
      <c r="D22" s="11"/>
      <c r="E22" s="40">
        <f t="shared" ref="E22:E38" si="6">D22*ZCDPH_pr_vvv</f>
        <v>0</v>
      </c>
      <c r="F22" s="72">
        <f t="shared" ref="F22:F38" si="7">C22*D22</f>
        <v>0</v>
      </c>
      <c r="G22" s="72">
        <f t="shared" ref="G22:G38" si="8">F22*ZCDPH_pr_vvv</f>
        <v>0</v>
      </c>
      <c r="H22" s="73"/>
      <c r="I22" s="73"/>
      <c r="J22" s="80" t="s">
        <v>46</v>
      </c>
      <c r="K22" s="81"/>
      <c r="L22" s="8" t="str">
        <f t="shared" ref="L22:L38" si="9">IF(F22&gt;40000,"INV",IF(F22=0,"-","NIV"))</f>
        <v>-</v>
      </c>
      <c r="M22" s="72">
        <v>21775.271220000002</v>
      </c>
    </row>
    <row r="23" spans="1:13" outlineLevel="1" x14ac:dyDescent="0.25">
      <c r="A23" s="71" t="s">
        <v>47</v>
      </c>
      <c r="B23" s="76" t="s">
        <v>48</v>
      </c>
      <c r="C23" s="10">
        <v>1</v>
      </c>
      <c r="D23" s="11"/>
      <c r="E23" s="40">
        <f t="shared" si="6"/>
        <v>0</v>
      </c>
      <c r="F23" s="72">
        <f t="shared" si="7"/>
        <v>0</v>
      </c>
      <c r="G23" s="72">
        <f t="shared" si="8"/>
        <v>0</v>
      </c>
      <c r="H23" s="73"/>
      <c r="I23" s="73"/>
      <c r="J23" s="80" t="s">
        <v>46</v>
      </c>
      <c r="K23" s="81"/>
      <c r="L23" s="8" t="str">
        <f t="shared" si="9"/>
        <v>-</v>
      </c>
      <c r="M23" s="72">
        <v>24194.745800000001</v>
      </c>
    </row>
    <row r="24" spans="1:13" outlineLevel="1" x14ac:dyDescent="0.25">
      <c r="A24" s="71" t="s">
        <v>49</v>
      </c>
      <c r="B24" s="76" t="s">
        <v>50</v>
      </c>
      <c r="C24" s="10">
        <v>1</v>
      </c>
      <c r="D24" s="11"/>
      <c r="E24" s="40">
        <f t="shared" si="6"/>
        <v>0</v>
      </c>
      <c r="F24" s="72">
        <f t="shared" si="7"/>
        <v>0</v>
      </c>
      <c r="G24" s="72">
        <f t="shared" si="8"/>
        <v>0</v>
      </c>
      <c r="H24" s="73"/>
      <c r="I24" s="73"/>
      <c r="J24" s="80" t="s">
        <v>46</v>
      </c>
      <c r="K24" s="81"/>
      <c r="L24" s="8" t="str">
        <f t="shared" si="9"/>
        <v>-</v>
      </c>
      <c r="M24" s="72">
        <v>9073.0296749999998</v>
      </c>
    </row>
    <row r="25" spans="1:13" outlineLevel="1" x14ac:dyDescent="0.25">
      <c r="A25" s="71" t="s">
        <v>51</v>
      </c>
      <c r="B25" s="76" t="s">
        <v>52</v>
      </c>
      <c r="C25" s="10">
        <v>1</v>
      </c>
      <c r="D25" s="11"/>
      <c r="E25" s="40">
        <f t="shared" si="6"/>
        <v>0</v>
      </c>
      <c r="F25" s="72">
        <f t="shared" si="7"/>
        <v>0</v>
      </c>
      <c r="G25" s="72">
        <f t="shared" si="8"/>
        <v>0</v>
      </c>
      <c r="H25" s="73"/>
      <c r="I25" s="73"/>
      <c r="J25" s="80" t="s">
        <v>46</v>
      </c>
      <c r="K25" s="81"/>
      <c r="L25" s="8" t="str">
        <f t="shared" si="9"/>
        <v>-</v>
      </c>
      <c r="M25" s="72">
        <v>8988.3480646999997</v>
      </c>
    </row>
    <row r="26" spans="1:13" outlineLevel="1" x14ac:dyDescent="0.25">
      <c r="A26" s="71" t="s">
        <v>53</v>
      </c>
      <c r="B26" s="76" t="s">
        <v>54</v>
      </c>
      <c r="C26" s="10">
        <v>1</v>
      </c>
      <c r="D26" s="11"/>
      <c r="E26" s="40">
        <f t="shared" si="6"/>
        <v>0</v>
      </c>
      <c r="F26" s="72">
        <f t="shared" si="7"/>
        <v>0</v>
      </c>
      <c r="G26" s="72">
        <f t="shared" si="8"/>
        <v>0</v>
      </c>
      <c r="H26" s="73"/>
      <c r="I26" s="73"/>
      <c r="J26" s="80" t="s">
        <v>46</v>
      </c>
      <c r="K26" s="81"/>
      <c r="L26" s="8" t="str">
        <f t="shared" si="9"/>
        <v>-</v>
      </c>
      <c r="M26" s="72">
        <v>13977.304648660001</v>
      </c>
    </row>
    <row r="27" spans="1:13" ht="30" outlineLevel="1" x14ac:dyDescent="0.25">
      <c r="A27" s="82" t="s">
        <v>55</v>
      </c>
      <c r="B27" s="76" t="s">
        <v>56</v>
      </c>
      <c r="C27" s="10">
        <v>3</v>
      </c>
      <c r="D27" s="11"/>
      <c r="E27" s="40">
        <f t="shared" si="6"/>
        <v>0</v>
      </c>
      <c r="F27" s="72">
        <f t="shared" si="7"/>
        <v>0</v>
      </c>
      <c r="G27" s="72">
        <f t="shared" si="8"/>
        <v>0</v>
      </c>
      <c r="H27" s="73"/>
      <c r="I27" s="73"/>
      <c r="J27" s="80" t="s">
        <v>46</v>
      </c>
      <c r="K27" s="81"/>
      <c r="L27" s="8" t="str">
        <f t="shared" si="9"/>
        <v>-</v>
      </c>
      <c r="M27" s="72">
        <v>10524.714423000001</v>
      </c>
    </row>
    <row r="28" spans="1:13" outlineLevel="1" x14ac:dyDescent="0.25">
      <c r="A28" s="71" t="s">
        <v>57</v>
      </c>
      <c r="B28" s="76" t="s">
        <v>58</v>
      </c>
      <c r="C28" s="10">
        <v>1</v>
      </c>
      <c r="D28" s="11"/>
      <c r="E28" s="40">
        <f t="shared" si="6"/>
        <v>0</v>
      </c>
      <c r="F28" s="72">
        <f t="shared" si="7"/>
        <v>0</v>
      </c>
      <c r="G28" s="72">
        <f t="shared" si="8"/>
        <v>0</v>
      </c>
      <c r="H28" s="73"/>
      <c r="I28" s="73"/>
      <c r="J28" s="80" t="s">
        <v>46</v>
      </c>
      <c r="K28" s="81"/>
      <c r="L28" s="8" t="str">
        <f t="shared" si="9"/>
        <v>-</v>
      </c>
      <c r="M28" s="72">
        <v>2407.3772071000003</v>
      </c>
    </row>
    <row r="29" spans="1:13" outlineLevel="1" x14ac:dyDescent="0.25">
      <c r="A29" s="71" t="s">
        <v>59</v>
      </c>
      <c r="B29" s="76" t="s">
        <v>60</v>
      </c>
      <c r="C29" s="10">
        <v>1</v>
      </c>
      <c r="D29" s="11"/>
      <c r="E29" s="40">
        <f t="shared" si="6"/>
        <v>0</v>
      </c>
      <c r="F29" s="72">
        <f t="shared" si="7"/>
        <v>0</v>
      </c>
      <c r="G29" s="72">
        <f t="shared" si="8"/>
        <v>0</v>
      </c>
      <c r="H29" s="73"/>
      <c r="I29" s="73"/>
      <c r="J29" s="80" t="s">
        <v>46</v>
      </c>
      <c r="K29" s="81"/>
      <c r="L29" s="8" t="str">
        <f t="shared" si="9"/>
        <v>-</v>
      </c>
      <c r="M29" s="72">
        <v>2165.4297491000002</v>
      </c>
    </row>
    <row r="30" spans="1:13" outlineLevel="1" x14ac:dyDescent="0.25">
      <c r="A30" s="71" t="s">
        <v>61</v>
      </c>
      <c r="B30" s="76" t="s">
        <v>62</v>
      </c>
      <c r="C30" s="10">
        <v>1</v>
      </c>
      <c r="D30" s="11"/>
      <c r="E30" s="40">
        <f t="shared" si="6"/>
        <v>0</v>
      </c>
      <c r="F30" s="72">
        <f t="shared" si="7"/>
        <v>0</v>
      </c>
      <c r="G30" s="72">
        <f t="shared" si="8"/>
        <v>0</v>
      </c>
      <c r="H30" s="73"/>
      <c r="I30" s="73"/>
      <c r="J30" s="80" t="s">
        <v>46</v>
      </c>
      <c r="K30" s="81"/>
      <c r="L30" s="8" t="str">
        <f t="shared" si="9"/>
        <v>-</v>
      </c>
      <c r="M30" s="72">
        <v>8952.0559460000004</v>
      </c>
    </row>
    <row r="31" spans="1:13" outlineLevel="1" x14ac:dyDescent="0.25">
      <c r="A31" s="71" t="s">
        <v>63</v>
      </c>
      <c r="B31" s="76" t="s">
        <v>64</v>
      </c>
      <c r="C31" s="10">
        <v>1</v>
      </c>
      <c r="D31" s="11"/>
      <c r="E31" s="40">
        <f t="shared" si="6"/>
        <v>0</v>
      </c>
      <c r="F31" s="72">
        <f t="shared" si="7"/>
        <v>0</v>
      </c>
      <c r="G31" s="72">
        <f t="shared" si="8"/>
        <v>0</v>
      </c>
      <c r="H31" s="73"/>
      <c r="I31" s="73"/>
      <c r="J31" s="80" t="s">
        <v>46</v>
      </c>
      <c r="K31" s="81"/>
      <c r="L31" s="8" t="str">
        <f t="shared" si="9"/>
        <v>-</v>
      </c>
      <c r="M31" s="72">
        <v>11976.399171000001</v>
      </c>
    </row>
    <row r="32" spans="1:13" outlineLevel="1" x14ac:dyDescent="0.25">
      <c r="A32" s="71" t="s">
        <v>65</v>
      </c>
      <c r="B32" s="76" t="s">
        <v>66</v>
      </c>
      <c r="C32" s="10">
        <v>1</v>
      </c>
      <c r="D32" s="11"/>
      <c r="E32" s="40">
        <f t="shared" si="6"/>
        <v>0</v>
      </c>
      <c r="F32" s="72">
        <f t="shared" si="7"/>
        <v>0</v>
      </c>
      <c r="G32" s="72">
        <f t="shared" si="8"/>
        <v>0</v>
      </c>
      <c r="H32" s="73"/>
      <c r="I32" s="73"/>
      <c r="J32" s="83" t="s">
        <v>67</v>
      </c>
      <c r="K32" s="81"/>
      <c r="L32" s="8" t="str">
        <f t="shared" si="9"/>
        <v>-</v>
      </c>
      <c r="M32" s="72">
        <v>30243.432250000002</v>
      </c>
    </row>
    <row r="33" spans="1:13" outlineLevel="1" x14ac:dyDescent="0.25">
      <c r="A33" s="71" t="s">
        <v>68</v>
      </c>
      <c r="B33" s="76" t="s">
        <v>69</v>
      </c>
      <c r="C33" s="10">
        <v>1</v>
      </c>
      <c r="D33" s="11"/>
      <c r="E33" s="40">
        <f t="shared" si="6"/>
        <v>0</v>
      </c>
      <c r="F33" s="72">
        <f t="shared" si="7"/>
        <v>0</v>
      </c>
      <c r="G33" s="72">
        <f t="shared" si="8"/>
        <v>0</v>
      </c>
      <c r="H33" s="73"/>
      <c r="I33" s="73"/>
      <c r="J33" s="80" t="s">
        <v>46</v>
      </c>
      <c r="K33" s="81"/>
      <c r="L33" s="8" t="str">
        <f t="shared" si="9"/>
        <v>-</v>
      </c>
      <c r="M33" s="72">
        <v>1611.3700702800002</v>
      </c>
    </row>
    <row r="34" spans="1:13" outlineLevel="1" x14ac:dyDescent="0.25">
      <c r="A34" s="71" t="s">
        <v>70</v>
      </c>
      <c r="B34" s="76" t="s">
        <v>71</v>
      </c>
      <c r="C34" s="10">
        <v>1</v>
      </c>
      <c r="D34" s="11"/>
      <c r="E34" s="40">
        <f t="shared" si="6"/>
        <v>0</v>
      </c>
      <c r="F34" s="72">
        <f t="shared" si="7"/>
        <v>0</v>
      </c>
      <c r="G34" s="72">
        <f t="shared" si="8"/>
        <v>0</v>
      </c>
      <c r="H34" s="73"/>
      <c r="I34" s="73"/>
      <c r="J34" s="80" t="s">
        <v>46</v>
      </c>
      <c r="K34" s="81"/>
      <c r="L34" s="8" t="str">
        <f t="shared" si="9"/>
        <v>-</v>
      </c>
      <c r="M34" s="72">
        <v>9665.8009471000005</v>
      </c>
    </row>
    <row r="35" spans="1:13" outlineLevel="1" x14ac:dyDescent="0.25">
      <c r="A35" s="71" t="s">
        <v>72</v>
      </c>
      <c r="B35" s="76" t="s">
        <v>73</v>
      </c>
      <c r="C35" s="10">
        <v>1</v>
      </c>
      <c r="D35" s="11"/>
      <c r="E35" s="40">
        <f t="shared" si="6"/>
        <v>0</v>
      </c>
      <c r="F35" s="72">
        <f t="shared" si="7"/>
        <v>0</v>
      </c>
      <c r="G35" s="72">
        <f t="shared" si="8"/>
        <v>0</v>
      </c>
      <c r="H35" s="73"/>
      <c r="I35" s="73"/>
      <c r="J35" s="80" t="s">
        <v>46</v>
      </c>
      <c r="K35" s="81"/>
      <c r="L35" s="8" t="str">
        <f t="shared" si="9"/>
        <v>-</v>
      </c>
      <c r="M35" s="72">
        <v>6289.42417071</v>
      </c>
    </row>
    <row r="36" spans="1:13" outlineLevel="1" x14ac:dyDescent="0.25">
      <c r="A36" s="71" t="s">
        <v>74</v>
      </c>
      <c r="B36" s="76" t="s">
        <v>75</v>
      </c>
      <c r="C36" s="10">
        <v>1</v>
      </c>
      <c r="D36" s="11"/>
      <c r="E36" s="40">
        <f t="shared" si="6"/>
        <v>0</v>
      </c>
      <c r="F36" s="72">
        <f t="shared" si="7"/>
        <v>0</v>
      </c>
      <c r="G36" s="72">
        <f t="shared" si="8"/>
        <v>0</v>
      </c>
      <c r="H36" s="73"/>
      <c r="I36" s="73"/>
      <c r="J36" s="80" t="s">
        <v>46</v>
      </c>
      <c r="K36" s="81"/>
      <c r="L36" s="8" t="str">
        <f t="shared" si="9"/>
        <v>-</v>
      </c>
      <c r="M36" s="72">
        <v>4402.2339983100001</v>
      </c>
    </row>
    <row r="37" spans="1:13" outlineLevel="1" x14ac:dyDescent="0.25">
      <c r="A37" s="71" t="s">
        <v>76</v>
      </c>
      <c r="B37" s="76" t="s">
        <v>77</v>
      </c>
      <c r="C37" s="10">
        <v>1</v>
      </c>
      <c r="D37" s="11"/>
      <c r="E37" s="40">
        <f t="shared" si="6"/>
        <v>0</v>
      </c>
      <c r="F37" s="72">
        <f t="shared" si="7"/>
        <v>0</v>
      </c>
      <c r="G37" s="72">
        <f t="shared" si="8"/>
        <v>0</v>
      </c>
      <c r="H37" s="73"/>
      <c r="I37" s="73"/>
      <c r="J37" s="80" t="s">
        <v>46</v>
      </c>
      <c r="K37" s="81"/>
      <c r="L37" s="8" t="str">
        <f t="shared" si="9"/>
        <v>-</v>
      </c>
      <c r="M37" s="72">
        <v>4996.2150077000006</v>
      </c>
    </row>
    <row r="38" spans="1:13" ht="30" outlineLevel="1" x14ac:dyDescent="0.25">
      <c r="A38" s="82" t="s">
        <v>78</v>
      </c>
      <c r="B38" s="76" t="s">
        <v>79</v>
      </c>
      <c r="C38" s="10">
        <v>2</v>
      </c>
      <c r="D38" s="11"/>
      <c r="E38" s="40">
        <f t="shared" si="6"/>
        <v>0</v>
      </c>
      <c r="F38" s="72">
        <f t="shared" si="7"/>
        <v>0</v>
      </c>
      <c r="G38" s="72">
        <f t="shared" si="8"/>
        <v>0</v>
      </c>
      <c r="H38" s="73"/>
      <c r="I38" s="73"/>
      <c r="J38" s="80" t="s">
        <v>46</v>
      </c>
      <c r="K38" s="81"/>
      <c r="L38" s="8" t="str">
        <f t="shared" si="9"/>
        <v>-</v>
      </c>
      <c r="M38" s="72">
        <v>33993.617849000002</v>
      </c>
    </row>
    <row r="39" spans="1:13" outlineLevel="1" x14ac:dyDescent="0.25">
      <c r="A39" s="84" t="s">
        <v>80</v>
      </c>
      <c r="B39" s="72" t="s">
        <v>81</v>
      </c>
      <c r="C39" s="77">
        <v>18</v>
      </c>
      <c r="D39" s="11"/>
      <c r="E39" s="40"/>
      <c r="F39" s="72">
        <f t="shared" ref="F39" si="10">C39*D39</f>
        <v>0</v>
      </c>
      <c r="G39" s="72">
        <f t="shared" ref="G39" si="11">F39*ZCDPH_pr_vvv</f>
        <v>0</v>
      </c>
      <c r="H39" s="73"/>
      <c r="I39" s="73"/>
      <c r="J39" s="80" t="s">
        <v>46</v>
      </c>
      <c r="K39" s="81"/>
      <c r="L39" s="8"/>
      <c r="M39" s="72"/>
    </row>
    <row r="40" spans="1:13" outlineLevel="1" x14ac:dyDescent="0.25">
      <c r="A40" s="84"/>
      <c r="B40" s="72"/>
      <c r="C40" s="77"/>
      <c r="D40" s="51" t="s">
        <v>119</v>
      </c>
      <c r="E40" s="40"/>
      <c r="F40" s="52">
        <f>SUM(F22:F39)</f>
        <v>0</v>
      </c>
      <c r="G40" s="72"/>
      <c r="H40" s="73"/>
      <c r="I40" s="73"/>
      <c r="J40" s="80"/>
      <c r="K40" s="81"/>
      <c r="L40" s="8"/>
      <c r="M40" s="72"/>
    </row>
    <row r="41" spans="1:13" x14ac:dyDescent="0.25">
      <c r="A41" s="41" t="s">
        <v>82</v>
      </c>
      <c r="B41" s="42" t="s">
        <v>83</v>
      </c>
      <c r="C41" s="67"/>
      <c r="D41" s="68"/>
      <c r="E41" s="68"/>
      <c r="F41" s="68"/>
      <c r="G41" s="68">
        <f>SUBTOTAL(9,G42:G44)</f>
        <v>0</v>
      </c>
      <c r="H41" s="69">
        <f>CEILING(SUM(G42:G44)*NAVV,1000)</f>
        <v>0</v>
      </c>
      <c r="I41" s="69">
        <f t="shared" si="0"/>
        <v>0</v>
      </c>
      <c r="J41" s="43"/>
      <c r="K41" s="56"/>
      <c r="L41" s="8"/>
      <c r="M41" s="70"/>
    </row>
    <row r="42" spans="1:13" outlineLevel="1" x14ac:dyDescent="0.25">
      <c r="A42" s="71" t="s">
        <v>84</v>
      </c>
      <c r="B42" s="76" t="s">
        <v>85</v>
      </c>
      <c r="C42" s="10">
        <v>1</v>
      </c>
      <c r="D42" s="11"/>
      <c r="E42" s="40">
        <f>D42*ZCDPH_pr_vvv</f>
        <v>0</v>
      </c>
      <c r="F42" s="72">
        <f>C42*D42</f>
        <v>0</v>
      </c>
      <c r="G42" s="72">
        <f>F42*ZCDPH_pr_vvv</f>
        <v>0</v>
      </c>
      <c r="H42" s="73"/>
      <c r="I42" s="73"/>
      <c r="J42" s="74" t="s">
        <v>86</v>
      </c>
      <c r="K42" s="81"/>
      <c r="L42" s="8" t="str">
        <f>IF(F42&gt;40000,"INV",IF(F42=0,"-","NIV"))</f>
        <v>-</v>
      </c>
      <c r="M42" s="72">
        <v>361711.44971000002</v>
      </c>
    </row>
    <row r="43" spans="1:13" outlineLevel="1" x14ac:dyDescent="0.25">
      <c r="A43" s="71" t="s">
        <v>87</v>
      </c>
      <c r="B43" s="76" t="s">
        <v>88</v>
      </c>
      <c r="C43" s="10">
        <v>1</v>
      </c>
      <c r="D43" s="11"/>
      <c r="E43" s="40">
        <f>D43*ZCDPH_pr_vvv</f>
        <v>0</v>
      </c>
      <c r="F43" s="72">
        <f>C43*D43</f>
        <v>0</v>
      </c>
      <c r="G43" s="72">
        <f>F43*ZCDPH_pr_vvv</f>
        <v>0</v>
      </c>
      <c r="H43" s="73"/>
      <c r="I43" s="73"/>
      <c r="J43" s="74" t="s">
        <v>89</v>
      </c>
      <c r="K43" s="56"/>
      <c r="L43" s="8" t="str">
        <f>IF(F43&gt;40000,"INV",IF(F43=0,"-","NIV"))</f>
        <v>-</v>
      </c>
      <c r="M43" s="72">
        <v>234422.89205620001</v>
      </c>
    </row>
    <row r="44" spans="1:13" outlineLevel="1" x14ac:dyDescent="0.25">
      <c r="A44" s="71" t="s">
        <v>90</v>
      </c>
      <c r="B44" s="76" t="s">
        <v>91</v>
      </c>
      <c r="C44" s="10">
        <v>1</v>
      </c>
      <c r="D44" s="11"/>
      <c r="E44" s="40">
        <f>D44*ZCDPH_pr_vvv</f>
        <v>0</v>
      </c>
      <c r="F44" s="72">
        <f>C44*D44</f>
        <v>0</v>
      </c>
      <c r="G44" s="72">
        <f>F44*ZCDPH_pr_vvv</f>
        <v>0</v>
      </c>
      <c r="H44" s="73"/>
      <c r="I44" s="73"/>
      <c r="J44" s="74" t="s">
        <v>92</v>
      </c>
      <c r="K44" s="56"/>
      <c r="L44" s="8" t="str">
        <f>IF(F44&gt;40000,"INV",IF(F44=0,"-","NIV"))</f>
        <v>-</v>
      </c>
      <c r="M44" s="72">
        <v>193557.9664</v>
      </c>
    </row>
    <row r="45" spans="1:13" outlineLevel="1" x14ac:dyDescent="0.25">
      <c r="A45" s="71"/>
      <c r="B45" s="76"/>
      <c r="C45" s="10"/>
      <c r="D45" s="51" t="s">
        <v>120</v>
      </c>
      <c r="E45" s="40"/>
      <c r="F45" s="52">
        <f>SUM(F42:F44)</f>
        <v>0</v>
      </c>
      <c r="G45" s="72"/>
      <c r="H45" s="73"/>
      <c r="I45" s="73"/>
      <c r="J45" s="74"/>
      <c r="K45" s="56"/>
      <c r="L45" s="8"/>
      <c r="M45" s="72"/>
    </row>
    <row r="46" spans="1:13" x14ac:dyDescent="0.25">
      <c r="A46" s="41" t="s">
        <v>93</v>
      </c>
      <c r="B46" s="42" t="s">
        <v>94</v>
      </c>
      <c r="C46" s="67"/>
      <c r="D46" s="68"/>
      <c r="E46" s="68"/>
      <c r="F46" s="68"/>
      <c r="G46" s="68">
        <f>SUBTOTAL(9,G47:G47)</f>
        <v>0</v>
      </c>
      <c r="H46" s="69">
        <f>CEILING(SUM(G47:G47)*NAVV,1000)</f>
        <v>0</v>
      </c>
      <c r="I46" s="69">
        <f t="shared" si="0"/>
        <v>0</v>
      </c>
      <c r="J46" s="43"/>
      <c r="K46" s="13"/>
      <c r="L46" s="8"/>
      <c r="M46" s="70"/>
    </row>
    <row r="47" spans="1:13" outlineLevel="1" x14ac:dyDescent="0.25">
      <c r="A47" s="71" t="s">
        <v>95</v>
      </c>
      <c r="B47" s="76" t="s">
        <v>96</v>
      </c>
      <c r="C47" s="10">
        <v>14</v>
      </c>
      <c r="D47" s="11"/>
      <c r="E47" s="40">
        <f>D47*ZCDPH_pr_vvv</f>
        <v>0</v>
      </c>
      <c r="F47" s="72">
        <f>C47*D47</f>
        <v>0</v>
      </c>
      <c r="G47" s="72">
        <f>F47*ZCDPH_pr_vvv</f>
        <v>0</v>
      </c>
      <c r="H47" s="73"/>
      <c r="I47" s="73"/>
      <c r="J47" s="74" t="s">
        <v>114</v>
      </c>
      <c r="K47" s="56"/>
      <c r="L47" s="8" t="str">
        <f>IF(F47&gt;40000,"INV",IF(F47=0,"-","NIV"))</f>
        <v>-</v>
      </c>
      <c r="M47" s="72">
        <v>290336.94959999999</v>
      </c>
    </row>
    <row r="48" spans="1:13" outlineLevel="1" x14ac:dyDescent="0.25">
      <c r="A48" s="71"/>
      <c r="B48" s="76"/>
      <c r="C48" s="10"/>
      <c r="D48" s="51" t="s">
        <v>121</v>
      </c>
      <c r="E48" s="40"/>
      <c r="F48" s="52">
        <f>SUM(F47)</f>
        <v>0</v>
      </c>
      <c r="G48" s="72"/>
      <c r="H48" s="73"/>
      <c r="I48" s="73"/>
      <c r="J48" s="74"/>
      <c r="K48" s="56"/>
      <c r="L48" s="8"/>
      <c r="M48" s="72"/>
    </row>
    <row r="49" spans="1:13" outlineLevel="1" x14ac:dyDescent="0.25">
      <c r="A49" s="41" t="s">
        <v>97</v>
      </c>
      <c r="B49" s="42" t="s">
        <v>98</v>
      </c>
      <c r="C49" s="67"/>
      <c r="D49" s="68"/>
      <c r="E49" s="68"/>
      <c r="F49" s="68"/>
      <c r="G49" s="68">
        <f>SUBTOTAL(9,G50:G52)</f>
        <v>0</v>
      </c>
      <c r="H49" s="69">
        <f>CEILING(SUM(G50:G52)*NAVV,1000)</f>
        <v>0</v>
      </c>
      <c r="I49" s="69">
        <f t="shared" si="0"/>
        <v>0</v>
      </c>
      <c r="J49" s="43"/>
      <c r="K49" s="56"/>
      <c r="L49" s="8"/>
      <c r="M49" s="72"/>
    </row>
    <row r="50" spans="1:13" outlineLevel="1" x14ac:dyDescent="0.25">
      <c r="A50" s="71" t="s">
        <v>99</v>
      </c>
      <c r="B50" s="76" t="s">
        <v>100</v>
      </c>
      <c r="C50" s="77">
        <v>2</v>
      </c>
      <c r="D50" s="78"/>
      <c r="E50" s="40">
        <f>D50*ZCDPH_pr_vvv</f>
        <v>0</v>
      </c>
      <c r="F50" s="72">
        <f>C50*D50</f>
        <v>0</v>
      </c>
      <c r="G50" s="72">
        <f>F50*ZCDPH_pr_vvv</f>
        <v>0</v>
      </c>
      <c r="H50" s="73"/>
      <c r="I50" s="73"/>
      <c r="J50" s="80" t="s">
        <v>101</v>
      </c>
      <c r="K50" s="56"/>
      <c r="L50" s="8" t="str">
        <f>IF(F50&gt;40000,"INV",IF(F50=0,"-","NIV"))</f>
        <v>-</v>
      </c>
      <c r="M50" s="72"/>
    </row>
    <row r="51" spans="1:13" outlineLevel="1" x14ac:dyDescent="0.25">
      <c r="A51" s="71" t="s">
        <v>102</v>
      </c>
      <c r="B51" s="76" t="s">
        <v>103</v>
      </c>
      <c r="C51" s="77">
        <v>2</v>
      </c>
      <c r="D51" s="78"/>
      <c r="E51" s="40">
        <f>D51*ZCDPH_pr_vvv</f>
        <v>0</v>
      </c>
      <c r="F51" s="72">
        <f>C51*D51</f>
        <v>0</v>
      </c>
      <c r="G51" s="72">
        <f>F51*ZCDPH_pr_vvv</f>
        <v>0</v>
      </c>
      <c r="H51" s="73"/>
      <c r="I51" s="73"/>
      <c r="J51" s="80" t="s">
        <v>101</v>
      </c>
      <c r="K51" s="56"/>
      <c r="L51" s="8" t="str">
        <f>IF(F51&gt;40000,"INV",IF(F51=0,"-","NIV"))</f>
        <v>-</v>
      </c>
      <c r="M51" s="72"/>
    </row>
    <row r="52" spans="1:13" outlineLevel="1" x14ac:dyDescent="0.25">
      <c r="A52" s="71" t="s">
        <v>104</v>
      </c>
      <c r="B52" s="76" t="s">
        <v>105</v>
      </c>
      <c r="C52" s="77">
        <v>1</v>
      </c>
      <c r="D52" s="78"/>
      <c r="E52" s="40">
        <f>D52*ZCDPH_pr_vvv</f>
        <v>0</v>
      </c>
      <c r="F52" s="72">
        <f>C52*D52</f>
        <v>0</v>
      </c>
      <c r="G52" s="72">
        <f>F52*ZCDPH_pr_vvv</f>
        <v>0</v>
      </c>
      <c r="H52" s="73"/>
      <c r="I52" s="73"/>
      <c r="J52" s="80" t="s">
        <v>101</v>
      </c>
      <c r="K52" s="56"/>
      <c r="L52" s="8"/>
      <c r="M52" s="72"/>
    </row>
    <row r="53" spans="1:13" x14ac:dyDescent="0.25">
      <c r="A53" s="71"/>
      <c r="B53" s="85"/>
      <c r="C53" s="86"/>
      <c r="D53" s="51" t="s">
        <v>122</v>
      </c>
      <c r="E53" s="87"/>
      <c r="F53" s="52">
        <f>SUM(F50:F52)</f>
        <v>0</v>
      </c>
      <c r="G53" s="88">
        <f>SUBTOTAL(9,G5:G47)</f>
        <v>0</v>
      </c>
      <c r="H53" s="88">
        <f>SUM(H5:H47)</f>
        <v>0</v>
      </c>
      <c r="I53" s="88">
        <f>SUM(I5:I47)</f>
        <v>0</v>
      </c>
      <c r="J53" s="74"/>
      <c r="K53" s="56"/>
      <c r="L53" s="49"/>
      <c r="M53" s="88">
        <v>47016813.010097399</v>
      </c>
    </row>
    <row r="54" spans="1:13" x14ac:dyDescent="0.25">
      <c r="B54" s="15"/>
      <c r="C54" s="16"/>
      <c r="D54" s="17"/>
      <c r="E54" s="17"/>
      <c r="F54" s="15"/>
      <c r="G54" s="18"/>
    </row>
    <row r="55" spans="1:13" hidden="1" x14ac:dyDescent="0.25">
      <c r="D55" s="20"/>
      <c r="E55" s="20"/>
      <c r="F55" s="19"/>
      <c r="G55" s="19"/>
    </row>
    <row r="56" spans="1:13" ht="15.75" hidden="1" x14ac:dyDescent="0.25">
      <c r="B56" s="8" t="s">
        <v>106</v>
      </c>
      <c r="F56" s="14">
        <f>SUMIFS(F5:F47,L5:L47,B56)</f>
        <v>0</v>
      </c>
      <c r="G56" s="14">
        <f>SUMIFS(G5:G47,L5:L47,B56)</f>
        <v>0</v>
      </c>
      <c r="M56" s="22">
        <f>M53-G53</f>
        <v>47016813.010097399</v>
      </c>
    </row>
    <row r="57" spans="1:13" ht="16.5" hidden="1" thickBot="1" x14ac:dyDescent="0.3">
      <c r="B57" s="23" t="s">
        <v>107</v>
      </c>
      <c r="F57" s="14">
        <f>SUMIFS(F5:F47,L5:L47,B57)</f>
        <v>0</v>
      </c>
      <c r="G57" s="14">
        <f>SUMIFS(G5:G47,L5:L47,B57)</f>
        <v>0</v>
      </c>
      <c r="H57" s="6">
        <v>1.2</v>
      </c>
    </row>
    <row r="58" spans="1:13" ht="26.25" hidden="1" x14ac:dyDescent="0.25">
      <c r="B58" s="24"/>
      <c r="C58" s="25" t="s">
        <v>108</v>
      </c>
      <c r="D58" s="26">
        <v>133240</v>
      </c>
      <c r="E58" s="26"/>
      <c r="F58" s="27" t="s">
        <v>109</v>
      </c>
      <c r="G58" s="28" t="s">
        <v>110</v>
      </c>
    </row>
    <row r="59" spans="1:13" hidden="1" x14ac:dyDescent="0.25">
      <c r="B59" s="29"/>
      <c r="C59" s="30" t="e">
        <f>#REF!</f>
        <v>#REF!</v>
      </c>
      <c r="D59" s="31" t="e">
        <f>#REF!</f>
        <v>#REF!</v>
      </c>
      <c r="E59" s="31"/>
      <c r="F59" s="32" t="e">
        <f>C59-#REF!</f>
        <v>#REF!</v>
      </c>
      <c r="G59" s="33" t="e">
        <f>#REF!-#REF!-D59</f>
        <v>#REF!</v>
      </c>
    </row>
    <row r="60" spans="1:13" hidden="1" x14ac:dyDescent="0.25">
      <c r="B60" s="29"/>
      <c r="C60" s="30" t="e">
        <f>#REF!</f>
        <v>#REF!</v>
      </c>
      <c r="D60" s="34" t="e">
        <f>#REF!</f>
        <v>#REF!</v>
      </c>
      <c r="E60" s="35"/>
      <c r="F60" s="32" t="e">
        <f>C60-#REF!</f>
        <v>#REF!</v>
      </c>
      <c r="G60" s="33" t="e">
        <f>#REF!-#REF!-D60</f>
        <v>#REF!</v>
      </c>
    </row>
    <row r="61" spans="1:13" hidden="1" x14ac:dyDescent="0.25">
      <c r="B61" s="36"/>
      <c r="C61" s="30" t="e">
        <f>#REF!</f>
        <v>#REF!</v>
      </c>
      <c r="D61" s="31" t="e">
        <f>#REF!</f>
        <v>#REF!</v>
      </c>
      <c r="E61" s="31"/>
      <c r="F61" s="32" t="e">
        <f>C61-#REF!</f>
        <v>#REF!</v>
      </c>
      <c r="G61" s="33" t="e">
        <f>#REF!-#REF!-D61</f>
        <v>#REF!</v>
      </c>
    </row>
    <row r="62" spans="1:13" hidden="1" x14ac:dyDescent="0.25">
      <c r="B62" s="36"/>
      <c r="C62" s="30" t="e">
        <f>#REF!</f>
        <v>#REF!</v>
      </c>
      <c r="D62" s="34" t="e">
        <f>#REF!</f>
        <v>#REF!</v>
      </c>
      <c r="E62" s="35"/>
      <c r="F62" s="32" t="e">
        <f>C62-#REF!</f>
        <v>#REF!</v>
      </c>
      <c r="G62" s="33" t="e">
        <f>#REF!-#REF!-D62</f>
        <v>#REF!</v>
      </c>
    </row>
    <row r="63" spans="1:13" hidden="1" x14ac:dyDescent="0.25">
      <c r="B63" s="29"/>
      <c r="C63" s="30" t="e">
        <f>#REF!</f>
        <v>#REF!</v>
      </c>
      <c r="D63" s="34" t="e">
        <f>#REF!</f>
        <v>#REF!</v>
      </c>
      <c r="E63" s="35"/>
      <c r="F63" s="32" t="e">
        <f>C63-#REF!</f>
        <v>#REF!</v>
      </c>
      <c r="G63" s="33" t="e">
        <f>#REF!-#REF!-D63</f>
        <v>#REF!</v>
      </c>
    </row>
    <row r="64" spans="1:13" hidden="1" x14ac:dyDescent="0.25">
      <c r="B64" s="29"/>
      <c r="C64" s="30" t="e">
        <f>#REF!</f>
        <v>#REF!</v>
      </c>
      <c r="D64" s="34" t="e">
        <f>#REF!</f>
        <v>#REF!</v>
      </c>
      <c r="E64" s="35"/>
      <c r="F64" s="32" t="e">
        <f>C64-#REF!</f>
        <v>#REF!</v>
      </c>
      <c r="G64" s="33" t="e">
        <f>#REF!-#REF!-D64</f>
        <v>#REF!</v>
      </c>
    </row>
    <row r="65" spans="2:7" hidden="1" x14ac:dyDescent="0.25">
      <c r="B65" s="29"/>
      <c r="C65" s="30" t="e">
        <f>#REF!</f>
        <v>#REF!</v>
      </c>
      <c r="D65" s="34" t="e">
        <f>#REF!</f>
        <v>#REF!</v>
      </c>
      <c r="E65" s="35"/>
      <c r="F65" s="32" t="e">
        <f>C65-#REF!</f>
        <v>#REF!</v>
      </c>
      <c r="G65" s="33" t="e">
        <f>#REF!-#REF!-D65</f>
        <v>#REF!</v>
      </c>
    </row>
    <row r="66" spans="2:7" ht="15.75" hidden="1" thickBot="1" x14ac:dyDescent="0.3">
      <c r="B66" s="37"/>
      <c r="C66" s="30"/>
      <c r="D66" s="34"/>
      <c r="E66" s="35"/>
      <c r="F66" s="32" t="e">
        <f>C66-#REF!</f>
        <v>#REF!</v>
      </c>
      <c r="G66" s="33" t="e">
        <f>#REF!-#REF!-D66</f>
        <v>#REF!</v>
      </c>
    </row>
    <row r="67" spans="2:7" hidden="1" x14ac:dyDescent="0.25">
      <c r="C67" s="19" t="e">
        <f>SUM(C59:C66)</f>
        <v>#REF!</v>
      </c>
      <c r="D67" s="21" t="e">
        <f>SUM(D59:D66)</f>
        <v>#REF!</v>
      </c>
      <c r="F67" s="22" t="e">
        <f>SUM(F59:F66)</f>
        <v>#REF!</v>
      </c>
      <c r="G67" s="33" t="e">
        <f>SUM(G59:G66)</f>
        <v>#REF!</v>
      </c>
    </row>
    <row r="68" spans="2:7" hidden="1" x14ac:dyDescent="0.25"/>
    <row r="69" spans="2:7" hidden="1" x14ac:dyDescent="0.25">
      <c r="B69" s="38"/>
    </row>
    <row r="75" spans="2:7" x14ac:dyDescent="0.25">
      <c r="B75" s="22"/>
    </row>
    <row r="76" spans="2:7" hidden="1" x14ac:dyDescent="0.25">
      <c r="B76" s="22"/>
      <c r="C76" s="19" t="e">
        <f>#REF!</f>
        <v>#REF!</v>
      </c>
      <c r="D76" s="21" t="e">
        <f>#REF!</f>
        <v>#REF!</v>
      </c>
      <c r="F76" s="22" t="e">
        <f>#REF!</f>
        <v>#REF!</v>
      </c>
      <c r="G76" s="33" t="e">
        <f>#REF!</f>
        <v>#REF!</v>
      </c>
    </row>
    <row r="77" spans="2:7" hidden="1" x14ac:dyDescent="0.25">
      <c r="B77" s="22"/>
      <c r="C77" s="19" t="e">
        <f>#REF!</f>
        <v>#REF!</v>
      </c>
      <c r="D77" s="21" t="e">
        <f>#REF!</f>
        <v>#REF!</v>
      </c>
      <c r="F77" s="22" t="e">
        <f>#REF!</f>
        <v>#REF!</v>
      </c>
      <c r="G77" s="33" t="e">
        <f>#REF!</f>
        <v>#REF!</v>
      </c>
    </row>
    <row r="78" spans="2:7" hidden="1" x14ac:dyDescent="0.25">
      <c r="B78" s="22"/>
      <c r="C78" s="19" t="e">
        <f>#REF!</f>
        <v>#REF!</v>
      </c>
      <c r="D78" s="21" t="e">
        <f>#REF!</f>
        <v>#REF!</v>
      </c>
      <c r="F78" s="22" t="e">
        <f>#REF!</f>
        <v>#REF!</v>
      </c>
      <c r="G78" s="33" t="e">
        <f>#REF!</f>
        <v>#REF!</v>
      </c>
    </row>
    <row r="79" spans="2:7" hidden="1" x14ac:dyDescent="0.25">
      <c r="B79" s="22"/>
      <c r="C79" s="19" t="e">
        <f>#REF!</f>
        <v>#REF!</v>
      </c>
      <c r="D79" s="21" t="e">
        <f>#REF!</f>
        <v>#REF!</v>
      </c>
      <c r="F79" s="22" t="e">
        <f>#REF!</f>
        <v>#REF!</v>
      </c>
      <c r="G79" s="33" t="e">
        <f>#REF!</f>
        <v>#REF!</v>
      </c>
    </row>
    <row r="80" spans="2:7" hidden="1" x14ac:dyDescent="0.25">
      <c r="B80" s="22"/>
      <c r="C80" s="19">
        <f>C6</f>
        <v>1</v>
      </c>
      <c r="D80" s="21">
        <f>D6</f>
        <v>0</v>
      </c>
      <c r="F80" s="22">
        <f>F6</f>
        <v>0</v>
      </c>
      <c r="G80" s="33">
        <f>G6</f>
        <v>0</v>
      </c>
    </row>
    <row r="81" spans="6:8" ht="18" hidden="1" customHeight="1" x14ac:dyDescent="0.25">
      <c r="F81" s="22">
        <f>F53-F56-F57</f>
        <v>0</v>
      </c>
      <c r="G81" s="22">
        <f>G53-G56-G57</f>
        <v>0</v>
      </c>
      <c r="H81" s="6">
        <v>1.2097372900000001</v>
      </c>
    </row>
  </sheetData>
  <sheetProtection algorithmName="SHA-512" hashValue="u8KIK2sACaa2CL3GjxL3u/Bzkm6W/U9ZJl3jVpe6hgHTB4jnK5u0Ah1yEL0rdj7ues4vu3hEg+Tzmy3H7l+HBQ==" saltValue="sc3QFPVEHqdRflWJvt/bzw==" spinCount="100000" sheet="1" objects="1" scenarios="1"/>
  <protectedRanges>
    <protectedRange sqref="D7:E7 D20 D40 D45 D48 D53" name="Oblast1"/>
  </protectedRanges>
  <conditionalFormatting sqref="L1:L1048576">
    <cfRule type="cellIs" dxfId="1" priority="2" operator="equal">
      <formula>"NIV"</formula>
    </cfRule>
  </conditionalFormatting>
  <conditionalFormatting sqref="B56">
    <cfRule type="cellIs" dxfId="0" priority="1" operator="equal">
      <formula>"NIV"</formula>
    </cfRule>
  </conditionalFormatting>
  <pageMargins left="0.25" right="0.25" top="0.75" bottom="0.75" header="0.3" footer="0.3"/>
  <pageSetup paperSize="9" scale="19" orientation="landscape" r:id="rId1"/>
  <ignoredErrors>
    <ignoredError sqref="F6 F9:F19 F22:F38 F42:F44 F47 F50:F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VV_Přístroje_VVV_2kolo</vt:lpstr>
      <vt:lpstr>NAVV</vt:lpstr>
      <vt:lpstr>ZCDPH_pr_vvv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Kočí Libor</dc:creator>
  <cp:lastModifiedBy>Kvasničková Hana</cp:lastModifiedBy>
  <dcterms:created xsi:type="dcterms:W3CDTF">2022-03-30T15:40:17Z</dcterms:created>
  <dcterms:modified xsi:type="dcterms:W3CDTF">2022-06-13T14:18:39Z</dcterms:modified>
</cp:coreProperties>
</file>