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465" windowWidth="19815" windowHeight="10170" activeTab="0"/>
  </bookViews>
  <sheets>
    <sheet name="Rekapitulace stavby" sheetId="1" r:id="rId1"/>
    <sheet name="01.1ARC - M.Č. 018 - POSL..." sheetId="2" r:id="rId2"/>
    <sheet name="01.2ARC - M.Č. 041A - AV ..." sheetId="3" r:id="rId3"/>
    <sheet name="01.3ARC - M.Č. 104 - POSL..." sheetId="4" r:id="rId4"/>
    <sheet name="01.4ARC - M.Č. 131 - AULA..." sheetId="5" r:id="rId5"/>
    <sheet name="01.5ARC - M.Č. 200 - POSL..." sheetId="6" r:id="rId6"/>
    <sheet name="01.6ARC - M.Č. 201 - POSL..." sheetId="7" r:id="rId7"/>
    <sheet name="01.7ARC - M.Č. 300 - POSL..." sheetId="8" r:id="rId8"/>
    <sheet name="01.8ARC - M.Č. 301 - POSL..." sheetId="9" r:id="rId9"/>
    <sheet name="01.9ARC - M.Č. 310 - TLUM..." sheetId="10" r:id="rId10"/>
  </sheets>
  <externalReferences>
    <externalReference r:id="rId13"/>
  </externalReferences>
  <definedNames>
    <definedName name="a">#REF!</definedName>
    <definedName name="Excel_BuiltIn_Print_Area_11_1">#REF!</definedName>
    <definedName name="Excel_BuiltIn_Print_Area_5_1">#REF!</definedName>
    <definedName name="Excel_BuiltIn_Print_Area_5_2">#REF!</definedName>
    <definedName name="IS">#REF!</definedName>
    <definedName name="NaVedomi">#REF!</definedName>
    <definedName name="Objekty">#REF!</definedName>
    <definedName name="_xlnm.Print_Area" localSheetId="1">'01.1ARC - M.Č. 018 - POSL...'!$C$4:$Q$70,'01.1ARC - M.Č. 018 - POSL...'!$C$76:$Q$94,'01.1ARC - M.Č. 018 - POSL...'!$C$100:$Q$116</definedName>
    <definedName name="_xlnm.Print_Area" localSheetId="2">'01.2ARC - M.Č. 041A - AV ...'!$C$4:$Q$70,'01.2ARC - M.Č. 041A - AV ...'!$C$76:$Q$94,'01.2ARC - M.Č. 041A - AV ...'!$C$100:$Q$117</definedName>
    <definedName name="_xlnm.Print_Area" localSheetId="3">'01.3ARC - M.Č. 104 - POSL...'!$C$4:$Q$70,'01.3ARC - M.Č. 104 - POSL...'!$C$76:$Q$94,'01.3ARC - M.Č. 104 - POSL...'!$C$100:$Q$120</definedName>
    <definedName name="_xlnm.Print_Area" localSheetId="4">'01.4ARC - M.Č. 131 - AULA...'!$C$4:$Q$70,'01.4ARC - M.Č. 131 - AULA...'!$C$76:$Q$94,'01.4ARC - M.Č. 131 - AULA...'!$C$100:$Q$113</definedName>
    <definedName name="_xlnm.Print_Area" localSheetId="5">'01.5ARC - M.Č. 200 - POSL...'!$C$4:$Q$70,'01.5ARC - M.Č. 200 - POSL...'!$C$76:$Q$94,'01.5ARC - M.Č. 200 - POSL...'!$C$100:$Q$116</definedName>
    <definedName name="_xlnm.Print_Area" localSheetId="6">'01.6ARC - M.Č. 201 - POSL...'!$C$4:$Q$70,'01.6ARC - M.Č. 201 - POSL...'!$C$76:$Q$94,'01.6ARC - M.Č. 201 - POSL...'!$C$100:$Q$120</definedName>
    <definedName name="_xlnm.Print_Area" localSheetId="7">'01.7ARC - M.Č. 300 - POSL...'!$C$4:$Q$70,'01.7ARC - M.Č. 300 - POSL...'!$C$76:$Q$94,'01.7ARC - M.Č. 300 - POSL...'!$C$100:$Q$113</definedName>
    <definedName name="_xlnm.Print_Area" localSheetId="8">'01.8ARC - M.Č. 301 - POSL...'!$C$4:$Q$70,'01.8ARC - M.Č. 301 - POSL...'!$C$76:$Q$94,'01.8ARC - M.Č. 301 - POSL...'!$C$100:$Q$118</definedName>
    <definedName name="_xlnm.Print_Area" localSheetId="9">'01.9ARC - M.Č. 310 - TLUM...'!$C$4:$Q$70,'01.9ARC - M.Č. 310 - TLUM...'!$C$76:$Q$94,'01.9ARC - M.Č. 310 - TLUM...'!$C$100:$Q$120</definedName>
    <definedName name="_xlnm.Print_Area" localSheetId="0">'Rekapitulace stavby'!$C$4:$AP$70,'Rekapitulace stavby'!$C$76:$AP$100</definedName>
    <definedName name="OUD">#REF!</definedName>
    <definedName name="Predmet">#REF!</definedName>
    <definedName name="Prilohy">#REF!</definedName>
    <definedName name="PS">#REF!</definedName>
    <definedName name="ZPRACOVATEL">#REF!</definedName>
    <definedName name="Zprava">#REF!</definedName>
    <definedName name="_xlnm.Print_Titles" localSheetId="0">'Rekapitulace stavby'!$85:$85</definedName>
    <definedName name="_xlnm.Print_Titles" localSheetId="1">'01.1ARC - M.Č. 018 - POSL...'!$110:$110</definedName>
    <definedName name="_xlnm.Print_Titles" localSheetId="2">'01.2ARC - M.Č. 041A - AV ...'!$110:$110</definedName>
    <definedName name="_xlnm.Print_Titles" localSheetId="3">'01.3ARC - M.Č. 104 - POSL...'!$110:$110</definedName>
    <definedName name="_xlnm.Print_Titles" localSheetId="4">'01.4ARC - M.Č. 131 - AULA...'!$110:$110</definedName>
    <definedName name="_xlnm.Print_Titles" localSheetId="5">'01.5ARC - M.Č. 200 - POSL...'!$110:$110</definedName>
    <definedName name="_xlnm.Print_Titles" localSheetId="6">'01.6ARC - M.Č. 201 - POSL...'!$110:$110</definedName>
    <definedName name="_xlnm.Print_Titles" localSheetId="7">'01.7ARC - M.Č. 300 - POSL...'!$110:$110</definedName>
    <definedName name="_xlnm.Print_Titles" localSheetId="8">'01.8ARC - M.Č. 301 - POSL...'!$110:$110</definedName>
    <definedName name="_xlnm.Print_Titles" localSheetId="9">'01.9ARC - M.Č. 310 - TLUM...'!$110:$110</definedName>
  </definedNames>
  <calcPr calcId="125725"/>
</workbook>
</file>

<file path=xl/sharedStrings.xml><?xml version="1.0" encoding="utf-8"?>
<sst xmlns="http://schemas.openxmlformats.org/spreadsheetml/2006/main" count="1764" uniqueCount="256">
  <si>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</si>
  <si>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</si>
  <si>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</si>
  <si>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</si>
  <si>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</si>
  <si>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</si>
  <si>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</si>
  <si>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</si>
  <si>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</si>
  <si>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</si>
  <si>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</si>
  <si>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</si>
  <si>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</si>
  <si>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</si>
  <si>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</si>
  <si>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</si>
  <si>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ffuk</t>
  </si>
  <si>
    <t>Stavba:</t>
  </si>
  <si>
    <t>REKONSTRUKCE POSLUCHÁREN - FILOZOFICKÁ FAKULTA UNIVERZITY KARLOVY, NÁM. JANA PALACHA</t>
  </si>
  <si>
    <t>0,1</t>
  </si>
  <si>
    <t>JKSO:</t>
  </si>
  <si>
    <t>CC-CZ:</t>
  </si>
  <si>
    <t>1</t>
  </si>
  <si>
    <t>Místo:</t>
  </si>
  <si>
    <t xml:space="preserve">NÁM. JANA PALACHA 2, PRAHA 1 </t>
  </si>
  <si>
    <t>Datum:</t>
  </si>
  <si>
    <t>27. 2. 2017</t>
  </si>
  <si>
    <t>Objednatel:</t>
  </si>
  <si>
    <t>IČ:</t>
  </si>
  <si>
    <t>FILOZOFICKÁ FAKULTA UNIVERZITY KARLOVY V PRAZE</t>
  </si>
  <si>
    <t>DIČ:</t>
  </si>
  <si>
    <t>Zhotovitel:</t>
  </si>
  <si>
    <t>dle výběrového řízení</t>
  </si>
  <si>
    <t>Projektant:</t>
  </si>
  <si>
    <t xml:space="preserve"> </t>
  </si>
  <si>
    <t>CUBOID architekti,Krohova 2595,P6</t>
  </si>
  <si>
    <t>True</t>
  </si>
  <si>
    <t>Zpracovatel:</t>
  </si>
  <si>
    <t>ing.I.Prágrová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</si>
  <si>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</si>
  <si>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</si>
  <si>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</si>
  <si>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</si>
  <si>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</si>
  <si>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</si>
  <si>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</si>
  <si>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</si>
  <si>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</si>
  <si>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</si>
  <si>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</si>
  <si>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</si>
  <si>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</si>
  <si>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</si>
  <si>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</si>
  <si>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</si>
  <si>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</si>
  <si>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</si>
  <si>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</si>
  <si>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</si>
  <si>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</si>
  <si>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</si>
  <si>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</si>
  <si>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</si>
  <si>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</si>
  <si>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</si>
  <si>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</si>
  <si>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</si>
  <si>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</si>
  <si>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</si>
  <si>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</si>
  <si>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</si>
  <si>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</si>
  <si>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</si>
  <si>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</si>
  <si>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</si>
  <si>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</si>
  <si>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</si>
  <si>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</si>
  <si>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</si>
  <si>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</si>
  <si>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{27823033-d27f-4e1b-970c-6927887061a2}</t>
  </si>
  <si>
    <t>{00000000-0000-0000-0000-000000000000}</t>
  </si>
  <si>
    <t>/</t>
  </si>
  <si>
    <t>{d72babf8-c707-497e-b2de-5ea1044ba0db}</t>
  </si>
  <si>
    <t>{70b5a065-cead-4cd9-99ab-9f6f1ca97946}</t>
  </si>
  <si>
    <t>{c1782c7f-1151-4e0e-889d-7ad4d8fe3c42}</t>
  </si>
  <si>
    <t>{d4062a9f-7191-418c-bf65-cdba1b8e2b9a}</t>
  </si>
  <si>
    <t>{4b114e7e-085a-42d8-80bb-f596fb1cb200}</t>
  </si>
  <si>
    <t>{0fdf6e93-6137-4828-9a7e-62c8de60a053}</t>
  </si>
  <si>
    <t>{ecee603c-7cf6-435b-abd5-8a846148a444}</t>
  </si>
  <si>
    <t>{904ee674-96a2-47fc-8f8a-3fe4fa45b5ca}</t>
  </si>
  <si>
    <t>{4d4dccf5-928b-41f7-aaea-d72f1e513a91}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</si>
  <si>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</si>
  <si>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</si>
  <si>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</si>
  <si>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</si>
  <si>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</si>
  <si>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</si>
  <si>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</si>
  <si>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</si>
  <si>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</si>
  <si>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</si>
  <si>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</si>
  <si>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</si>
  <si>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01.1ARC - M.Č. 018 - POSLUCHÁRNA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</si>
  <si>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</si>
  <si>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</si>
  <si>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</si>
  <si>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</si>
  <si>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</si>
  <si>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</si>
  <si>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</si>
  <si>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 PSV</t>
  </si>
  <si>
    <t xml:space="preserve">      766-2 -  Nový nábytek a vnitřní vybavení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</si>
  <si>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</si>
  <si>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</si>
  <si>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</si>
  <si>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</si>
  <si>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</si>
  <si>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</si>
  <si>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</si>
  <si>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</si>
  <si>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</si>
  <si>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</si>
  <si>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</si>
  <si>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</si>
  <si>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</si>
  <si>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</si>
  <si>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</si>
  <si>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</si>
  <si>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</si>
  <si>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</si>
  <si>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3</t>
  </si>
  <si>
    <t>16</t>
  </si>
  <si>
    <t>P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</si>
  <si>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</si>
  <si>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</si>
  <si>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</si>
  <si>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</si>
  <si>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</si>
  <si>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</si>
  <si>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</si>
  <si>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</si>
  <si>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</si>
  <si>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56</t>
  </si>
  <si>
    <t>57</t>
  </si>
  <si>
    <t>58</t>
  </si>
  <si>
    <t>59</t>
  </si>
  <si>
    <t>60</t>
  </si>
  <si>
    <t>74</t>
  </si>
  <si>
    <t>7666396</t>
  </si>
  <si>
    <t>o6 D+M židle s područkami univerzální stohovatekná,ref.nábytek Howe 40/4 armchair</t>
  </si>
  <si>
    <t>404187428</t>
  </si>
  <si>
    <t>75</t>
  </si>
  <si>
    <t>7666397</t>
  </si>
  <si>
    <t>o7a D+M židle bez područek univerzální stohovatekná,ref.nábytek Howe 40/4 side chair</t>
  </si>
  <si>
    <t>599690683</t>
  </si>
  <si>
    <t>81</t>
  </si>
  <si>
    <t>82</t>
  </si>
  <si>
    <t>84</t>
  </si>
  <si>
    <t>101</t>
  </si>
  <si>
    <t>01.2ARC - M.Č. 041A - AV TECHNIKA, TLUMOČNÍK</t>
  </si>
  <si>
    <t>7666390</t>
  </si>
  <si>
    <t>o1 D+M kancelářský stůl s kontejnerem 1600x800x750mm,referenční nábytek Vitra Workit</t>
  </si>
  <si>
    <t>-1387149467</t>
  </si>
  <si>
    <t>7666391</t>
  </si>
  <si>
    <t>o2 D+M kancelářský stůl s kontejnerem 1200x600x750mm,referenční nábytek Vitra Workit</t>
  </si>
  <si>
    <t>-823762792</t>
  </si>
  <si>
    <t>7666393</t>
  </si>
  <si>
    <t>o3 D+M kancelářská židle s područkami a podnoží na kolečkách,referenční nábytek Vitra Medo Pro</t>
  </si>
  <si>
    <t>-752014949</t>
  </si>
  <si>
    <t>01.3ARC - M.Č. 104 - POSLUCHÁRNA</t>
  </si>
  <si>
    <t>7666394</t>
  </si>
  <si>
    <t>o4 D+M lavice v učebnách 1200x500x750mm,referenční nábytek Školičky.s.r.o.,typ CDSPC166</t>
  </si>
  <si>
    <t>2067126198</t>
  </si>
  <si>
    <t>2130078427</t>
  </si>
  <si>
    <t>-1057656537</t>
  </si>
  <si>
    <t>7666398</t>
  </si>
  <si>
    <t>o7b D+M židle bez područek se stolečkem, univerzální stohovatekná,ref.nábytek Howe 40/4 w/writting tablet</t>
  </si>
  <si>
    <t>1295545104</t>
  </si>
  <si>
    <t>01.4ARC - M.Č. 131 - AULA S BALKONEM</t>
  </si>
  <si>
    <t>-2067033535</t>
  </si>
  <si>
    <t>01.5ARC - M.Č. 200 - POSLUCHÁRNA</t>
  </si>
  <si>
    <t>996779042</t>
  </si>
  <si>
    <t>-1674639707</t>
  </si>
  <si>
    <t>7666493</t>
  </si>
  <si>
    <t>o17 D+M nájezdové teleskopické rampy pro vozíčkáře dl.2m,z Al elox ,s plastovými úchytkami,vč.všech kotevních,spojovacích a ostatních spojovacích pomocných  prvků,ref.výrobec Vecom</t>
  </si>
  <si>
    <t>pár</t>
  </si>
  <si>
    <t>426312781</t>
  </si>
  <si>
    <t>01.6ARC - M.Č. 201 - POSLUCHÁRNA A KNIHOVNA</t>
  </si>
  <si>
    <t>1625376442</t>
  </si>
  <si>
    <t>-1046931372</t>
  </si>
  <si>
    <t>7666399</t>
  </si>
  <si>
    <t>o8 D+M flipchart výškově nastavitelný,s odkládací poličkou,ref.výrobek Flipchart Vario Standard</t>
  </si>
  <si>
    <t>1187056400</t>
  </si>
  <si>
    <t xml:space="preserve">-tabule vyrobena z melaminové desky s lakovaným plechem na přední straně
-pracovní plocha je magnetická,popisovatelná a stíratelná za sucha
-systém horní odklápěcí lišty pro snadnou výměnu papírových bloků
-vč.všech kotevních,spojovacích a ostatních spojovacích pomocných  prvků
</t>
  </si>
  <si>
    <t>76664911</t>
  </si>
  <si>
    <t>o14 D+M řečnický pult 800x510x1200mm,plast</t>
  </si>
  <si>
    <t>1724922848</t>
  </si>
  <si>
    <t>-organická plastová konstrukce,barva bílá
-vč.všech kotevních,spojovacích a ostatních spojovacích pomocných  prvků</t>
  </si>
  <si>
    <t>01.7ARC - M.Č. 300 - POSLUCHÁRNA</t>
  </si>
  <si>
    <t>2006566412</t>
  </si>
  <si>
    <t>01.8ARC - M.Č. 301 - POSLUCHÁRNA</t>
  </si>
  <si>
    <t>-92766073</t>
  </si>
  <si>
    <t>993806729</t>
  </si>
  <si>
    <t>7666494</t>
  </si>
  <si>
    <t>o18 D+M  pevné lavice v řadách se sklopným sedákem a pevným stolkem,ref,výrobek Hoko 1030II</t>
  </si>
  <si>
    <t>sedadlo</t>
  </si>
  <si>
    <t>152489039</t>
  </si>
  <si>
    <t xml:space="preserve">-nosná kovová konstrukce,nátěr odstín 7011
-sklopný sedák z překližky,PÚ lak
-desky stolků a čelní desky jsou z dubové spárovky,PÚ lak
-stoly a čelní desky spojité,sedáky jsou spojené do řady (12 sedáků)
-vč.všech kotevních,spojovacích a ostatních spojovacích pomocných  prvků
</t>
  </si>
  <si>
    <t>01.9ARC - M.Č. 310 - TLUMOČNICKÁ LABORATOŘ</t>
  </si>
  <si>
    <t>7666395</t>
  </si>
  <si>
    <t>o5 D+M lavice v učebnách 1200x500x750mm s čelem a policemi</t>
  </si>
  <si>
    <t>1393267928</t>
  </si>
  <si>
    <t>1407614362</t>
  </si>
  <si>
    <t>-1051916326</t>
  </si>
  <si>
    <t>7666392</t>
  </si>
  <si>
    <t>o10 D+M stoly v tlumočnické kabině 1500x500x750mm,referenční nábytek Školičky.s.r.o.,typ CDS166</t>
  </si>
  <si>
    <t>-1810787906</t>
  </si>
  <si>
    <t>7666492</t>
  </si>
  <si>
    <t>o15 D+M číslování stolů v tlumočnické laboratoři-plastová tabulka 140x110mm bílá,styl písma Arial Narrov černé,-vč.všech kotevních,spojovacích a ostatních spojovacích pomocných  prvků</t>
  </si>
  <si>
    <t>1618864472</t>
  </si>
  <si>
    <t>z toho Ostat.
náklady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</si>
  <si>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</si>
  <si>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</si>
  <si>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</si>
  <si>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</si>
  <si>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</si>
  <si>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</si>
  <si>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</si>
  <si>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{A56F3026-A8B2-4ECC-B84D-7EF190267997}</t>
  </si>
  <si>
    <t>01.ARC</t>
  </si>
  <si>
    <t>ARCHITEKTONICKO STAVEBNÍ ŘEŠENÍ</t>
  </si>
  <si>
    <t>{5CF06031-295C-40A2-8116-9122FDFD9631}</t>
  </si>
  <si>
    <t>01.11</t>
  </si>
  <si>
    <t>NOVÝ NÁBYTEK A VYBAVENÍ</t>
  </si>
  <si>
    <t>{B6BB45AB-7B9A-40D8-A64B-6F0F59F53BAD}</t>
  </si>
  <si>
    <t>Procent. zadání
[% nákladů rozpočtu]</t>
  </si>
  <si>
    <t xml:space="preserve">      766-2 - Nový nábytek a vnitřní vybavení</t>
  </si>
  <si>
    <t>m.č. 018</t>
  </si>
  <si>
    <t>m.č. 041A</t>
  </si>
  <si>
    <t>m.č. 104</t>
  </si>
  <si>
    <t>m.č. 131</t>
  </si>
  <si>
    <t>m.č. 200</t>
  </si>
  <si>
    <t>m.č. 201</t>
  </si>
  <si>
    <t>m.č. 301</t>
  </si>
  <si>
    <t>m.č. 310</t>
  </si>
  <si>
    <t>m.č. 300</t>
  </si>
  <si>
    <t xml:space="preserve"> -vysoce kvalitní kancelářská židle na 5ti ramenné podnoži s možností nastavení výšky,sklonu a              pružnosti sedáku a opěráku
- detialní popis viz část AST tabulky
</t>
  </si>
  <si>
    <t>rámová podnož v barvě bílé, umožňující spojování do řad 
-posuvný kovový kontejner na kolečkách,3zásuvky,společně uzamykatelné
-vč.všech kotevních,spojovacích a ostatních spojovacích pomocných  prvků
detailně viz část AST tabulky</t>
  </si>
  <si>
    <t xml:space="preserve">rámová podnož v barvě RAL 7011
pracovní deska laminotřísková
vybavení: integrovaná zásuvková lišta s krytkou
č.všech kotevních,spojovacích a ostatních spojovacích pomocných  prvků
</t>
  </si>
  <si>
    <t xml:space="preserve">sedadlo z překližky,barva černá,sedák i opěrák polstrovaný z vysoce odolné látky
podnož a rám područek kovový s finálním povrchem chrom
opěrky z překližky,černé
vč.všech kotevních,spojovacích a ostatních spojovacích pomocných  prvků
</t>
  </si>
  <si>
    <t xml:space="preserve">sedadlo z překližky,barva černá,sedák i opěrák polstrovaný z vysoce odolné látky
opěrky z překližky,černé
vč.všech kotevních,spojovacích a ostatních spojovacích pomocných  prvků
</t>
  </si>
  <si>
    <t xml:space="preserve">sedadlo z překližky,barva černá,sedák i opěrák z dýhované překližky,černé
podnož a konstrukce kovová s finálním povrchem chrom
stoleček z překližky,barva černá
vč.všech kotevních,spojovacích a ostatních spojovacích pomocných  prvků
</t>
  </si>
  <si>
    <t>rámová podnož v barvě bílé, umožňující spojování do řad 
vč.všech kotevních,spojovacích a ostatních spojovacích pomocných  prvků
detailně viz část AST tabulky</t>
  </si>
  <si>
    <t xml:space="preserve">rámová podnož v barvě RAL 7011,umožňující spojování stolů do řad
vybavení: 2 kabelové průchody a zásuvkovou lištu
vč.všech kotevních,spojovacích a ostatních spojovacích pomocných  prvků
</t>
  </si>
</sst>
</file>

<file path=xl/styles.xml><?xml version="1.0" encoding="utf-8"?>
<styleSheet xmlns="http://schemas.openxmlformats.org/spreadsheetml/2006/main">
  <numFmts count="6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00;\-#,##0.00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sz val="12"/>
      <name val="Times New Roman CE"/>
      <family val="1"/>
    </font>
    <font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name val="Helv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56"/>
      <name val="Trebuchet MS"/>
      <family val="2"/>
    </font>
    <font>
      <sz val="10"/>
      <color indexed="55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49" fontId="32" fillId="0" borderId="0" applyBorder="0" applyProtection="0">
      <alignment horizontal="center"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166" fontId="3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</cellStyleXfs>
  <cellXfs count="2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2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1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168" fontId="38" fillId="0" borderId="32" xfId="0" applyNumberFormat="1" applyFont="1" applyBorder="1" applyAlignment="1" applyProtection="1">
      <alignment horizontal="right" vertical="center"/>
      <protection locked="0"/>
    </xf>
    <xf numFmtId="168" fontId="38" fillId="0" borderId="0" xfId="0" applyNumberFormat="1" applyFont="1" applyAlignment="1" applyProtection="1">
      <alignment horizontal="right" vertical="center"/>
      <protection locked="0"/>
    </xf>
    <xf numFmtId="169" fontId="38" fillId="0" borderId="0" xfId="0" applyNumberFormat="1" applyFont="1" applyAlignment="1" applyProtection="1">
      <alignment horizontal="right" vertical="center"/>
      <protection locked="0"/>
    </xf>
    <xf numFmtId="168" fontId="38" fillId="0" borderId="33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168" fontId="41" fillId="0" borderId="32" xfId="0" applyNumberFormat="1" applyFont="1" applyBorder="1" applyAlignment="1" applyProtection="1">
      <alignment horizontal="right" vertical="center"/>
      <protection locked="0"/>
    </xf>
    <xf numFmtId="168" fontId="41" fillId="0" borderId="0" xfId="0" applyNumberFormat="1" applyFont="1" applyAlignment="1" applyProtection="1">
      <alignment horizontal="right" vertical="center"/>
      <protection locked="0"/>
    </xf>
    <xf numFmtId="169" fontId="41" fillId="0" borderId="0" xfId="0" applyNumberFormat="1" applyFont="1" applyAlignment="1" applyProtection="1">
      <alignment horizontal="right" vertical="center"/>
      <protection locked="0"/>
    </xf>
    <xf numFmtId="168" fontId="41" fillId="0" borderId="33" xfId="0" applyNumberFormat="1" applyFont="1" applyBorder="1" applyAlignment="1" applyProtection="1">
      <alignment horizontal="right" vertical="center"/>
      <protection locked="0"/>
    </xf>
    <xf numFmtId="0" fontId="42" fillId="0" borderId="0" xfId="20" applyFont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8" fontId="44" fillId="0" borderId="34" xfId="0" applyNumberFormat="1" applyFont="1" applyBorder="1" applyAlignment="1" applyProtection="1">
      <alignment horizontal="right" vertical="center"/>
      <protection locked="0"/>
    </xf>
    <xf numFmtId="168" fontId="44" fillId="0" borderId="35" xfId="0" applyNumberFormat="1" applyFont="1" applyBorder="1" applyAlignment="1" applyProtection="1">
      <alignment horizontal="right" vertical="center"/>
      <protection locked="0"/>
    </xf>
    <xf numFmtId="169" fontId="44" fillId="0" borderId="35" xfId="0" applyNumberFormat="1" applyFont="1" applyBorder="1" applyAlignment="1" applyProtection="1">
      <alignment horizontal="right" vertical="center"/>
      <protection locked="0"/>
    </xf>
    <xf numFmtId="168" fontId="44" fillId="0" borderId="3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37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" fontId="0" fillId="0" borderId="0" xfId="0" applyNumberFormat="1" applyBorder="1"/>
    <xf numFmtId="168" fontId="37" fillId="5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68" fontId="37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168" fontId="40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168" fontId="43" fillId="0" borderId="0" xfId="0" applyNumberFormat="1" applyFont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4" fontId="4" fillId="4" borderId="42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vertical="center"/>
    </xf>
    <xf numFmtId="0" fontId="28" fillId="0" borderId="20" xfId="0" applyFont="1" applyBorder="1" applyAlignment="1">
      <alignment vertical="center" wrapText="1"/>
    </xf>
    <xf numFmtId="4" fontId="0" fillId="0" borderId="19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 5" xfId="21"/>
    <cellStyle name="TableStyleLight1" xfId="22"/>
    <cellStyle name="CisloOddilu" xfId="23"/>
    <cellStyle name="Currency 10" xfId="24"/>
    <cellStyle name="Currency 11" xfId="25"/>
    <cellStyle name="Currency 12" xfId="26"/>
    <cellStyle name="Currency 13" xfId="27"/>
    <cellStyle name="Currency 14" xfId="28"/>
    <cellStyle name="Currency 15" xfId="29"/>
    <cellStyle name="Currency 16" xfId="30"/>
    <cellStyle name="Currency 17" xfId="31"/>
    <cellStyle name="Currency 18" xfId="32"/>
    <cellStyle name="Currency 2" xfId="33"/>
    <cellStyle name="Currency 3" xfId="34"/>
    <cellStyle name="Currency 4" xfId="35"/>
    <cellStyle name="Currency 5" xfId="36"/>
    <cellStyle name="Currency 6" xfId="37"/>
    <cellStyle name="Currency 7" xfId="38"/>
    <cellStyle name="Currency 8" xfId="39"/>
    <cellStyle name="Currency 9" xfId="40"/>
    <cellStyle name="Excel Built-in Normal" xfId="41"/>
    <cellStyle name="Hyperlink 5" xfId="42"/>
    <cellStyle name="Normal 2" xfId="43"/>
    <cellStyle name="Normal 3" xfId="44"/>
    <cellStyle name="Normal 4" xfId="45"/>
    <cellStyle name="normální 2" xfId="46"/>
    <cellStyle name="Normální 54" xfId="47"/>
    <cellStyle name="Currency 28" xfId="48"/>
    <cellStyle name="Currency 19" xfId="49"/>
    <cellStyle name="Currency 20" xfId="50"/>
    <cellStyle name="Currency 21" xfId="51"/>
    <cellStyle name="Currency 22" xfId="52"/>
    <cellStyle name="Currency 23" xfId="53"/>
    <cellStyle name="Currency 24" xfId="54"/>
    <cellStyle name="Currency 25" xfId="55"/>
    <cellStyle name="Currency 26" xfId="56"/>
    <cellStyle name="Currency 27" xfId="57"/>
    <cellStyle name="Currency 29" xfId="58"/>
    <cellStyle name="Currency 30" xfId="59"/>
    <cellStyle name="Currency 31" xfId="60"/>
    <cellStyle name="Currency 32" xfId="61"/>
    <cellStyle name="Currency 33" xfId="62"/>
    <cellStyle name="Currency 34" xfId="63"/>
    <cellStyle name="Currency 35" xfId="64"/>
    <cellStyle name="Normal 6" xfId="65"/>
    <cellStyle name="Normal 7" xfId="66"/>
    <cellStyle name="Styl 1" xfId="6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BOID\Projekty\_Filosofick&#225;%20fakulta\_mail%20in\161111_FFUK_PODKLADY%20K%20DPS\_FFUK%20r-ce%20posluch&#225;ren_ROZPO&#268;TY%20STAVBA_N&#193;BYTEK\n&#225;bytek-%20REKO%20posluch-%20FILOZOFICKA%20FAKULTA%20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.11 - NOVÝ NÁBYTEK A VY..."/>
    </sheetNames>
    <sheetDataSet>
      <sheetData sheetId="0"/>
      <sheetData sheetId="1">
        <row r="29">
          <cell r="M29">
            <v>0</v>
          </cell>
        </row>
        <row r="33">
          <cell r="H33">
            <v>1252000</v>
          </cell>
          <cell r="M33">
            <v>262920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  <cell r="M36">
            <v>0</v>
          </cell>
        </row>
        <row r="37">
          <cell r="H37">
            <v>0</v>
          </cell>
        </row>
        <row r="117">
          <cell r="W117">
            <v>102.53099999999999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01"/>
  <sheetViews>
    <sheetView showGridLines="0" tabSelected="1" workbookViewId="0" topLeftCell="A1">
      <pane ySplit="1" topLeftCell="A87" activePane="bottomLeft" state="frozen"/>
      <selection pane="bottomLeft" activeCell="AL93" sqref="AL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12.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</row>
    <row r="2" spans="3:72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5" customHeight="1">
      <c r="B4" s="20"/>
      <c r="C4" s="182" t="s">
        <v>12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21"/>
      <c r="AS4" s="22" t="s">
        <v>13</v>
      </c>
      <c r="BS4" s="16" t="s">
        <v>14</v>
      </c>
    </row>
    <row r="5" spans="2:71" ht="14.45" customHeight="1">
      <c r="B5" s="20"/>
      <c r="C5" s="23"/>
      <c r="D5" s="24" t="s">
        <v>15</v>
      </c>
      <c r="E5" s="23"/>
      <c r="F5" s="23"/>
      <c r="G5" s="23"/>
      <c r="H5" s="23"/>
      <c r="I5" s="23"/>
      <c r="J5" s="23"/>
      <c r="K5" s="184" t="s">
        <v>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3"/>
      <c r="AQ5" s="21"/>
      <c r="BS5" s="16" t="s">
        <v>9</v>
      </c>
    </row>
    <row r="6" spans="2:71" ht="36.95" customHeight="1">
      <c r="B6" s="20"/>
      <c r="C6" s="23"/>
      <c r="D6" s="26" t="s">
        <v>17</v>
      </c>
      <c r="E6" s="23"/>
      <c r="F6" s="23"/>
      <c r="G6" s="23"/>
      <c r="H6" s="23"/>
      <c r="I6" s="23"/>
      <c r="J6" s="23"/>
      <c r="K6" s="186" t="s">
        <v>18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3"/>
      <c r="AQ6" s="21"/>
      <c r="BS6" s="16" t="s">
        <v>19</v>
      </c>
    </row>
    <row r="7" spans="2:71" ht="14.45" customHeight="1">
      <c r="B7" s="20"/>
      <c r="C7" s="23"/>
      <c r="D7" s="27" t="s">
        <v>20</v>
      </c>
      <c r="E7" s="23"/>
      <c r="F7" s="23"/>
      <c r="G7" s="23"/>
      <c r="H7" s="23"/>
      <c r="I7" s="23"/>
      <c r="J7" s="23"/>
      <c r="K7" s="25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7" t="s">
        <v>21</v>
      </c>
      <c r="AL7" s="23"/>
      <c r="AM7" s="23"/>
      <c r="AN7" s="25" t="s">
        <v>5</v>
      </c>
      <c r="AO7" s="23"/>
      <c r="AP7" s="23"/>
      <c r="AQ7" s="21"/>
      <c r="BS7" s="16" t="s">
        <v>22</v>
      </c>
    </row>
    <row r="8" spans="2:71" ht="14.45" customHeight="1">
      <c r="B8" s="20"/>
      <c r="C8" s="23"/>
      <c r="D8" s="27" t="s">
        <v>23</v>
      </c>
      <c r="E8" s="23"/>
      <c r="F8" s="23"/>
      <c r="G8" s="23"/>
      <c r="H8" s="23"/>
      <c r="I8" s="23"/>
      <c r="J8" s="23"/>
      <c r="K8" s="25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 t="s">
        <v>25</v>
      </c>
      <c r="AL8" s="23"/>
      <c r="AM8" s="23"/>
      <c r="AN8" s="25" t="s">
        <v>26</v>
      </c>
      <c r="AO8" s="23"/>
      <c r="AP8" s="23"/>
      <c r="AQ8" s="21"/>
      <c r="BS8" s="16" t="s">
        <v>22</v>
      </c>
    </row>
    <row r="9" spans="2:71" ht="14.45" customHeight="1"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1"/>
      <c r="BS9" s="16" t="s">
        <v>22</v>
      </c>
    </row>
    <row r="10" spans="2:71" ht="14.45" customHeight="1">
      <c r="B10" s="20"/>
      <c r="C10" s="23"/>
      <c r="D10" s="27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7" t="s">
        <v>28</v>
      </c>
      <c r="AL10" s="23"/>
      <c r="AM10" s="23"/>
      <c r="AN10" s="25" t="s">
        <v>5</v>
      </c>
      <c r="AO10" s="23"/>
      <c r="AP10" s="23"/>
      <c r="AQ10" s="21"/>
      <c r="BS10" s="16" t="s">
        <v>19</v>
      </c>
    </row>
    <row r="11" spans="2:71" ht="18.4" customHeight="1">
      <c r="B11" s="20"/>
      <c r="C11" s="23"/>
      <c r="D11" s="23"/>
      <c r="E11" s="25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7" t="s">
        <v>30</v>
      </c>
      <c r="AL11" s="23"/>
      <c r="AM11" s="23"/>
      <c r="AN11" s="25" t="s">
        <v>5</v>
      </c>
      <c r="AO11" s="23"/>
      <c r="AP11" s="23"/>
      <c r="AQ11" s="21"/>
      <c r="BS11" s="16" t="s">
        <v>19</v>
      </c>
    </row>
    <row r="12" spans="2:71" ht="6.95" customHeight="1"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1"/>
      <c r="BS12" s="16" t="s">
        <v>19</v>
      </c>
    </row>
    <row r="13" spans="2:71" ht="14.45" customHeight="1">
      <c r="B13" s="20"/>
      <c r="C13" s="23"/>
      <c r="D13" s="27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7" t="s">
        <v>28</v>
      </c>
      <c r="AL13" s="23"/>
      <c r="AM13" s="23"/>
      <c r="AN13" s="25" t="s">
        <v>5</v>
      </c>
      <c r="AO13" s="23"/>
      <c r="AP13" s="23"/>
      <c r="AQ13" s="21"/>
      <c r="BS13" s="16" t="s">
        <v>19</v>
      </c>
    </row>
    <row r="14" spans="2:71" ht="15">
      <c r="B14" s="20"/>
      <c r="C14" s="23"/>
      <c r="D14" s="23"/>
      <c r="E14" s="25" t="s">
        <v>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7" t="s">
        <v>30</v>
      </c>
      <c r="AL14" s="23"/>
      <c r="AM14" s="23"/>
      <c r="AN14" s="25" t="s">
        <v>5</v>
      </c>
      <c r="AO14" s="23"/>
      <c r="AP14" s="23"/>
      <c r="AQ14" s="21"/>
      <c r="BS14" s="16" t="s">
        <v>19</v>
      </c>
    </row>
    <row r="15" spans="2:71" ht="6.95" customHeight="1"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1"/>
      <c r="BS15" s="16" t="s">
        <v>6</v>
      </c>
    </row>
    <row r="16" spans="2:71" ht="14.45" customHeight="1">
      <c r="B16" s="20"/>
      <c r="C16" s="23"/>
      <c r="D16" s="27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7" t="s">
        <v>28</v>
      </c>
      <c r="AL16" s="23"/>
      <c r="AM16" s="23"/>
      <c r="AN16" s="25" t="s">
        <v>34</v>
      </c>
      <c r="AO16" s="23"/>
      <c r="AP16" s="23"/>
      <c r="AQ16" s="21"/>
      <c r="BS16" s="16" t="s">
        <v>6</v>
      </c>
    </row>
    <row r="17" spans="2:71" ht="18.4" customHeight="1">
      <c r="B17" s="20"/>
      <c r="C17" s="23"/>
      <c r="D17" s="23"/>
      <c r="E17" s="25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7" t="s">
        <v>30</v>
      </c>
      <c r="AL17" s="23"/>
      <c r="AM17" s="23"/>
      <c r="AN17" s="25" t="s">
        <v>5</v>
      </c>
      <c r="AO17" s="23"/>
      <c r="AP17" s="23"/>
      <c r="AQ17" s="21"/>
      <c r="BS17" s="16" t="s">
        <v>36</v>
      </c>
    </row>
    <row r="18" spans="2:71" ht="6.95" customHeight="1"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1"/>
      <c r="BS18" s="16" t="s">
        <v>9</v>
      </c>
    </row>
    <row r="19" spans="2:71" ht="14.45" customHeight="1">
      <c r="B19" s="20"/>
      <c r="C19" s="23"/>
      <c r="D19" s="27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 t="s">
        <v>28</v>
      </c>
      <c r="AL19" s="23"/>
      <c r="AM19" s="23"/>
      <c r="AN19" s="25" t="s">
        <v>34</v>
      </c>
      <c r="AO19" s="23"/>
      <c r="AP19" s="23"/>
      <c r="AQ19" s="21"/>
      <c r="BS19" s="16" t="s">
        <v>9</v>
      </c>
    </row>
    <row r="20" spans="2:43" ht="18.4" customHeight="1">
      <c r="B20" s="20"/>
      <c r="C20" s="23"/>
      <c r="D20" s="23"/>
      <c r="E20" s="25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 t="s">
        <v>30</v>
      </c>
      <c r="AL20" s="23"/>
      <c r="AM20" s="23"/>
      <c r="AN20" s="25" t="s">
        <v>5</v>
      </c>
      <c r="AO20" s="23"/>
      <c r="AP20" s="23"/>
      <c r="AQ20" s="21"/>
    </row>
    <row r="21" spans="2:43" ht="6.95" customHeight="1"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1"/>
    </row>
    <row r="22" spans="2:43" ht="15">
      <c r="B22" s="20"/>
      <c r="C22" s="23"/>
      <c r="D22" s="27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1"/>
    </row>
    <row r="23" spans="2:43" ht="22.5" customHeight="1">
      <c r="B23" s="20"/>
      <c r="C23" s="23"/>
      <c r="D23" s="23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3"/>
      <c r="AP23" s="23"/>
      <c r="AQ23" s="21"/>
    </row>
    <row r="24" spans="2:57" s="103" customFormat="1" ht="30" customHeight="1">
      <c r="B24" s="131"/>
      <c r="C24" s="188" t="s">
        <v>59</v>
      </c>
      <c r="D24" s="189"/>
      <c r="E24" s="189"/>
      <c r="F24" s="189"/>
      <c r="G24" s="189"/>
      <c r="H24" s="132"/>
      <c r="I24" s="190" t="s">
        <v>60</v>
      </c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 t="s">
        <v>61</v>
      </c>
      <c r="AH24" s="189"/>
      <c r="AI24" s="189"/>
      <c r="AJ24" s="189"/>
      <c r="AK24" s="189"/>
      <c r="AL24" s="189"/>
      <c r="AM24" s="189"/>
      <c r="AN24" s="190" t="s">
        <v>62</v>
      </c>
      <c r="AO24" s="189"/>
      <c r="AP24" s="191"/>
      <c r="AQ24" s="133"/>
      <c r="AS24" s="134" t="s">
        <v>222</v>
      </c>
      <c r="AT24" s="135" t="s">
        <v>64</v>
      </c>
      <c r="AU24" s="135" t="s">
        <v>65</v>
      </c>
      <c r="AV24" s="135" t="s">
        <v>66</v>
      </c>
      <c r="AW24" s="135" t="s">
        <v>67</v>
      </c>
      <c r="AX24" s="135" t="s">
        <v>223</v>
      </c>
      <c r="AY24" s="135" t="s">
        <v>224</v>
      </c>
      <c r="AZ24" s="135" t="s">
        <v>225</v>
      </c>
      <c r="BA24" s="135" t="s">
        <v>226</v>
      </c>
      <c r="BB24" s="135" t="s">
        <v>227</v>
      </c>
      <c r="BC24" s="135" t="s">
        <v>228</v>
      </c>
      <c r="BD24" s="136" t="s">
        <v>229</v>
      </c>
      <c r="BE24" s="137"/>
    </row>
    <row r="25" spans="2:56" s="103" customFormat="1" ht="12" customHeight="1">
      <c r="B25" s="131"/>
      <c r="AQ25" s="133"/>
      <c r="AS25" s="138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40"/>
    </row>
    <row r="26" spans="2:76" s="141" customFormat="1" ht="33" customHeight="1">
      <c r="B26" s="142"/>
      <c r="C26" s="143" t="s">
        <v>75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78">
        <f>SUM(AG27)</f>
        <v>0</v>
      </c>
      <c r="AH26" s="192"/>
      <c r="AI26" s="192"/>
      <c r="AJ26" s="192"/>
      <c r="AK26" s="192"/>
      <c r="AL26" s="192"/>
      <c r="AM26" s="192"/>
      <c r="AN26" s="178">
        <f>SUM(AN27)</f>
        <v>0</v>
      </c>
      <c r="AO26" s="192"/>
      <c r="AP26" s="192"/>
      <c r="AQ26" s="144"/>
      <c r="AS26" s="145" t="e">
        <f>ROUND(#REF!,2)</f>
        <v>#REF!</v>
      </c>
      <c r="AT26" s="146" t="e">
        <f>ROUND(SUM($AV$87:$AW$87),2)</f>
        <v>#REF!</v>
      </c>
      <c r="AU26" s="147" t="e">
        <f>ROUND(#REF!,5)</f>
        <v>#REF!</v>
      </c>
      <c r="AV26" s="146" t="e">
        <f>ROUND($AZ$87*$L$31,2)</f>
        <v>#REF!</v>
      </c>
      <c r="AW26" s="146" t="e">
        <f>ROUND($BA$87*$L$32,2)</f>
        <v>#REF!</v>
      </c>
      <c r="AX26" s="146" t="e">
        <f>ROUND($BB$87*$L$31,2)</f>
        <v>#REF!</v>
      </c>
      <c r="AY26" s="146" t="e">
        <f>ROUND($BC$87*$L$32,2)</f>
        <v>#REF!</v>
      </c>
      <c r="AZ26" s="146" t="e">
        <f>ROUND(#REF!,2)</f>
        <v>#REF!</v>
      </c>
      <c r="BA26" s="146" t="e">
        <f>ROUND(#REF!,2)</f>
        <v>#REF!</v>
      </c>
      <c r="BB26" s="146" t="e">
        <f>ROUND(#REF!,2)</f>
        <v>#REF!</v>
      </c>
      <c r="BC26" s="146" t="e">
        <f>ROUND(#REF!,2)</f>
        <v>#REF!</v>
      </c>
      <c r="BD26" s="148" t="e">
        <f>ROUND(#REF!,2)</f>
        <v>#REF!</v>
      </c>
      <c r="BS26" s="141" t="s">
        <v>76</v>
      </c>
      <c r="BT26" s="141" t="s">
        <v>77</v>
      </c>
      <c r="BU26" s="149" t="s">
        <v>78</v>
      </c>
      <c r="BV26" s="141" t="s">
        <v>79</v>
      </c>
      <c r="BW26" s="141" t="s">
        <v>230</v>
      </c>
      <c r="BX26" s="141" t="s">
        <v>81</v>
      </c>
    </row>
    <row r="27" spans="2:76" s="150" customFormat="1" ht="28.5" customHeight="1">
      <c r="B27" s="151"/>
      <c r="C27" s="152"/>
      <c r="D27" s="213" t="s">
        <v>231</v>
      </c>
      <c r="E27" s="214"/>
      <c r="F27" s="214"/>
      <c r="G27" s="214"/>
      <c r="H27" s="214"/>
      <c r="I27" s="152"/>
      <c r="J27" s="213" t="s">
        <v>232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5">
        <f>SUM(AG28)</f>
        <v>0</v>
      </c>
      <c r="AH27" s="216"/>
      <c r="AI27" s="216"/>
      <c r="AJ27" s="216"/>
      <c r="AK27" s="216"/>
      <c r="AL27" s="216"/>
      <c r="AM27" s="216"/>
      <c r="AN27" s="215">
        <f>SUM(AN28)</f>
        <v>0</v>
      </c>
      <c r="AO27" s="216"/>
      <c r="AP27" s="216"/>
      <c r="AQ27" s="153"/>
      <c r="AS27" s="154" t="e">
        <f>ROUND(#REF!,2)</f>
        <v>#REF!</v>
      </c>
      <c r="AT27" s="155" t="e">
        <f>ROUND(SUM(#REF!),2)</f>
        <v>#REF!</v>
      </c>
      <c r="AU27" s="156" t="e">
        <f>ROUND(#REF!,5)</f>
        <v>#REF!</v>
      </c>
      <c r="AV27" s="155" t="e">
        <f>ROUND(#REF!*$L$31,2)</f>
        <v>#REF!</v>
      </c>
      <c r="AW27" s="155" t="e">
        <f>ROUND(#REF!*$L$32,2)</f>
        <v>#REF!</v>
      </c>
      <c r="AX27" s="155" t="e">
        <f>ROUND(#REF!*$L$31,2)</f>
        <v>#REF!</v>
      </c>
      <c r="AY27" s="155" t="e">
        <f>ROUND(#REF!*$L$32,2)</f>
        <v>#REF!</v>
      </c>
      <c r="AZ27" s="155" t="e">
        <f>ROUND(#REF!,2)</f>
        <v>#REF!</v>
      </c>
      <c r="BA27" s="155" t="e">
        <f>ROUND(#REF!,2)</f>
        <v>#REF!</v>
      </c>
      <c r="BB27" s="155" t="e">
        <f>ROUND(#REF!,2)</f>
        <v>#REF!</v>
      </c>
      <c r="BC27" s="155" t="e">
        <f>ROUND(#REF!,2)</f>
        <v>#REF!</v>
      </c>
      <c r="BD27" s="157" t="e">
        <f>ROUND(#REF!,2)</f>
        <v>#REF!</v>
      </c>
      <c r="BS27" s="150" t="s">
        <v>76</v>
      </c>
      <c r="BT27" s="150" t="s">
        <v>22</v>
      </c>
      <c r="BU27" s="150" t="s">
        <v>78</v>
      </c>
      <c r="BV27" s="150" t="s">
        <v>79</v>
      </c>
      <c r="BW27" s="150" t="s">
        <v>233</v>
      </c>
      <c r="BX27" s="150" t="s">
        <v>230</v>
      </c>
    </row>
    <row r="28" spans="1:76" s="162" customFormat="1" ht="23.25" customHeight="1">
      <c r="A28" s="158" t="s">
        <v>82</v>
      </c>
      <c r="B28" s="159"/>
      <c r="C28" s="160"/>
      <c r="D28" s="160"/>
      <c r="E28" s="217" t="s">
        <v>234</v>
      </c>
      <c r="F28" s="218"/>
      <c r="G28" s="218"/>
      <c r="H28" s="218"/>
      <c r="I28" s="218"/>
      <c r="J28" s="160"/>
      <c r="K28" s="217" t="s">
        <v>235</v>
      </c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9">
        <f>AG100</f>
        <v>0</v>
      </c>
      <c r="AH28" s="218"/>
      <c r="AI28" s="218"/>
      <c r="AJ28" s="218"/>
      <c r="AK28" s="218"/>
      <c r="AL28" s="218"/>
      <c r="AM28" s="218"/>
      <c r="AN28" s="219">
        <f>AN100</f>
        <v>0</v>
      </c>
      <c r="AO28" s="218"/>
      <c r="AP28" s="218"/>
      <c r="AQ28" s="161"/>
      <c r="AS28" s="163">
        <f>'[1]01.11 - NOVÝ NÁBYTEK A VY...'!$M$29</f>
        <v>0</v>
      </c>
      <c r="AT28" s="164" t="e">
        <f>ROUND(SUM(#REF!),2)</f>
        <v>#REF!</v>
      </c>
      <c r="AU28" s="165">
        <f>'[1]01.11 - NOVÝ NÁBYTEK A VY...'!$W$117</f>
        <v>102.53099999999999</v>
      </c>
      <c r="AV28" s="164">
        <f>'[1]01.11 - NOVÝ NÁBYTEK A VY...'!$M$33</f>
        <v>262920</v>
      </c>
      <c r="AW28" s="164">
        <f>'[1]01.11 - NOVÝ NÁBYTEK A VY...'!$M$34</f>
        <v>0</v>
      </c>
      <c r="AX28" s="164">
        <f>'[1]01.11 - NOVÝ NÁBYTEK A VY...'!$M$35</f>
        <v>0</v>
      </c>
      <c r="AY28" s="164">
        <f>'[1]01.11 - NOVÝ NÁBYTEK A VY...'!$M$36</f>
        <v>0</v>
      </c>
      <c r="AZ28" s="164">
        <f>'[1]01.11 - NOVÝ NÁBYTEK A VY...'!$H$33</f>
        <v>1252000</v>
      </c>
      <c r="BA28" s="164">
        <f>'[1]01.11 - NOVÝ NÁBYTEK A VY...'!$H$34</f>
        <v>0</v>
      </c>
      <c r="BB28" s="164">
        <f>'[1]01.11 - NOVÝ NÁBYTEK A VY...'!$H$35</f>
        <v>0</v>
      </c>
      <c r="BC28" s="164">
        <f>'[1]01.11 - NOVÝ NÁBYTEK A VY...'!$H$36</f>
        <v>0</v>
      </c>
      <c r="BD28" s="166">
        <f>'[1]01.11 - NOVÝ NÁBYTEK A VY...'!$H$37</f>
        <v>0</v>
      </c>
      <c r="BT28" s="162" t="s">
        <v>101</v>
      </c>
      <c r="BV28" s="162" t="s">
        <v>79</v>
      </c>
      <c r="BW28" s="162" t="s">
        <v>236</v>
      </c>
      <c r="BX28" s="162" t="s">
        <v>233</v>
      </c>
    </row>
    <row r="29" spans="2:43" s="167" customFormat="1" ht="14.25" customHeight="1">
      <c r="B29" s="168"/>
      <c r="AQ29" s="169"/>
    </row>
    <row r="30" spans="2:49" s="103" customFormat="1" ht="30.75" customHeight="1">
      <c r="B30" s="131"/>
      <c r="C30" s="143" t="s">
        <v>92</v>
      </c>
      <c r="AG30" s="178">
        <v>0</v>
      </c>
      <c r="AH30" s="179"/>
      <c r="AI30" s="179"/>
      <c r="AJ30" s="179"/>
      <c r="AK30" s="179"/>
      <c r="AL30" s="179"/>
      <c r="AM30" s="179"/>
      <c r="AN30" s="178">
        <v>0</v>
      </c>
      <c r="AO30" s="179"/>
      <c r="AP30" s="179"/>
      <c r="AQ30" s="133"/>
      <c r="AS30" s="134" t="s">
        <v>237</v>
      </c>
      <c r="AT30" s="135" t="s">
        <v>94</v>
      </c>
      <c r="AU30" s="135" t="s">
        <v>41</v>
      </c>
      <c r="AV30" s="136" t="s">
        <v>64</v>
      </c>
      <c r="AW30" s="137"/>
    </row>
    <row r="31" spans="2:48" s="103" customFormat="1" ht="12" customHeight="1">
      <c r="B31" s="131"/>
      <c r="AQ31" s="133"/>
      <c r="AS31" s="139"/>
      <c r="AT31" s="139"/>
      <c r="AU31" s="139"/>
      <c r="AV31" s="139"/>
    </row>
    <row r="32" spans="2:43" s="103" customFormat="1" ht="30.75" customHeight="1">
      <c r="B32" s="131"/>
      <c r="C32" s="170" t="s">
        <v>95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6">
        <f>SUM(AG26+AG30)</f>
        <v>0</v>
      </c>
      <c r="AH32" s="177"/>
      <c r="AI32" s="177"/>
      <c r="AJ32" s="177"/>
      <c r="AK32" s="177"/>
      <c r="AL32" s="177"/>
      <c r="AM32" s="177"/>
      <c r="AN32" s="176">
        <f>SUM(AN26+AN30)</f>
        <v>0</v>
      </c>
      <c r="AO32" s="177"/>
      <c r="AP32" s="177"/>
      <c r="AQ32" s="133"/>
    </row>
    <row r="33" spans="2:43" s="103" customFormat="1" ht="7.5" customHeigh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s="2" customFormat="1" ht="14.45" customHeight="1" hidden="1">
      <c r="B34" s="32"/>
      <c r="C34" s="33"/>
      <c r="D34" s="33"/>
      <c r="E34" s="33"/>
      <c r="F34" s="34" t="s">
        <v>46</v>
      </c>
      <c r="G34" s="33"/>
      <c r="H34" s="33"/>
      <c r="I34" s="33"/>
      <c r="J34" s="33"/>
      <c r="K34" s="33"/>
      <c r="L34" s="209">
        <v>0.15</v>
      </c>
      <c r="M34" s="210"/>
      <c r="N34" s="210"/>
      <c r="O34" s="210"/>
      <c r="P34" s="33"/>
      <c r="Q34" s="33"/>
      <c r="R34" s="33"/>
      <c r="S34" s="33"/>
      <c r="T34" s="36" t="s">
        <v>43</v>
      </c>
      <c r="U34" s="33"/>
      <c r="V34" s="33"/>
      <c r="W34" s="211" t="e">
        <f>ROUND(BC87+SUM(CG99),2)</f>
        <v>#REF!</v>
      </c>
      <c r="X34" s="210"/>
      <c r="Y34" s="210"/>
      <c r="Z34" s="210"/>
      <c r="AA34" s="210"/>
      <c r="AB34" s="210"/>
      <c r="AC34" s="210"/>
      <c r="AD34" s="210"/>
      <c r="AE34" s="210"/>
      <c r="AF34" s="33"/>
      <c r="AG34" s="33"/>
      <c r="AH34" s="33"/>
      <c r="AI34" s="33"/>
      <c r="AJ34" s="33"/>
      <c r="AK34" s="211">
        <v>0</v>
      </c>
      <c r="AL34" s="210"/>
      <c r="AM34" s="210"/>
      <c r="AN34" s="210"/>
      <c r="AO34" s="210"/>
      <c r="AP34" s="33"/>
      <c r="AQ34" s="37"/>
    </row>
    <row r="35" spans="2:43" s="2" customFormat="1" ht="14.45" customHeight="1" hidden="1">
      <c r="B35" s="32"/>
      <c r="C35" s="33"/>
      <c r="D35" s="33"/>
      <c r="E35" s="33"/>
      <c r="F35" s="34" t="s">
        <v>47</v>
      </c>
      <c r="G35" s="33"/>
      <c r="H35" s="33"/>
      <c r="I35" s="33"/>
      <c r="J35" s="33"/>
      <c r="K35" s="33"/>
      <c r="L35" s="209">
        <v>0</v>
      </c>
      <c r="M35" s="210"/>
      <c r="N35" s="210"/>
      <c r="O35" s="210"/>
      <c r="P35" s="33"/>
      <c r="Q35" s="33"/>
      <c r="R35" s="33"/>
      <c r="S35" s="33"/>
      <c r="T35" s="36" t="s">
        <v>43</v>
      </c>
      <c r="U35" s="33"/>
      <c r="V35" s="33"/>
      <c r="W35" s="211" t="e">
        <f>ROUND(BD87+SUM(CH99),2)</f>
        <v>#REF!</v>
      </c>
      <c r="X35" s="210"/>
      <c r="Y35" s="210"/>
      <c r="Z35" s="210"/>
      <c r="AA35" s="210"/>
      <c r="AB35" s="210"/>
      <c r="AC35" s="210"/>
      <c r="AD35" s="210"/>
      <c r="AE35" s="210"/>
      <c r="AF35" s="33"/>
      <c r="AG35" s="33"/>
      <c r="AH35" s="33"/>
      <c r="AI35" s="33"/>
      <c r="AJ35" s="33"/>
      <c r="AK35" s="211">
        <v>0</v>
      </c>
      <c r="AL35" s="210"/>
      <c r="AM35" s="210"/>
      <c r="AN35" s="210"/>
      <c r="AO35" s="210"/>
      <c r="AP35" s="33"/>
      <c r="AQ35" s="37"/>
    </row>
    <row r="36" spans="2:43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>
      <c r="B37" s="29"/>
      <c r="C37" s="38"/>
      <c r="D37" s="39" t="s">
        <v>48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49</v>
      </c>
      <c r="U37" s="40"/>
      <c r="V37" s="40"/>
      <c r="W37" s="40"/>
      <c r="X37" s="221" t="s">
        <v>50</v>
      </c>
      <c r="Y37" s="205"/>
      <c r="Z37" s="205"/>
      <c r="AA37" s="205"/>
      <c r="AB37" s="205"/>
      <c r="AC37" s="40"/>
      <c r="AD37" s="40"/>
      <c r="AE37" s="40"/>
      <c r="AF37" s="40"/>
      <c r="AG37" s="40"/>
      <c r="AH37" s="40"/>
      <c r="AI37" s="40"/>
      <c r="AJ37" s="40"/>
      <c r="AK37" s="204">
        <f>SUM(AN32)</f>
        <v>0</v>
      </c>
      <c r="AL37" s="205"/>
      <c r="AM37" s="205"/>
      <c r="AN37" s="205"/>
      <c r="AO37" s="206"/>
      <c r="AP37" s="38"/>
      <c r="AQ37" s="31"/>
    </row>
    <row r="38" spans="2:43" s="1" customFormat="1" ht="14.4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1"/>
    </row>
    <row r="40" spans="2:43" ht="13.5"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1"/>
    </row>
    <row r="41" spans="2:43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1"/>
    </row>
    <row r="42" spans="2:43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1"/>
    </row>
    <row r="43" spans="2:43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1"/>
    </row>
    <row r="44" spans="2:43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1"/>
    </row>
    <row r="45" spans="2:43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1"/>
    </row>
    <row r="46" spans="2:43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1"/>
    </row>
    <row r="47" spans="2:43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1"/>
    </row>
    <row r="48" spans="2:43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1"/>
    </row>
    <row r="49" spans="2:43" s="1" customFormat="1" ht="15">
      <c r="B49" s="29"/>
      <c r="C49" s="30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30"/>
      <c r="AB49" s="30"/>
      <c r="AC49" s="42" t="s">
        <v>52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30"/>
      <c r="AQ49" s="31"/>
    </row>
    <row r="50" spans="2:43" ht="13.5">
      <c r="B50" s="20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6"/>
      <c r="AA50" s="23"/>
      <c r="AB50" s="23"/>
      <c r="AC50" s="45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6"/>
      <c r="AP50" s="23"/>
      <c r="AQ50" s="21"/>
    </row>
    <row r="51" spans="2:43" ht="13.5">
      <c r="B51" s="20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6"/>
      <c r="AA51" s="23"/>
      <c r="AB51" s="23"/>
      <c r="AC51" s="45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6"/>
      <c r="AP51" s="23"/>
      <c r="AQ51" s="21"/>
    </row>
    <row r="52" spans="2:43" ht="13.5">
      <c r="B52" s="20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6"/>
      <c r="AA52" s="23"/>
      <c r="AB52" s="23"/>
      <c r="AC52" s="45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6"/>
      <c r="AP52" s="23"/>
      <c r="AQ52" s="21"/>
    </row>
    <row r="53" spans="2:43" ht="13.5">
      <c r="B53" s="20"/>
      <c r="C53" s="23"/>
      <c r="D53" s="4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46"/>
      <c r="AA53" s="23"/>
      <c r="AB53" s="23"/>
      <c r="AC53" s="45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46"/>
      <c r="AP53" s="23"/>
      <c r="AQ53" s="21"/>
    </row>
    <row r="54" spans="2:43" ht="13.5">
      <c r="B54" s="20"/>
      <c r="C54" s="23"/>
      <c r="D54" s="4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46"/>
      <c r="AA54" s="23"/>
      <c r="AB54" s="23"/>
      <c r="AC54" s="45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46"/>
      <c r="AP54" s="23"/>
      <c r="AQ54" s="21"/>
    </row>
    <row r="55" spans="2:43" ht="13.5">
      <c r="B55" s="20"/>
      <c r="C55" s="23"/>
      <c r="D55" s="4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6"/>
      <c r="AA55" s="23"/>
      <c r="AB55" s="23"/>
      <c r="AC55" s="45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46"/>
      <c r="AP55" s="23"/>
      <c r="AQ55" s="21"/>
    </row>
    <row r="56" spans="2:43" ht="13.5">
      <c r="B56" s="20"/>
      <c r="C56" s="23"/>
      <c r="D56" s="4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6"/>
      <c r="AA56" s="23"/>
      <c r="AB56" s="23"/>
      <c r="AC56" s="45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6"/>
      <c r="AP56" s="23"/>
      <c r="AQ56" s="21"/>
    </row>
    <row r="57" spans="2:43" ht="13.5">
      <c r="B57" s="20"/>
      <c r="C57" s="23"/>
      <c r="D57" s="4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6"/>
      <c r="AA57" s="23"/>
      <c r="AB57" s="23"/>
      <c r="AC57" s="45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6"/>
      <c r="AP57" s="23"/>
      <c r="AQ57" s="21"/>
    </row>
    <row r="58" spans="2:43" s="1" customFormat="1" ht="15">
      <c r="B58" s="29"/>
      <c r="C58" s="30"/>
      <c r="D58" s="47" t="s">
        <v>53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54</v>
      </c>
      <c r="S58" s="48"/>
      <c r="T58" s="48"/>
      <c r="U58" s="48"/>
      <c r="V58" s="48"/>
      <c r="W58" s="48"/>
      <c r="X58" s="48"/>
      <c r="Y58" s="48"/>
      <c r="Z58" s="50"/>
      <c r="AA58" s="30"/>
      <c r="AB58" s="30"/>
      <c r="AC58" s="47" t="s">
        <v>53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54</v>
      </c>
      <c r="AN58" s="48"/>
      <c r="AO58" s="50"/>
      <c r="AP58" s="30"/>
      <c r="AQ58" s="31"/>
    </row>
    <row r="59" spans="2:43" ht="13.5"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1"/>
    </row>
    <row r="60" spans="2:43" s="1" customFormat="1" ht="15">
      <c r="B60" s="29"/>
      <c r="C60" s="30"/>
      <c r="D60" s="42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30"/>
      <c r="AB60" s="30"/>
      <c r="AC60" s="42" t="s">
        <v>56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30"/>
      <c r="AQ60" s="31"/>
    </row>
    <row r="61" spans="2:43" ht="13.5">
      <c r="B61" s="20"/>
      <c r="C61" s="23"/>
      <c r="D61" s="4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6"/>
      <c r="AA61" s="23"/>
      <c r="AB61" s="23"/>
      <c r="AC61" s="45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6"/>
      <c r="AP61" s="23"/>
      <c r="AQ61" s="21"/>
    </row>
    <row r="62" spans="2:43" ht="13.5">
      <c r="B62" s="20"/>
      <c r="C62" s="23"/>
      <c r="D62" s="4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6"/>
      <c r="AA62" s="23"/>
      <c r="AB62" s="23"/>
      <c r="AC62" s="45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6"/>
      <c r="AP62" s="23"/>
      <c r="AQ62" s="21"/>
    </row>
    <row r="63" spans="2:43" ht="13.5">
      <c r="B63" s="20"/>
      <c r="C63" s="23"/>
      <c r="D63" s="4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23"/>
      <c r="AB63" s="23"/>
      <c r="AC63" s="45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6"/>
      <c r="AP63" s="23"/>
      <c r="AQ63" s="21"/>
    </row>
    <row r="64" spans="2:43" ht="13.5">
      <c r="B64" s="20"/>
      <c r="C64" s="23"/>
      <c r="D64" s="4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23"/>
      <c r="AB64" s="23"/>
      <c r="AC64" s="45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46"/>
      <c r="AP64" s="23"/>
      <c r="AQ64" s="21"/>
    </row>
    <row r="65" spans="2:43" ht="13.5">
      <c r="B65" s="20"/>
      <c r="C65" s="23"/>
      <c r="D65" s="45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46"/>
      <c r="AA65" s="23"/>
      <c r="AB65" s="23"/>
      <c r="AC65" s="45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46"/>
      <c r="AP65" s="23"/>
      <c r="AQ65" s="21"/>
    </row>
    <row r="66" spans="2:43" ht="13.5">
      <c r="B66" s="20"/>
      <c r="C66" s="23"/>
      <c r="D66" s="4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6"/>
      <c r="AA66" s="23"/>
      <c r="AB66" s="23"/>
      <c r="AC66" s="45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46"/>
      <c r="AP66" s="23"/>
      <c r="AQ66" s="21"/>
    </row>
    <row r="67" spans="2:43" ht="13.5">
      <c r="B67" s="20"/>
      <c r="C67" s="23"/>
      <c r="D67" s="45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6"/>
      <c r="AA67" s="23"/>
      <c r="AB67" s="23"/>
      <c r="AC67" s="45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46"/>
      <c r="AP67" s="23"/>
      <c r="AQ67" s="21"/>
    </row>
    <row r="68" spans="2:43" ht="13.5">
      <c r="B68" s="20"/>
      <c r="C68" s="23"/>
      <c r="D68" s="4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6"/>
      <c r="AA68" s="23"/>
      <c r="AB68" s="23"/>
      <c r="AC68" s="45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46"/>
      <c r="AP68" s="23"/>
      <c r="AQ68" s="21"/>
    </row>
    <row r="69" spans="2:43" s="1" customFormat="1" ht="15">
      <c r="B69" s="29"/>
      <c r="C69" s="30"/>
      <c r="D69" s="47" t="s">
        <v>53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54</v>
      </c>
      <c r="S69" s="48"/>
      <c r="T69" s="48"/>
      <c r="U69" s="48"/>
      <c r="V69" s="48"/>
      <c r="W69" s="48"/>
      <c r="X69" s="48"/>
      <c r="Y69" s="48"/>
      <c r="Z69" s="50"/>
      <c r="AA69" s="30"/>
      <c r="AB69" s="30"/>
      <c r="AC69" s="47" t="s">
        <v>53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54</v>
      </c>
      <c r="AN69" s="48"/>
      <c r="AO69" s="50"/>
      <c r="AP69" s="30"/>
      <c r="AQ69" s="31"/>
    </row>
    <row r="70" spans="2:43" s="1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" customHeight="1">
      <c r="B76" s="29"/>
      <c r="C76" s="182" t="s">
        <v>57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1"/>
    </row>
    <row r="77" spans="2:43" s="3" customFormat="1" ht="14.45" customHeight="1">
      <c r="B77" s="57"/>
      <c r="C77" s="27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ffuk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" customHeight="1">
      <c r="B78" s="60"/>
      <c r="C78" s="61" t="s">
        <v>17</v>
      </c>
      <c r="D78" s="62"/>
      <c r="E78" s="62"/>
      <c r="F78" s="62"/>
      <c r="G78" s="62"/>
      <c r="H78" s="62"/>
      <c r="I78" s="62"/>
      <c r="J78" s="62"/>
      <c r="K78" s="62"/>
      <c r="L78" s="207" t="str">
        <f>K6</f>
        <v>REKONSTRUKCE POSLUCHÁREN - FILOZOFICKÁ FAKULTA UNIVERZITY KARLOVY, NÁM. JANA PALACHA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2"/>
      <c r="AQ78" s="63"/>
    </row>
    <row r="79" spans="2:43" s="1" customFormat="1" ht="6.9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7" t="s">
        <v>23</v>
      </c>
      <c r="D80" s="30"/>
      <c r="E80" s="30"/>
      <c r="F80" s="30"/>
      <c r="G80" s="30"/>
      <c r="H80" s="30"/>
      <c r="I80" s="30"/>
      <c r="J80" s="30"/>
      <c r="K80" s="30"/>
      <c r="L80" s="64" t="str">
        <f>IF(K8="","",K8)</f>
        <v xml:space="preserve">NÁM. JANA PALACHA 2, PRAHA 1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7" t="s">
        <v>25</v>
      </c>
      <c r="AJ80" s="30"/>
      <c r="AK80" s="30"/>
      <c r="AL80" s="30"/>
      <c r="AM80" s="65" t="str">
        <f>IF(AN8="","",AN8)</f>
        <v>27. 2. 2017</v>
      </c>
      <c r="AN80" s="30"/>
      <c r="AO80" s="30"/>
      <c r="AP80" s="30"/>
      <c r="AQ80" s="31"/>
    </row>
    <row r="81" spans="2:43" s="1" customFormat="1" ht="6.9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56" s="1" customFormat="1" ht="15">
      <c r="B82" s="29"/>
      <c r="C82" s="27" t="s">
        <v>27</v>
      </c>
      <c r="D82" s="30"/>
      <c r="E82" s="30"/>
      <c r="F82" s="30"/>
      <c r="G82" s="30"/>
      <c r="H82" s="30"/>
      <c r="I82" s="30"/>
      <c r="J82" s="30"/>
      <c r="K82" s="30"/>
      <c r="L82" s="58" t="str">
        <f>IF(E11="","",E11)</f>
        <v>FILOZOFICKÁ FAKULTA UNIVERZITY KARLOVY V PRAZE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7" t="s">
        <v>33</v>
      </c>
      <c r="AJ82" s="30"/>
      <c r="AK82" s="30"/>
      <c r="AL82" s="30"/>
      <c r="AM82" s="199" t="str">
        <f>IF(E17="","",E17)</f>
        <v>CUBOID architekti,Krohova 2595,P6</v>
      </c>
      <c r="AN82" s="199"/>
      <c r="AO82" s="199"/>
      <c r="AP82" s="199"/>
      <c r="AQ82" s="31"/>
      <c r="AS82" s="195" t="s">
        <v>58</v>
      </c>
      <c r="AT82" s="19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9"/>
      <c r="C83" s="27" t="s">
        <v>31</v>
      </c>
      <c r="D83" s="30"/>
      <c r="E83" s="30"/>
      <c r="F83" s="30"/>
      <c r="G83" s="30"/>
      <c r="H83" s="30"/>
      <c r="I83" s="30"/>
      <c r="J83" s="30"/>
      <c r="K83" s="30"/>
      <c r="L83" s="58" t="str">
        <f>IF(E14="","",E14)</f>
        <v>dle výběrového řízení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7" t="s">
        <v>37</v>
      </c>
      <c r="AJ83" s="30"/>
      <c r="AK83" s="30"/>
      <c r="AL83" s="30"/>
      <c r="AM83" s="199" t="str">
        <f>IF(E20="","",E20)</f>
        <v>ing.I.Prágrová</v>
      </c>
      <c r="AN83" s="199"/>
      <c r="AO83" s="199"/>
      <c r="AP83" s="199"/>
      <c r="AQ83" s="31"/>
      <c r="AS83" s="197"/>
      <c r="AT83" s="198"/>
      <c r="AU83" s="30"/>
      <c r="AV83" s="30"/>
      <c r="AW83" s="30"/>
      <c r="AX83" s="30"/>
      <c r="AY83" s="30"/>
      <c r="AZ83" s="30"/>
      <c r="BA83" s="30"/>
      <c r="BB83" s="30"/>
      <c r="BC83" s="30"/>
      <c r="BD83" s="66"/>
    </row>
    <row r="84" spans="2:56" s="1" customFormat="1" ht="10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97"/>
      <c r="AT84" s="198"/>
      <c r="AU84" s="30"/>
      <c r="AV84" s="30"/>
      <c r="AW84" s="30"/>
      <c r="AX84" s="30"/>
      <c r="AY84" s="30"/>
      <c r="AZ84" s="30"/>
      <c r="BA84" s="30"/>
      <c r="BB84" s="30"/>
      <c r="BC84" s="30"/>
      <c r="BD84" s="66"/>
    </row>
    <row r="85" spans="2:56" s="1" customFormat="1" ht="29.25" customHeight="1">
      <c r="B85" s="29"/>
      <c r="C85" s="220" t="s">
        <v>59</v>
      </c>
      <c r="D85" s="202"/>
      <c r="E85" s="202"/>
      <c r="F85" s="202"/>
      <c r="G85" s="202"/>
      <c r="H85" s="67"/>
      <c r="I85" s="202" t="s">
        <v>60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 t="s">
        <v>61</v>
      </c>
      <c r="AH85" s="202"/>
      <c r="AI85" s="202"/>
      <c r="AJ85" s="202"/>
      <c r="AK85" s="202"/>
      <c r="AL85" s="202"/>
      <c r="AM85" s="202"/>
      <c r="AN85" s="202" t="s">
        <v>62</v>
      </c>
      <c r="AO85" s="202"/>
      <c r="AP85" s="203"/>
      <c r="AQ85" s="31"/>
      <c r="AS85" s="68" t="s">
        <v>63</v>
      </c>
      <c r="AT85" s="69" t="s">
        <v>64</v>
      </c>
      <c r="AU85" s="69" t="s">
        <v>65</v>
      </c>
      <c r="AV85" s="69" t="s">
        <v>66</v>
      </c>
      <c r="AW85" s="69" t="s">
        <v>67</v>
      </c>
      <c r="AX85" s="69" t="s">
        <v>68</v>
      </c>
      <c r="AY85" s="69" t="s">
        <v>69</v>
      </c>
      <c r="AZ85" s="69" t="s">
        <v>70</v>
      </c>
      <c r="BA85" s="69" t="s">
        <v>71</v>
      </c>
      <c r="BB85" s="69" t="s">
        <v>72</v>
      </c>
      <c r="BC85" s="69" t="s">
        <v>73</v>
      </c>
      <c r="BD85" s="70" t="s">
        <v>74</v>
      </c>
    </row>
    <row r="86" spans="2:56" s="1" customFormat="1" ht="10.9" customHeight="1">
      <c r="B86" s="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31"/>
      <c r="AS86" s="71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44"/>
    </row>
    <row r="87" spans="2:76" s="4" customFormat="1" ht="32.45" customHeight="1">
      <c r="B87" s="60"/>
      <c r="C87" s="72" t="s">
        <v>75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212">
        <f>SUM(AL89:AL97)</f>
        <v>0</v>
      </c>
      <c r="AH87" s="212"/>
      <c r="AI87" s="212"/>
      <c r="AJ87" s="212"/>
      <c r="AK87" s="212"/>
      <c r="AL87" s="212"/>
      <c r="AM87" s="212"/>
      <c r="AN87" s="201">
        <f>SUM(AN89:AN97)</f>
        <v>0</v>
      </c>
      <c r="AO87" s="201"/>
      <c r="AP87" s="201"/>
      <c r="AQ87" s="63"/>
      <c r="AS87" s="74" t="e">
        <f>ROUND(SUM(#REF!),2)</f>
        <v>#REF!</v>
      </c>
      <c r="AT87" s="75" t="e">
        <f aca="true" t="shared" si="0" ref="AT87">ROUND(SUM(AV87:AW87),2)</f>
        <v>#REF!</v>
      </c>
      <c r="AU87" s="76" t="e">
        <f>ROUND(SUM(#REF!),5)</f>
        <v>#REF!</v>
      </c>
      <c r="AV87" s="75" t="e">
        <f>ROUND(AZ87*L31,2)</f>
        <v>#REF!</v>
      </c>
      <c r="AW87" s="75" t="e">
        <f>ROUND(BA87*L32,2)</f>
        <v>#REF!</v>
      </c>
      <c r="AX87" s="75" t="e">
        <f>ROUND(BB87*L31,2)</f>
        <v>#REF!</v>
      </c>
      <c r="AY87" s="75" t="e">
        <f>ROUND(BC87*L32,2)</f>
        <v>#REF!</v>
      </c>
      <c r="AZ87" s="75" t="e">
        <f>ROUND(SUM(#REF!),2)</f>
        <v>#REF!</v>
      </c>
      <c r="BA87" s="75" t="e">
        <f>ROUND(SUM(#REF!),2)</f>
        <v>#REF!</v>
      </c>
      <c r="BB87" s="75" t="e">
        <f>ROUND(SUM(#REF!),2)</f>
        <v>#REF!</v>
      </c>
      <c r="BC87" s="75" t="e">
        <f>ROUND(SUM(#REF!),2)</f>
        <v>#REF!</v>
      </c>
      <c r="BD87" s="77" t="e">
        <f>ROUND(SUM(#REF!),2)</f>
        <v>#REF!</v>
      </c>
      <c r="BS87" s="78" t="s">
        <v>76</v>
      </c>
      <c r="BT87" s="78" t="s">
        <v>77</v>
      </c>
      <c r="BU87" s="79" t="s">
        <v>78</v>
      </c>
      <c r="BV87" s="78" t="s">
        <v>79</v>
      </c>
      <c r="BW87" s="78" t="s">
        <v>80</v>
      </c>
      <c r="BX87" s="78" t="s">
        <v>81</v>
      </c>
    </row>
    <row r="88" spans="2:256" s="127" customFormat="1" ht="13.5">
      <c r="B88" s="20"/>
      <c r="C88" s="128"/>
      <c r="D88" s="128" t="s">
        <v>238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21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43" s="127" customFormat="1" ht="13.5">
      <c r="B89" s="20"/>
      <c r="C89" s="128"/>
      <c r="D89" s="128"/>
      <c r="E89" s="128"/>
      <c r="F89" s="128"/>
      <c r="G89" s="128"/>
      <c r="H89" s="128" t="s">
        <v>239</v>
      </c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75">
        <f>'01.1ARC - M.Č. 018 - POSL...'!M30</f>
        <v>0</v>
      </c>
      <c r="AM89" s="128"/>
      <c r="AN89" s="175">
        <f>'01.1ARC - M.Č. 018 - POSL...'!L38</f>
        <v>0</v>
      </c>
      <c r="AO89" s="128"/>
      <c r="AP89" s="128"/>
      <c r="AQ89" s="21"/>
    </row>
    <row r="90" spans="2:43" s="127" customFormat="1" ht="13.5">
      <c r="B90" s="20"/>
      <c r="C90" s="128"/>
      <c r="D90" s="128"/>
      <c r="E90" s="128"/>
      <c r="F90" s="128"/>
      <c r="G90" s="128"/>
      <c r="H90" s="128" t="s">
        <v>240</v>
      </c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75">
        <f>'01.2ARC - M.Č. 041A - AV ...'!M30</f>
        <v>0</v>
      </c>
      <c r="AM90" s="128"/>
      <c r="AN90" s="175">
        <f>'01.2ARC - M.Č. 041A - AV ...'!L38</f>
        <v>0</v>
      </c>
      <c r="AO90" s="128"/>
      <c r="AP90" s="128"/>
      <c r="AQ90" s="21"/>
    </row>
    <row r="91" spans="2:43" s="127" customFormat="1" ht="13.5">
      <c r="B91" s="20"/>
      <c r="C91" s="128"/>
      <c r="D91" s="128"/>
      <c r="E91" s="128"/>
      <c r="F91" s="128"/>
      <c r="G91" s="128"/>
      <c r="H91" s="128" t="s">
        <v>241</v>
      </c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75">
        <f>'01.3ARC - M.Č. 104 - POSL...'!M30</f>
        <v>0</v>
      </c>
      <c r="AM91" s="128"/>
      <c r="AN91" s="175">
        <f>'01.3ARC - M.Č. 104 - POSL...'!L38</f>
        <v>0</v>
      </c>
      <c r="AO91" s="128"/>
      <c r="AP91" s="128"/>
      <c r="AQ91" s="21"/>
    </row>
    <row r="92" spans="2:43" s="127" customFormat="1" ht="13.5">
      <c r="B92" s="20"/>
      <c r="C92" s="128"/>
      <c r="D92" s="128"/>
      <c r="E92" s="128"/>
      <c r="F92" s="128"/>
      <c r="G92" s="128"/>
      <c r="H92" s="128" t="s">
        <v>242</v>
      </c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75">
        <f>'01.4ARC - M.Č. 131 - AULA...'!M30</f>
        <v>0</v>
      </c>
      <c r="AM92" s="128"/>
      <c r="AN92" s="175">
        <f>'01.4ARC - M.Č. 131 - AULA...'!L38</f>
        <v>0</v>
      </c>
      <c r="AO92" s="128"/>
      <c r="AP92" s="128"/>
      <c r="AQ92" s="21"/>
    </row>
    <row r="93" spans="2:43" s="127" customFormat="1" ht="13.5">
      <c r="B93" s="20"/>
      <c r="C93" s="128"/>
      <c r="D93" s="128"/>
      <c r="E93" s="128"/>
      <c r="F93" s="128"/>
      <c r="G93" s="128"/>
      <c r="H93" s="128" t="s">
        <v>243</v>
      </c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75">
        <f>'01.5ARC - M.Č. 200 - POSL...'!M30</f>
        <v>0</v>
      </c>
      <c r="AM93" s="128"/>
      <c r="AN93" s="175">
        <f>'01.5ARC - M.Č. 200 - POSL...'!L38</f>
        <v>0</v>
      </c>
      <c r="AO93" s="128"/>
      <c r="AP93" s="128"/>
      <c r="AQ93" s="21"/>
    </row>
    <row r="94" spans="2:43" s="127" customFormat="1" ht="13.5">
      <c r="B94" s="20"/>
      <c r="C94" s="128"/>
      <c r="D94" s="128"/>
      <c r="E94" s="128"/>
      <c r="F94" s="128"/>
      <c r="G94" s="128"/>
      <c r="H94" s="128" t="s">
        <v>244</v>
      </c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75">
        <f>'01.6ARC - M.Č. 201 - POSL...'!M30</f>
        <v>0</v>
      </c>
      <c r="AM94" s="128"/>
      <c r="AN94" s="175">
        <f>'01.6ARC - M.Č. 201 - POSL...'!L38</f>
        <v>0</v>
      </c>
      <c r="AO94" s="128"/>
      <c r="AP94" s="128"/>
      <c r="AQ94" s="21"/>
    </row>
    <row r="95" spans="2:43" s="127" customFormat="1" ht="13.5">
      <c r="B95" s="20"/>
      <c r="C95" s="128"/>
      <c r="D95" s="128"/>
      <c r="E95" s="128"/>
      <c r="F95" s="128"/>
      <c r="G95" s="128"/>
      <c r="H95" s="128" t="s">
        <v>247</v>
      </c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75">
        <f>'01.7ARC - M.Č. 300 - POSL...'!M30</f>
        <v>0</v>
      </c>
      <c r="AM95" s="128"/>
      <c r="AN95" s="175">
        <f>'01.7ARC - M.Č. 300 - POSL...'!L38</f>
        <v>0</v>
      </c>
      <c r="AO95" s="128"/>
      <c r="AP95" s="128"/>
      <c r="AQ95" s="21"/>
    </row>
    <row r="96" spans="2:43" s="127" customFormat="1" ht="13.5">
      <c r="B96" s="20"/>
      <c r="C96" s="128"/>
      <c r="D96" s="128"/>
      <c r="E96" s="128"/>
      <c r="F96" s="128"/>
      <c r="G96" s="128"/>
      <c r="H96" s="128" t="s">
        <v>245</v>
      </c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75">
        <f>'01.8ARC - M.Č. 301 - POSL...'!M30</f>
        <v>0</v>
      </c>
      <c r="AM96" s="128"/>
      <c r="AN96" s="175">
        <f>'01.8ARC - M.Č. 301 - POSL...'!L38</f>
        <v>0</v>
      </c>
      <c r="AO96" s="128"/>
      <c r="AP96" s="128"/>
      <c r="AQ96" s="21"/>
    </row>
    <row r="97" spans="2:43" s="127" customFormat="1" ht="13.5">
      <c r="B97" s="20"/>
      <c r="C97" s="128"/>
      <c r="D97" s="128"/>
      <c r="E97" s="128"/>
      <c r="F97" s="128"/>
      <c r="G97" s="128"/>
      <c r="H97" s="128" t="s">
        <v>246</v>
      </c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75">
        <f>'01.9ARC - M.Č. 310 - TLUM...'!M30</f>
        <v>0</v>
      </c>
      <c r="AM97" s="128"/>
      <c r="AN97" s="175">
        <f>'01.9ARC - M.Č. 310 - TLUM...'!L38</f>
        <v>0</v>
      </c>
      <c r="AO97" s="128"/>
      <c r="AP97" s="128"/>
      <c r="AQ97" s="21"/>
    </row>
    <row r="98" spans="2:48" s="1" customFormat="1" ht="30" customHeight="1">
      <c r="B98" s="29"/>
      <c r="C98" s="72" t="s">
        <v>92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201">
        <v>0</v>
      </c>
      <c r="AH98" s="201"/>
      <c r="AI98" s="201"/>
      <c r="AJ98" s="201"/>
      <c r="AK98" s="201"/>
      <c r="AL98" s="201"/>
      <c r="AM98" s="201"/>
      <c r="AN98" s="201">
        <v>0</v>
      </c>
      <c r="AO98" s="201"/>
      <c r="AP98" s="201"/>
      <c r="AQ98" s="31"/>
      <c r="AS98" s="68" t="s">
        <v>93</v>
      </c>
      <c r="AT98" s="69" t="s">
        <v>94</v>
      </c>
      <c r="AU98" s="69" t="s">
        <v>41</v>
      </c>
      <c r="AV98" s="70" t="s">
        <v>64</v>
      </c>
    </row>
    <row r="99" spans="2:48" s="1" customFormat="1" ht="10.9" customHeight="1">
      <c r="B99" s="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31"/>
      <c r="AS99" s="80"/>
      <c r="AT99" s="48"/>
      <c r="AU99" s="48"/>
      <c r="AV99" s="50"/>
    </row>
    <row r="100" spans="2:43" s="1" customFormat="1" ht="30" customHeight="1">
      <c r="B100" s="29"/>
      <c r="C100" s="81" t="s">
        <v>95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200">
        <f>ROUND(AG87+AG98,2)</f>
        <v>0</v>
      </c>
      <c r="AH100" s="200"/>
      <c r="AI100" s="200"/>
      <c r="AJ100" s="200"/>
      <c r="AK100" s="200"/>
      <c r="AL100" s="200"/>
      <c r="AM100" s="200"/>
      <c r="AN100" s="200">
        <f>AN87+AN98</f>
        <v>0</v>
      </c>
      <c r="AO100" s="200"/>
      <c r="AP100" s="200"/>
      <c r="AQ100" s="31"/>
    </row>
    <row r="101" spans="2:43" s="1" customFormat="1" ht="6.95" customHeight="1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3"/>
    </row>
  </sheetData>
  <mergeCells count="47">
    <mergeCell ref="AN87:AP87"/>
    <mergeCell ref="AG87:AM87"/>
    <mergeCell ref="D27:H27"/>
    <mergeCell ref="J27:AF27"/>
    <mergeCell ref="AG27:AM27"/>
    <mergeCell ref="AN27:AP27"/>
    <mergeCell ref="E28:I28"/>
    <mergeCell ref="K28:AF28"/>
    <mergeCell ref="AG28:AM28"/>
    <mergeCell ref="AN28:AP28"/>
    <mergeCell ref="C85:G85"/>
    <mergeCell ref="I85:AF85"/>
    <mergeCell ref="X37:AB37"/>
    <mergeCell ref="L35:O35"/>
    <mergeCell ref="W35:AE35"/>
    <mergeCell ref="AK35:AO35"/>
    <mergeCell ref="AR2:BE2"/>
    <mergeCell ref="AS82:AT84"/>
    <mergeCell ref="AM83:AP83"/>
    <mergeCell ref="AG100:AM100"/>
    <mergeCell ref="AN100:AP100"/>
    <mergeCell ref="AN98:AP98"/>
    <mergeCell ref="AG98:AM98"/>
    <mergeCell ref="AG85:AM85"/>
    <mergeCell ref="AN85:AP85"/>
    <mergeCell ref="AK37:AO37"/>
    <mergeCell ref="C76:AP76"/>
    <mergeCell ref="L78:AO78"/>
    <mergeCell ref="AM82:AP82"/>
    <mergeCell ref="L34:O34"/>
    <mergeCell ref="W34:AE34"/>
    <mergeCell ref="AK34:AO34"/>
    <mergeCell ref="AG32:AM32"/>
    <mergeCell ref="AN32:AP32"/>
    <mergeCell ref="AG30:AM30"/>
    <mergeCell ref="AN30:AP30"/>
    <mergeCell ref="C2:AP2"/>
    <mergeCell ref="C4:AP4"/>
    <mergeCell ref="K5:AO5"/>
    <mergeCell ref="K6:AO6"/>
    <mergeCell ref="E23:AN23"/>
    <mergeCell ref="C24:G24"/>
    <mergeCell ref="I24:AF24"/>
    <mergeCell ref="AG24:AM24"/>
    <mergeCell ref="AN24:AP24"/>
    <mergeCell ref="AG26:AM26"/>
    <mergeCell ref="AN26:AP26"/>
  </mergeCells>
  <hyperlinks>
    <hyperlink ref="K1:S1" location="C2" display="1) Souhrnný list stavby"/>
    <hyperlink ref="W1:AF1" location="C87" display="2) Rekapitulace objektů"/>
    <hyperlink ref="A28" location="'01.11 - NOVÝ NÁBYTEK A VY...'!C2" tooltip="01.11 - NOVÝ NÁBYTEK A VY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5"/>
  <sheetViews>
    <sheetView showGridLines="0" workbookViewId="0" topLeftCell="A1">
      <pane ySplit="1" topLeftCell="A110" activePane="bottomLeft" state="frozen"/>
      <selection pane="bottomLeft" activeCell="F119" sqref="F119:I1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210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ROUND((SUM(BE92:BE93)+SUM(BE111:BE120)),2)</f>
        <v>0</v>
      </c>
      <c r="I32" s="224"/>
      <c r="J32" s="224"/>
      <c r="K32" s="30"/>
      <c r="L32" s="30"/>
      <c r="M32" s="230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ROUND((SUM(BF92:BF93)+SUM(BF111:BF120)),2)</f>
        <v>0</v>
      </c>
      <c r="I33" s="224"/>
      <c r="J33" s="224"/>
      <c r="K33" s="30"/>
      <c r="L33" s="30"/>
      <c r="M33" s="230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01.9ARC - M.Č. 310 - TLUMOČNICKÁ LABORATOŘ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01.9ARC - M.Č. 310 - TLUMOČNICKÁ LABORATOŘ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SUM(W112:W120)</f>
        <v>27.885000000000005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144</v>
      </c>
      <c r="D112" s="118" t="s">
        <v>130</v>
      </c>
      <c r="E112" s="119" t="s">
        <v>211</v>
      </c>
      <c r="F112" s="240" t="s">
        <v>212</v>
      </c>
      <c r="G112" s="240"/>
      <c r="H112" s="240"/>
      <c r="I112" s="240"/>
      <c r="J112" s="120" t="s">
        <v>131</v>
      </c>
      <c r="K112" s="121">
        <v>8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3.432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213</v>
      </c>
    </row>
    <row r="113" spans="2:47" s="1" customFormat="1" ht="84" customHeight="1">
      <c r="B113" s="29"/>
      <c r="C113" s="30"/>
      <c r="D113" s="30"/>
      <c r="E113" s="30"/>
      <c r="F113" s="238" t="s">
        <v>255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145</v>
      </c>
      <c r="D114" s="118" t="s">
        <v>130</v>
      </c>
      <c r="E114" s="119" t="s">
        <v>150</v>
      </c>
      <c r="F114" s="240" t="s">
        <v>151</v>
      </c>
      <c r="G114" s="240"/>
      <c r="H114" s="240"/>
      <c r="I114" s="240"/>
      <c r="J114" s="120" t="s">
        <v>131</v>
      </c>
      <c r="K114" s="121">
        <v>1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0.429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214</v>
      </c>
    </row>
    <row r="115" spans="2:47" s="1" customFormat="1" ht="102" customHeight="1">
      <c r="B115" s="29"/>
      <c r="C115" s="30"/>
      <c r="D115" s="30"/>
      <c r="E115" s="30"/>
      <c r="F115" s="238" t="s">
        <v>251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146</v>
      </c>
      <c r="D116" s="118" t="s">
        <v>130</v>
      </c>
      <c r="E116" s="119" t="s">
        <v>154</v>
      </c>
      <c r="F116" s="240" t="s">
        <v>155</v>
      </c>
      <c r="G116" s="240"/>
      <c r="H116" s="240"/>
      <c r="I116" s="240"/>
      <c r="J116" s="120" t="s">
        <v>131</v>
      </c>
      <c r="K116" s="121">
        <v>28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0.429</v>
      </c>
      <c r="W116" s="123">
        <f>V116*K116</f>
        <v>12.012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215</v>
      </c>
    </row>
    <row r="117" spans="2:47" s="1" customFormat="1" ht="78" customHeight="1">
      <c r="B117" s="29"/>
      <c r="C117" s="30"/>
      <c r="D117" s="30"/>
      <c r="E117" s="30"/>
      <c r="F117" s="238" t="s">
        <v>252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147</v>
      </c>
      <c r="D118" s="118" t="s">
        <v>130</v>
      </c>
      <c r="E118" s="119" t="s">
        <v>216</v>
      </c>
      <c r="F118" s="240" t="s">
        <v>217</v>
      </c>
      <c r="G118" s="240"/>
      <c r="H118" s="240"/>
      <c r="I118" s="240"/>
      <c r="J118" s="120" t="s">
        <v>131</v>
      </c>
      <c r="K118" s="121">
        <v>6</v>
      </c>
      <c r="L118" s="241">
        <v>0</v>
      </c>
      <c r="M118" s="241"/>
      <c r="N118" s="241">
        <f>ROUND(L118*K118,2)</f>
        <v>0</v>
      </c>
      <c r="O118" s="241"/>
      <c r="P118" s="241"/>
      <c r="Q118" s="241"/>
      <c r="R118" s="102"/>
      <c r="T118" s="122" t="s">
        <v>5</v>
      </c>
      <c r="U118" s="36" t="s">
        <v>42</v>
      </c>
      <c r="V118" s="123">
        <v>0.429</v>
      </c>
      <c r="W118" s="123">
        <f>V118*K118</f>
        <v>2.574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218</v>
      </c>
    </row>
    <row r="119" spans="2:47" s="1" customFormat="1" ht="90" customHeight="1">
      <c r="B119" s="29"/>
      <c r="C119" s="30"/>
      <c r="D119" s="30"/>
      <c r="E119" s="30"/>
      <c r="F119" s="251" t="s">
        <v>250</v>
      </c>
      <c r="G119" s="251"/>
      <c r="H119" s="251"/>
      <c r="I119" s="251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65" s="1" customFormat="1" ht="57" customHeight="1">
      <c r="B120" s="101"/>
      <c r="C120" s="118" t="s">
        <v>148</v>
      </c>
      <c r="D120" s="118" t="s">
        <v>130</v>
      </c>
      <c r="E120" s="119" t="s">
        <v>219</v>
      </c>
      <c r="F120" s="240" t="s">
        <v>220</v>
      </c>
      <c r="G120" s="240"/>
      <c r="H120" s="240"/>
      <c r="I120" s="240"/>
      <c r="J120" s="120" t="s">
        <v>131</v>
      </c>
      <c r="K120" s="121">
        <v>22</v>
      </c>
      <c r="L120" s="241">
        <v>0</v>
      </c>
      <c r="M120" s="241"/>
      <c r="N120" s="241">
        <f>ROUND(L120*K120,2)</f>
        <v>0</v>
      </c>
      <c r="O120" s="241"/>
      <c r="P120" s="241"/>
      <c r="Q120" s="241"/>
      <c r="R120" s="102"/>
      <c r="T120" s="122" t="s">
        <v>5</v>
      </c>
      <c r="U120" s="36" t="s">
        <v>42</v>
      </c>
      <c r="V120" s="123">
        <v>0.429</v>
      </c>
      <c r="W120" s="123">
        <f>V120*K120</f>
        <v>9.438</v>
      </c>
      <c r="X120" s="123">
        <v>0</v>
      </c>
      <c r="Y120" s="123">
        <f>X120*K120</f>
        <v>0</v>
      </c>
      <c r="Z120" s="123">
        <v>0</v>
      </c>
      <c r="AA120" s="124">
        <f>Z120*K120</f>
        <v>0</v>
      </c>
      <c r="AR120" s="16" t="s">
        <v>133</v>
      </c>
      <c r="AT120" s="16" t="s">
        <v>130</v>
      </c>
      <c r="AU120" s="16" t="s">
        <v>132</v>
      </c>
      <c r="AY120" s="16" t="s">
        <v>129</v>
      </c>
      <c r="BE120" s="125">
        <f>IF(U120="základní",N120,0)</f>
        <v>0</v>
      </c>
      <c r="BF120" s="125">
        <f>IF(U120="snížená",N120,0)</f>
        <v>0</v>
      </c>
      <c r="BG120" s="125">
        <f>IF(U120="zákl. přenesená",N120,0)</f>
        <v>0</v>
      </c>
      <c r="BH120" s="125">
        <f>IF(U120="sníž. přenesená",N120,0)</f>
        <v>0</v>
      </c>
      <c r="BI120" s="125">
        <f>IF(U120="nulová",N120,0)</f>
        <v>0</v>
      </c>
      <c r="BJ120" s="16" t="s">
        <v>22</v>
      </c>
      <c r="BK120" s="125">
        <f>ROUND(L120*K120,2)</f>
        <v>0</v>
      </c>
      <c r="BL120" s="16" t="s">
        <v>133</v>
      </c>
      <c r="BM120" s="16" t="s">
        <v>221</v>
      </c>
    </row>
    <row r="135" ht="13.5"/>
  </sheetData>
  <mergeCells count="72">
    <mergeCell ref="H1:K1"/>
    <mergeCell ref="S2:AC2"/>
    <mergeCell ref="N111:Q111"/>
    <mergeCell ref="F118:I118"/>
    <mergeCell ref="L118:M118"/>
    <mergeCell ref="N118:Q118"/>
    <mergeCell ref="F112:I112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02:P102"/>
    <mergeCell ref="F119:I119"/>
    <mergeCell ref="F120:I120"/>
    <mergeCell ref="L120:M120"/>
    <mergeCell ref="N120:Q120"/>
    <mergeCell ref="F113:I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L38:P38"/>
    <mergeCell ref="F103:P103"/>
    <mergeCell ref="M105:P105"/>
    <mergeCell ref="M107:Q107"/>
    <mergeCell ref="N92:Q92"/>
    <mergeCell ref="N90:Q90"/>
    <mergeCell ref="E24:L24"/>
    <mergeCell ref="M34:P34"/>
    <mergeCell ref="H35:J35"/>
    <mergeCell ref="M35:P35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H33:J33"/>
    <mergeCell ref="M33:P33"/>
    <mergeCell ref="H34:J34"/>
    <mergeCell ref="O11:P11"/>
    <mergeCell ref="O12:P12"/>
    <mergeCell ref="O14:P14"/>
    <mergeCell ref="O15:P1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9"/>
  <sheetViews>
    <sheetView showGridLines="0" workbookViewId="0" topLeftCell="A1">
      <pane ySplit="1" topLeftCell="A112" activePane="bottomLeft" state="frozen"/>
      <selection pane="bottomLeft" activeCell="A116" sqref="A116:XFD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104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ROUND((SUM(BE92:BE93)+SUM(BE111:BE116)),2)</f>
        <v>0</v>
      </c>
      <c r="I32" s="224"/>
      <c r="J32" s="224"/>
      <c r="K32" s="30"/>
      <c r="L32" s="30"/>
      <c r="M32" s="230">
        <f>ROUND(ROUND((SUM(BE92:BE93)+SUM(BE111:BE116)),2)*F32,2)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ROUND((SUM(BF92:BF93)+SUM(BF111:BF116)),2)</f>
        <v>0</v>
      </c>
      <c r="I33" s="224"/>
      <c r="J33" s="224"/>
      <c r="K33" s="30"/>
      <c r="L33" s="30"/>
      <c r="M33" s="230">
        <f>ROUND(ROUND((SUM(BF92:BF93)+SUM(BF111:BF116)),2)*F33,2)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ROUND((SUM(BG92:BG93)+SUM(BG111:BG116)),2)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ROUND((SUM(BH92:BH93)+SUM(BH111:BH116)),2)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ROUND((SUM(BI92:BI93)+SUM(BI111:BI116)),2)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01.1ARC - M.Č. 018 -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SUM(N90:Q91)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01.1ARC - M.Č. 018 -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SUM(W112:W116)</f>
        <v>4.719</v>
      </c>
      <c r="X111" s="109"/>
      <c r="Y111" s="112">
        <f>SUM(Y112:Y116)</f>
        <v>0</v>
      </c>
      <c r="Z111" s="109"/>
      <c r="AA111" s="113">
        <f>SUM(AA112:AA116)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SUM(BK112:BK116)</f>
        <v>0</v>
      </c>
    </row>
    <row r="112" spans="2:65" s="1" customFormat="1" ht="31.5" customHeight="1">
      <c r="B112" s="101"/>
      <c r="C112" s="118" t="s">
        <v>149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152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153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10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4.29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156</v>
      </c>
    </row>
    <row r="115" spans="2:47" s="1" customFormat="1" ht="93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47" s="1" customFormat="1" ht="22.5" customHeight="1">
      <c r="B116" s="29"/>
      <c r="C116" s="30"/>
      <c r="D116" s="30"/>
      <c r="E116" s="30"/>
      <c r="F116" s="238" t="s">
        <v>34</v>
      </c>
      <c r="G116" s="239"/>
      <c r="H116" s="239"/>
      <c r="I116" s="239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  <row r="139" ht="13.5"/>
  </sheetData>
  <mergeCells count="62">
    <mergeCell ref="H1:K1"/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F116:I116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M35:P35"/>
    <mergeCell ref="L94:Q94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3"/>
  <sheetViews>
    <sheetView showGridLines="0" workbookViewId="0" topLeftCell="A1">
      <pane ySplit="1" topLeftCell="A114" activePane="bottomLeft" state="frozen"/>
      <selection pane="bottomLeft" activeCell="F117" sqref="F117:I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161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ROUND((SUM(BE92:BE93)+SUM(BE111:BE117)),2)</f>
        <v>0</v>
      </c>
      <c r="I32" s="224"/>
      <c r="J32" s="224"/>
      <c r="K32" s="30"/>
      <c r="L32" s="30"/>
      <c r="M32" s="230">
        <f>ROUND(ROUND((SUM(BE92:BE93)+SUM(BE111:BE117)),2)*F32,2)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ROUND((SUM(BF92:BF93)+SUM(BF111:BF117)),2)</f>
        <v>0</v>
      </c>
      <c r="I33" s="224"/>
      <c r="J33" s="224"/>
      <c r="K33" s="30"/>
      <c r="L33" s="30"/>
      <c r="M33" s="230">
        <f>ROUND(ROUND((SUM(BF92:BF93)+SUM(BF111:BF117)),2)*F33,2)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ROUND((SUM(BG92:BG93)+SUM(BG111:BG117)),2)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ROUND((SUM(BH92:BH93)+SUM(BH111:BH117)),2)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ROUND((SUM(BI92:BI93)+SUM(BI111:BI117)),2)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01.2ARC - M.Č. 041A - AV TECHNIKA, TLUMOČNÍK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01.2ARC - M.Č. 041A - AV TECHNIKA, TLUMOČNÍK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SUM(W112:W117)</f>
        <v>2.574</v>
      </c>
      <c r="X111" s="109"/>
      <c r="Y111" s="112">
        <f>SUM(Y112:Y117)</f>
        <v>0</v>
      </c>
      <c r="Z111" s="109"/>
      <c r="AA111" s="113">
        <f>SUM(AA112:AA117)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SUM(BK112:BK117)</f>
        <v>0</v>
      </c>
    </row>
    <row r="112" spans="2:65" s="1" customFormat="1" ht="44.25" customHeight="1">
      <c r="B112" s="101"/>
      <c r="C112" s="118" t="s">
        <v>140</v>
      </c>
      <c r="D112" s="118" t="s">
        <v>130</v>
      </c>
      <c r="E112" s="119" t="s">
        <v>162</v>
      </c>
      <c r="F112" s="240" t="s">
        <v>163</v>
      </c>
      <c r="G112" s="240"/>
      <c r="H112" s="240"/>
      <c r="I112" s="240"/>
      <c r="J112" s="120" t="s">
        <v>131</v>
      </c>
      <c r="K112" s="121">
        <v>2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0.858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164</v>
      </c>
    </row>
    <row r="113" spans="2:47" s="1" customFormat="1" ht="102.75" customHeight="1">
      <c r="B113" s="29"/>
      <c r="C113" s="30"/>
      <c r="D113" s="30"/>
      <c r="E113" s="30"/>
      <c r="F113" s="238" t="s">
        <v>249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44.25" customHeight="1">
      <c r="B114" s="101"/>
      <c r="C114" s="118" t="s">
        <v>141</v>
      </c>
      <c r="D114" s="118" t="s">
        <v>130</v>
      </c>
      <c r="E114" s="119" t="s">
        <v>165</v>
      </c>
      <c r="F114" s="240" t="s">
        <v>166</v>
      </c>
      <c r="G114" s="240"/>
      <c r="H114" s="240"/>
      <c r="I114" s="240"/>
      <c r="J114" s="120" t="s">
        <v>131</v>
      </c>
      <c r="K114" s="121">
        <v>1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0.429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167</v>
      </c>
    </row>
    <row r="115" spans="2:47" s="1" customFormat="1" ht="96" customHeight="1">
      <c r="B115" s="29"/>
      <c r="C115" s="30"/>
      <c r="D115" s="30"/>
      <c r="E115" s="30"/>
      <c r="F115" s="238" t="s">
        <v>249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142</v>
      </c>
      <c r="D116" s="118" t="s">
        <v>130</v>
      </c>
      <c r="E116" s="119" t="s">
        <v>168</v>
      </c>
      <c r="F116" s="240" t="s">
        <v>169</v>
      </c>
      <c r="G116" s="240"/>
      <c r="H116" s="240"/>
      <c r="I116" s="240"/>
      <c r="J116" s="120" t="s">
        <v>131</v>
      </c>
      <c r="K116" s="121">
        <v>3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0.429</v>
      </c>
      <c r="W116" s="123">
        <f>V116*K116</f>
        <v>1.287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170</v>
      </c>
    </row>
    <row r="117" spans="2:47" s="1" customFormat="1" ht="84.75" customHeight="1">
      <c r="B117" s="29"/>
      <c r="C117" s="30"/>
      <c r="D117" s="30"/>
      <c r="E117" s="30"/>
      <c r="F117" s="238" t="s">
        <v>248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33" ht="13.5"/>
  </sheetData>
  <mergeCells count="65">
    <mergeCell ref="H1:K1"/>
    <mergeCell ref="S2:AC2"/>
    <mergeCell ref="N111:Q111"/>
    <mergeCell ref="F117:I117"/>
    <mergeCell ref="F112:I112"/>
    <mergeCell ref="L112:M112"/>
    <mergeCell ref="F113:I113"/>
    <mergeCell ref="F114:I114"/>
    <mergeCell ref="L114:M114"/>
    <mergeCell ref="F115:I115"/>
    <mergeCell ref="F116:I116"/>
    <mergeCell ref="L116:M116"/>
    <mergeCell ref="N112:Q112"/>
    <mergeCell ref="N114:Q114"/>
    <mergeCell ref="N116:Q116"/>
    <mergeCell ref="L94:Q94"/>
    <mergeCell ref="H36:J36"/>
    <mergeCell ref="M36:P36"/>
    <mergeCell ref="L38:P38"/>
    <mergeCell ref="M108:Q108"/>
    <mergeCell ref="F110:I110"/>
    <mergeCell ref="L110:M110"/>
    <mergeCell ref="N110:Q110"/>
    <mergeCell ref="N92:Q92"/>
    <mergeCell ref="C100:Q100"/>
    <mergeCell ref="F102:P102"/>
    <mergeCell ref="F103:P103"/>
    <mergeCell ref="M105:P105"/>
    <mergeCell ref="M107:Q107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5"/>
  <sheetViews>
    <sheetView showGridLines="0" workbookViewId="0" topLeftCell="A1">
      <pane ySplit="1" topLeftCell="A117" activePane="bottomLeft" state="frozen"/>
      <selection pane="bottomLeft" activeCell="A120" sqref="A120:XFD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171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ROUND((SUM(BE92:BE93)+SUM(BE111:BE120)),2)</f>
        <v>0</v>
      </c>
      <c r="I32" s="224"/>
      <c r="J32" s="224"/>
      <c r="K32" s="30"/>
      <c r="L32" s="30"/>
      <c r="M32" s="230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ROUND((SUM(BF92:BF93)+SUM(BF111:BF120)),2)</f>
        <v>0</v>
      </c>
      <c r="I33" s="224"/>
      <c r="J33" s="224"/>
      <c r="K33" s="30"/>
      <c r="L33" s="30"/>
      <c r="M33" s="230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01.3ARC - M.Č. 104 -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01.3ARC - M.Č. 104 -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9">
        <f>BK111</f>
        <v>0</v>
      </c>
      <c r="O111" s="250"/>
      <c r="P111" s="250"/>
      <c r="Q111" s="250"/>
      <c r="R111" s="110"/>
      <c r="T111" s="111"/>
      <c r="U111" s="109"/>
      <c r="V111" s="109"/>
      <c r="W111" s="112">
        <f>SUM(W112:W120)</f>
        <v>48.906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44.25" customHeight="1">
      <c r="B112" s="101"/>
      <c r="C112" s="118" t="s">
        <v>139</v>
      </c>
      <c r="D112" s="118" t="s">
        <v>130</v>
      </c>
      <c r="E112" s="119" t="s">
        <v>172</v>
      </c>
      <c r="F112" s="240" t="s">
        <v>173</v>
      </c>
      <c r="G112" s="240"/>
      <c r="H112" s="240"/>
      <c r="I112" s="240"/>
      <c r="J112" s="120" t="s">
        <v>131</v>
      </c>
      <c r="K112" s="121">
        <v>28</v>
      </c>
      <c r="L112" s="252">
        <v>0</v>
      </c>
      <c r="M112" s="253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12.012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174</v>
      </c>
    </row>
    <row r="113" spans="2:47" s="1" customFormat="1" ht="79.5" customHeight="1">
      <c r="B113" s="29"/>
      <c r="C113" s="30"/>
      <c r="D113" s="30"/>
      <c r="E113" s="30"/>
      <c r="F113" s="251" t="s">
        <v>254</v>
      </c>
      <c r="G113" s="251"/>
      <c r="H113" s="251"/>
      <c r="I113" s="251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140</v>
      </c>
      <c r="D114" s="118" t="s">
        <v>130</v>
      </c>
      <c r="E114" s="119" t="s">
        <v>150</v>
      </c>
      <c r="F114" s="240" t="s">
        <v>151</v>
      </c>
      <c r="G114" s="240"/>
      <c r="H114" s="240"/>
      <c r="I114" s="240"/>
      <c r="J114" s="120" t="s">
        <v>131</v>
      </c>
      <c r="K114" s="121">
        <v>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3.432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175</v>
      </c>
    </row>
    <row r="115" spans="2:47" s="1" customFormat="1" ht="102" customHeight="1">
      <c r="B115" s="29"/>
      <c r="C115" s="30"/>
      <c r="D115" s="30"/>
      <c r="E115" s="30"/>
      <c r="F115" s="238" t="s">
        <v>251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31.5" customHeight="1">
      <c r="B116" s="101"/>
      <c r="C116" s="118" t="s">
        <v>141</v>
      </c>
      <c r="D116" s="118" t="s">
        <v>130</v>
      </c>
      <c r="E116" s="119" t="s">
        <v>154</v>
      </c>
      <c r="F116" s="240" t="s">
        <v>155</v>
      </c>
      <c r="G116" s="240"/>
      <c r="H116" s="240"/>
      <c r="I116" s="240"/>
      <c r="J116" s="120" t="s">
        <v>131</v>
      </c>
      <c r="K116" s="121">
        <v>48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0.429</v>
      </c>
      <c r="W116" s="123">
        <f>V116*K116</f>
        <v>20.592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176</v>
      </c>
    </row>
    <row r="117" spans="2:47" s="1" customFormat="1" ht="78" customHeight="1">
      <c r="B117" s="29"/>
      <c r="C117" s="30"/>
      <c r="D117" s="30"/>
      <c r="E117" s="30"/>
      <c r="F117" s="238" t="s">
        <v>252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65" s="1" customFormat="1" ht="44.25" customHeight="1">
      <c r="B118" s="101"/>
      <c r="C118" s="118" t="s">
        <v>142</v>
      </c>
      <c r="D118" s="118" t="s">
        <v>130</v>
      </c>
      <c r="E118" s="119" t="s">
        <v>177</v>
      </c>
      <c r="F118" s="240" t="s">
        <v>178</v>
      </c>
      <c r="G118" s="240"/>
      <c r="H118" s="240"/>
      <c r="I118" s="240"/>
      <c r="J118" s="120" t="s">
        <v>131</v>
      </c>
      <c r="K118" s="121">
        <v>30</v>
      </c>
      <c r="L118" s="241">
        <v>0</v>
      </c>
      <c r="M118" s="241"/>
      <c r="N118" s="241">
        <f>ROUND(L118*K118,2)</f>
        <v>0</v>
      </c>
      <c r="O118" s="241"/>
      <c r="P118" s="241"/>
      <c r="Q118" s="241"/>
      <c r="R118" s="102"/>
      <c r="T118" s="122" t="s">
        <v>5</v>
      </c>
      <c r="U118" s="36" t="s">
        <v>42</v>
      </c>
      <c r="V118" s="123">
        <v>0.429</v>
      </c>
      <c r="W118" s="123">
        <f>V118*K118</f>
        <v>12.87</v>
      </c>
      <c r="X118" s="123">
        <v>0</v>
      </c>
      <c r="Y118" s="123">
        <f>X118*K118</f>
        <v>0</v>
      </c>
      <c r="Z118" s="123">
        <v>0</v>
      </c>
      <c r="AA118" s="124">
        <f>Z118*K118</f>
        <v>0</v>
      </c>
      <c r="AR118" s="16" t="s">
        <v>133</v>
      </c>
      <c r="AT118" s="16" t="s">
        <v>130</v>
      </c>
      <c r="AU118" s="16" t="s">
        <v>132</v>
      </c>
      <c r="AY118" s="16" t="s">
        <v>129</v>
      </c>
      <c r="BE118" s="125">
        <f>IF(U118="základní",N118,0)</f>
        <v>0</v>
      </c>
      <c r="BF118" s="125">
        <f>IF(U118="snížená",N118,0)</f>
        <v>0</v>
      </c>
      <c r="BG118" s="125">
        <f>IF(U118="zákl. přenesená",N118,0)</f>
        <v>0</v>
      </c>
      <c r="BH118" s="125">
        <f>IF(U118="sníž. přenesená",N118,0)</f>
        <v>0</v>
      </c>
      <c r="BI118" s="125">
        <f>IF(U118="nulová",N118,0)</f>
        <v>0</v>
      </c>
      <c r="BJ118" s="16" t="s">
        <v>22</v>
      </c>
      <c r="BK118" s="125">
        <f>ROUND(L118*K118,2)</f>
        <v>0</v>
      </c>
      <c r="BL118" s="16" t="s">
        <v>133</v>
      </c>
      <c r="BM118" s="16" t="s">
        <v>179</v>
      </c>
    </row>
    <row r="119" spans="2:47" s="1" customFormat="1" ht="90" customHeight="1">
      <c r="B119" s="29"/>
      <c r="C119" s="30"/>
      <c r="D119" s="30"/>
      <c r="E119" s="30"/>
      <c r="F119" s="238" t="s">
        <v>253</v>
      </c>
      <c r="G119" s="239"/>
      <c r="H119" s="239"/>
      <c r="I119" s="239"/>
      <c r="J119" s="30"/>
      <c r="K119" s="30"/>
      <c r="L119" s="30"/>
      <c r="M119" s="30"/>
      <c r="N119" s="30"/>
      <c r="O119" s="30"/>
      <c r="P119" s="30"/>
      <c r="Q119" s="30"/>
      <c r="R119" s="31"/>
      <c r="T119" s="126"/>
      <c r="U119" s="30"/>
      <c r="V119" s="30"/>
      <c r="W119" s="30"/>
      <c r="X119" s="30"/>
      <c r="Y119" s="30"/>
      <c r="Z119" s="30"/>
      <c r="AA119" s="66"/>
      <c r="AT119" s="16" t="s">
        <v>134</v>
      </c>
      <c r="AU119" s="16" t="s">
        <v>132</v>
      </c>
    </row>
    <row r="120" spans="2:47" s="1" customFormat="1" ht="22.5" customHeight="1">
      <c r="B120" s="29"/>
      <c r="C120" s="30"/>
      <c r="D120" s="30"/>
      <c r="E120" s="30"/>
      <c r="F120" s="238" t="s">
        <v>34</v>
      </c>
      <c r="G120" s="239"/>
      <c r="H120" s="239"/>
      <c r="I120" s="239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  <row r="135" ht="13.5"/>
  </sheetData>
  <mergeCells count="70">
    <mergeCell ref="H1:K1"/>
    <mergeCell ref="S2:AC2"/>
    <mergeCell ref="N111:Q111"/>
    <mergeCell ref="F120:I120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15:I115"/>
    <mergeCell ref="F113:I113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8:Q108"/>
    <mergeCell ref="F110:I110"/>
    <mergeCell ref="L110:M110"/>
    <mergeCell ref="N110:Q110"/>
    <mergeCell ref="F112:I112"/>
    <mergeCell ref="L112:M112"/>
    <mergeCell ref="N112:Q112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9"/>
  <sheetViews>
    <sheetView showGridLines="0" workbookViewId="0" topLeftCell="A1">
      <pane ySplit="1" topLeftCell="A103" activePane="bottomLeft" state="frozen"/>
      <selection pane="bottomLeft" activeCell="F113" sqref="F113:I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180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ROUND((SUM(BE92:BE93)+SUM(BE111:BE113)),2)</f>
        <v>0</v>
      </c>
      <c r="I32" s="224"/>
      <c r="J32" s="224"/>
      <c r="K32" s="30"/>
      <c r="L32" s="30"/>
      <c r="M32" s="230">
        <f>ROUND(ROUND((SUM(BE92:BE93)+SUM(BE111:BE113)),2)*F32,2)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ROUND((SUM(BF92:BF93)+SUM(BF111:BF113)),2)</f>
        <v>0</v>
      </c>
      <c r="I33" s="224"/>
      <c r="J33" s="224"/>
      <c r="K33" s="30"/>
      <c r="L33" s="30"/>
      <c r="M33" s="230">
        <f>ROUND(ROUND((SUM(BF92:BF93)+SUM(BF111:BF113)),2)*F33,2)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ROUND((SUM(BG92:BG93)+SUM(BG111:BG113)),2)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ROUND((SUM(BH92:BH93)+SUM(BH111:BH113)),2)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ROUND((SUM(BI92:BI93)+SUM(BI111:BI113)),2)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01.4ARC - M.Č. 131 - AULA S BALKONEM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01.4ARC - M.Č. 131 - AULA S BALKONEM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SUM(W112:W113)</f>
        <v>1.716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160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4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1.716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181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39" ht="13.5"/>
  </sheetData>
  <mergeCells count="57">
    <mergeCell ref="H1:K1"/>
    <mergeCell ref="S2:AC2"/>
    <mergeCell ref="N111:Q111"/>
    <mergeCell ref="F112:I112"/>
    <mergeCell ref="L112:M112"/>
    <mergeCell ref="N112:Q112"/>
    <mergeCell ref="N92:Q92"/>
    <mergeCell ref="L94:Q94"/>
    <mergeCell ref="N90:Q90"/>
    <mergeCell ref="N89:Q89"/>
    <mergeCell ref="C76:Q76"/>
    <mergeCell ref="F78:P78"/>
    <mergeCell ref="F79:P79"/>
    <mergeCell ref="M81:P81"/>
    <mergeCell ref="M83:Q83"/>
    <mergeCell ref="M84:Q84"/>
    <mergeCell ref="F113:I113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40"/>
  <sheetViews>
    <sheetView showGridLines="0" workbookViewId="0" topLeftCell="A1">
      <pane ySplit="1" topLeftCell="A108" activePane="bottomLeft" state="frozen"/>
      <selection pane="bottomLeft" activeCell="N112" sqref="N112:Q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182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ROUND((SUM(BE92:BE93)+SUM(BE111:BE116)),2)</f>
        <v>0</v>
      </c>
      <c r="I32" s="224"/>
      <c r="J32" s="224"/>
      <c r="K32" s="30"/>
      <c r="L32" s="30"/>
      <c r="M32" s="230">
        <f>ROUND(ROUND((SUM(BE92:BE93)+SUM(BE111:BE116)),2)*F32,2)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ROUND((SUM(BF92:BF93)+SUM(BF111:BF116)),2)</f>
        <v>0</v>
      </c>
      <c r="I33" s="224"/>
      <c r="J33" s="224"/>
      <c r="K33" s="30"/>
      <c r="L33" s="30"/>
      <c r="M33" s="230">
        <f>ROUND(ROUND((SUM(BF92:BF93)+SUM(BF111:BF116)),2)*F33,2)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ROUND((SUM(BG92:BG93)+SUM(BG111:BG116)),2)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ROUND((SUM(BH92:BH93)+SUM(BH111:BH116)),2)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ROUND((SUM(BI92:BI93)+SUM(BI111:BI116)),2)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01.5ARC - M.Č. 200 -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01.5ARC - M.Č. 200 -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SUM(N112,N114,N116)</f>
        <v>0</v>
      </c>
      <c r="O111" s="244"/>
      <c r="P111" s="244"/>
      <c r="Q111" s="244"/>
      <c r="R111" s="110"/>
      <c r="T111" s="111"/>
      <c r="U111" s="109"/>
      <c r="V111" s="109"/>
      <c r="W111" s="112" t="e">
        <f>#REF!+SUM(W112:W116)</f>
        <v>#REF!</v>
      </c>
      <c r="X111" s="109"/>
      <c r="Y111" s="112" t="e">
        <f>#REF!+SUM(Y112:Y116)</f>
        <v>#REF!</v>
      </c>
      <c r="Z111" s="109"/>
      <c r="AA111" s="113" t="e">
        <f>#REF!+SUM(AA112:AA116)</f>
        <v>#REF!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 t="e">
        <f>#REF!+SUM(BK112:BK116)</f>
        <v>#REF!</v>
      </c>
    </row>
    <row r="112" spans="2:65" s="1" customFormat="1" ht="31.5" customHeight="1">
      <c r="B112" s="101"/>
      <c r="C112" s="118" t="s">
        <v>157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183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158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184</v>
      </c>
    </row>
    <row r="115" spans="2:47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69.75" customHeight="1">
      <c r="B116" s="101"/>
      <c r="C116" s="118" t="s">
        <v>159</v>
      </c>
      <c r="D116" s="118" t="s">
        <v>130</v>
      </c>
      <c r="E116" s="119" t="s">
        <v>185</v>
      </c>
      <c r="F116" s="240" t="s">
        <v>186</v>
      </c>
      <c r="G116" s="240"/>
      <c r="H116" s="240"/>
      <c r="I116" s="240"/>
      <c r="J116" s="120" t="s">
        <v>187</v>
      </c>
      <c r="K116" s="121">
        <v>1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0.429</v>
      </c>
      <c r="W116" s="123">
        <f>V116*K116</f>
        <v>0.429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188</v>
      </c>
    </row>
    <row r="140" ht="13.5"/>
  </sheetData>
  <mergeCells count="64">
    <mergeCell ref="H1:K1"/>
    <mergeCell ref="S2:AC2"/>
    <mergeCell ref="N111:Q111"/>
    <mergeCell ref="F114:I114"/>
    <mergeCell ref="L114:M114"/>
    <mergeCell ref="N114:Q114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6:I116"/>
    <mergeCell ref="L116:M116"/>
    <mergeCell ref="N116:Q116"/>
    <mergeCell ref="F112:I112"/>
    <mergeCell ref="L112:M112"/>
    <mergeCell ref="N112:Q112"/>
    <mergeCell ref="F113:I113"/>
    <mergeCell ref="F115:I115"/>
    <mergeCell ref="M35:P35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4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4"/>
  <sheetViews>
    <sheetView showGridLines="0" workbookViewId="0" topLeftCell="A1">
      <pane ySplit="1" topLeftCell="A117" activePane="bottomLeft" state="frozen"/>
      <selection pane="bottomLeft" activeCell="A118" sqref="A118:XFD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189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ROUND((SUM(BE92:BE93)+SUM(BE111:BE120)),2)</f>
        <v>0</v>
      </c>
      <c r="I32" s="224"/>
      <c r="J32" s="224"/>
      <c r="K32" s="30"/>
      <c r="L32" s="30"/>
      <c r="M32" s="230">
        <f>ROUND(ROUND((SUM(BE92:BE93)+SUM(BE111:BE120)),2)*F32,2)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ROUND((SUM(BF92:BF93)+SUM(BF111:BF120)),2)</f>
        <v>0</v>
      </c>
      <c r="I33" s="224"/>
      <c r="J33" s="224"/>
      <c r="K33" s="30"/>
      <c r="L33" s="30"/>
      <c r="M33" s="230">
        <f>ROUND(ROUND((SUM(BF92:BF93)+SUM(BF111:BF120)),2)*F33,2)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ROUND((SUM(BG92:BG93)+SUM(BG111:BG120)),2)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ROUND((SUM(BH92:BH93)+SUM(BH111:BH120)),2)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ROUND((SUM(BI92:BI93)+SUM(BI111:BI120)),2)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01.6ARC - M.Č. 201 - POSLUCHÁRNA A KNIHOVNA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3"/>
      <c r="P89" s="233"/>
      <c r="Q89" s="233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01.6ARC - M.Č. 201 - POSLUCHÁRNA A KNIHOVNA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SUM(W112:W120)</f>
        <v>15.015</v>
      </c>
      <c r="X111" s="109"/>
      <c r="Y111" s="112">
        <f>SUM(Y112:Y120)</f>
        <v>0</v>
      </c>
      <c r="Z111" s="109"/>
      <c r="AA111" s="113">
        <f>SUM(AA112:AA120)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SUM(BK112:BK120)</f>
        <v>0</v>
      </c>
    </row>
    <row r="112" spans="2:65" s="1" customFormat="1" ht="31.5" customHeight="1">
      <c r="B112" s="101"/>
      <c r="C112" s="118" t="s">
        <v>135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15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6.435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190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136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18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7.7219999999999995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191</v>
      </c>
    </row>
    <row r="115" spans="2:47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65" s="1" customFormat="1" ht="44.25" customHeight="1">
      <c r="B116" s="101"/>
      <c r="C116" s="118" t="s">
        <v>137</v>
      </c>
      <c r="D116" s="118" t="s">
        <v>130</v>
      </c>
      <c r="E116" s="119" t="s">
        <v>192</v>
      </c>
      <c r="F116" s="240" t="s">
        <v>193</v>
      </c>
      <c r="G116" s="240"/>
      <c r="H116" s="240"/>
      <c r="I116" s="240"/>
      <c r="J116" s="120" t="s">
        <v>131</v>
      </c>
      <c r="K116" s="121">
        <v>1</v>
      </c>
      <c r="L116" s="241">
        <v>0</v>
      </c>
      <c r="M116" s="241"/>
      <c r="N116" s="241">
        <f>ROUND(L116*K116,2)</f>
        <v>0</v>
      </c>
      <c r="O116" s="241"/>
      <c r="P116" s="241"/>
      <c r="Q116" s="241"/>
      <c r="R116" s="102"/>
      <c r="T116" s="122" t="s">
        <v>5</v>
      </c>
      <c r="U116" s="36" t="s">
        <v>42</v>
      </c>
      <c r="V116" s="123">
        <v>0.429</v>
      </c>
      <c r="W116" s="123">
        <f>V116*K116</f>
        <v>0.429</v>
      </c>
      <c r="X116" s="123">
        <v>0</v>
      </c>
      <c r="Y116" s="123">
        <f>X116*K116</f>
        <v>0</v>
      </c>
      <c r="Z116" s="123">
        <v>0</v>
      </c>
      <c r="AA116" s="124">
        <f>Z116*K116</f>
        <v>0</v>
      </c>
      <c r="AR116" s="16" t="s">
        <v>133</v>
      </c>
      <c r="AT116" s="16" t="s">
        <v>130</v>
      </c>
      <c r="AU116" s="16" t="s">
        <v>132</v>
      </c>
      <c r="AY116" s="16" t="s">
        <v>129</v>
      </c>
      <c r="BE116" s="125">
        <f>IF(U116="základní",N116,0)</f>
        <v>0</v>
      </c>
      <c r="BF116" s="125">
        <f>IF(U116="snížená",N116,0)</f>
        <v>0</v>
      </c>
      <c r="BG116" s="125">
        <f>IF(U116="zákl. přenesená",N116,0)</f>
        <v>0</v>
      </c>
      <c r="BH116" s="125">
        <f>IF(U116="sníž. přenesená",N116,0)</f>
        <v>0</v>
      </c>
      <c r="BI116" s="125">
        <f>IF(U116="nulová",N116,0)</f>
        <v>0</v>
      </c>
      <c r="BJ116" s="16" t="s">
        <v>22</v>
      </c>
      <c r="BK116" s="125">
        <f>ROUND(L116*K116,2)</f>
        <v>0</v>
      </c>
      <c r="BL116" s="16" t="s">
        <v>133</v>
      </c>
      <c r="BM116" s="16" t="s">
        <v>194</v>
      </c>
    </row>
    <row r="117" spans="2:47" s="1" customFormat="1" ht="114" customHeight="1">
      <c r="B117" s="29"/>
      <c r="C117" s="30"/>
      <c r="D117" s="30"/>
      <c r="E117" s="30"/>
      <c r="F117" s="238" t="s">
        <v>195</v>
      </c>
      <c r="G117" s="239"/>
      <c r="H117" s="239"/>
      <c r="I117" s="239"/>
      <c r="J117" s="30"/>
      <c r="K117" s="30"/>
      <c r="L117" s="30"/>
      <c r="M117" s="30"/>
      <c r="N117" s="30"/>
      <c r="O117" s="30"/>
      <c r="P117" s="30"/>
      <c r="Q117" s="30"/>
      <c r="R117" s="31"/>
      <c r="T117" s="126"/>
      <c r="U117" s="30"/>
      <c r="V117" s="30"/>
      <c r="W117" s="30"/>
      <c r="X117" s="30"/>
      <c r="Y117" s="30"/>
      <c r="Z117" s="30"/>
      <c r="AA117" s="66"/>
      <c r="AT117" s="16" t="s">
        <v>134</v>
      </c>
      <c r="AU117" s="16" t="s">
        <v>132</v>
      </c>
    </row>
    <row r="118" spans="2:47" s="1" customFormat="1" ht="22.5" customHeight="1">
      <c r="B118" s="29"/>
      <c r="C118" s="30"/>
      <c r="D118" s="30"/>
      <c r="E118" s="30"/>
      <c r="F118" s="238" t="s">
        <v>34</v>
      </c>
      <c r="G118" s="239"/>
      <c r="H118" s="239"/>
      <c r="I118" s="239"/>
      <c r="J118" s="30"/>
      <c r="K118" s="30"/>
      <c r="L118" s="30"/>
      <c r="M118" s="30"/>
      <c r="N118" s="30"/>
      <c r="O118" s="30"/>
      <c r="P118" s="30"/>
      <c r="Q118" s="30"/>
      <c r="R118" s="31"/>
      <c r="T118" s="126"/>
      <c r="U118" s="30"/>
      <c r="V118" s="30"/>
      <c r="W118" s="30"/>
      <c r="X118" s="30"/>
      <c r="Y118" s="30"/>
      <c r="Z118" s="30"/>
      <c r="AA118" s="66"/>
      <c r="AT118" s="16" t="s">
        <v>134</v>
      </c>
      <c r="AU118" s="16" t="s">
        <v>132</v>
      </c>
    </row>
    <row r="119" spans="2:65" s="1" customFormat="1" ht="22.5" customHeight="1">
      <c r="B119" s="101"/>
      <c r="C119" s="118" t="s">
        <v>138</v>
      </c>
      <c r="D119" s="118" t="s">
        <v>130</v>
      </c>
      <c r="E119" s="119" t="s">
        <v>196</v>
      </c>
      <c r="F119" s="240" t="s">
        <v>197</v>
      </c>
      <c r="G119" s="240"/>
      <c r="H119" s="240"/>
      <c r="I119" s="240"/>
      <c r="J119" s="120" t="s">
        <v>131</v>
      </c>
      <c r="K119" s="121">
        <v>1</v>
      </c>
      <c r="L119" s="241">
        <v>0</v>
      </c>
      <c r="M119" s="241"/>
      <c r="N119" s="241">
        <f>ROUND(L119*K119,2)</f>
        <v>0</v>
      </c>
      <c r="O119" s="241"/>
      <c r="P119" s="241"/>
      <c r="Q119" s="241"/>
      <c r="R119" s="102"/>
      <c r="T119" s="122" t="s">
        <v>5</v>
      </c>
      <c r="U119" s="36" t="s">
        <v>42</v>
      </c>
      <c r="V119" s="123">
        <v>0.429</v>
      </c>
      <c r="W119" s="123">
        <f>V119*K119</f>
        <v>0.429</v>
      </c>
      <c r="X119" s="123">
        <v>0</v>
      </c>
      <c r="Y119" s="123">
        <f>X119*K119</f>
        <v>0</v>
      </c>
      <c r="Z119" s="123">
        <v>0</v>
      </c>
      <c r="AA119" s="124">
        <f>Z119*K119</f>
        <v>0</v>
      </c>
      <c r="AR119" s="16" t="s">
        <v>133</v>
      </c>
      <c r="AT119" s="16" t="s">
        <v>130</v>
      </c>
      <c r="AU119" s="16" t="s">
        <v>132</v>
      </c>
      <c r="AY119" s="16" t="s">
        <v>129</v>
      </c>
      <c r="BE119" s="125">
        <f>IF(U119="základní",N119,0)</f>
        <v>0</v>
      </c>
      <c r="BF119" s="125">
        <f>IF(U119="snížená",N119,0)</f>
        <v>0</v>
      </c>
      <c r="BG119" s="125">
        <f>IF(U119="zákl. přenesená",N119,0)</f>
        <v>0</v>
      </c>
      <c r="BH119" s="125">
        <f>IF(U119="sníž. přenesená",N119,0)</f>
        <v>0</v>
      </c>
      <c r="BI119" s="125">
        <f>IF(U119="nulová",N119,0)</f>
        <v>0</v>
      </c>
      <c r="BJ119" s="16" t="s">
        <v>22</v>
      </c>
      <c r="BK119" s="125">
        <f>ROUND(L119*K119,2)</f>
        <v>0</v>
      </c>
      <c r="BL119" s="16" t="s">
        <v>133</v>
      </c>
      <c r="BM119" s="16" t="s">
        <v>198</v>
      </c>
    </row>
    <row r="120" spans="2:47" s="1" customFormat="1" ht="42" customHeight="1">
      <c r="B120" s="29"/>
      <c r="C120" s="30"/>
      <c r="D120" s="30"/>
      <c r="E120" s="30"/>
      <c r="F120" s="238" t="s">
        <v>199</v>
      </c>
      <c r="G120" s="239"/>
      <c r="H120" s="239"/>
      <c r="I120" s="239"/>
      <c r="J120" s="30"/>
      <c r="K120" s="30"/>
      <c r="L120" s="30"/>
      <c r="M120" s="30"/>
      <c r="N120" s="30"/>
      <c r="O120" s="30"/>
      <c r="P120" s="30"/>
      <c r="Q120" s="30"/>
      <c r="R120" s="31"/>
      <c r="T120" s="126"/>
      <c r="U120" s="30"/>
      <c r="V120" s="30"/>
      <c r="W120" s="30"/>
      <c r="X120" s="30"/>
      <c r="Y120" s="30"/>
      <c r="Z120" s="30"/>
      <c r="AA120" s="66"/>
      <c r="AT120" s="16" t="s">
        <v>134</v>
      </c>
      <c r="AU120" s="16" t="s">
        <v>132</v>
      </c>
    </row>
    <row r="134" ht="13.5"/>
  </sheetData>
  <mergeCells count="70">
    <mergeCell ref="F115:I115"/>
    <mergeCell ref="F116:I116"/>
    <mergeCell ref="L116:M116"/>
    <mergeCell ref="N116:Q116"/>
    <mergeCell ref="F117:I117"/>
    <mergeCell ref="H1:K1"/>
    <mergeCell ref="S2:AC2"/>
    <mergeCell ref="N111:Q111"/>
    <mergeCell ref="F113:I113"/>
    <mergeCell ref="F114:I114"/>
    <mergeCell ref="L114:M114"/>
    <mergeCell ref="N114:Q114"/>
    <mergeCell ref="F112:I112"/>
    <mergeCell ref="F118:I118"/>
    <mergeCell ref="F119:I119"/>
    <mergeCell ref="L119:M119"/>
    <mergeCell ref="N119:Q119"/>
    <mergeCell ref="F120:I120"/>
    <mergeCell ref="L112:M112"/>
    <mergeCell ref="N112:Q112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9"/>
  <sheetViews>
    <sheetView showGridLines="0" workbookViewId="0" topLeftCell="A1">
      <pane ySplit="1" topLeftCell="A109" activePane="bottomLeft" state="frozen"/>
      <selection pane="bottomLeft" activeCell="A114" sqref="A114:XFD1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200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ROUND((SUM(BE92:BE93)+SUM(BE111:BE113)),2)</f>
        <v>0</v>
      </c>
      <c r="I32" s="224"/>
      <c r="J32" s="224"/>
      <c r="K32" s="30"/>
      <c r="L32" s="30"/>
      <c r="M32" s="230">
        <f>ROUND(ROUND((SUM(BE92:BE93)+SUM(BE111:BE113)),2)*F32,2)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ROUND((SUM(BF92:BF93)+SUM(BF111:BF113)),2)</f>
        <v>0</v>
      </c>
      <c r="I33" s="224"/>
      <c r="J33" s="224"/>
      <c r="K33" s="30"/>
      <c r="L33" s="30"/>
      <c r="M33" s="230">
        <f>ROUND(ROUND((SUM(BF92:BF93)+SUM(BF111:BF113)),2)*F33,2)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ROUND((SUM(BG92:BG93)+SUM(BG111:BG113)),2)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ROUND((SUM(BH92:BH93)+SUM(BH111:BH113)),2)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ROUND((SUM(BI92:BI93)+SUM(BI111:BI113)),2)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01.7ARC - M.Č. 300 -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01.7ARC - M.Č. 300 -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SUM(W112:W113)</f>
        <v>0.429</v>
      </c>
      <c r="X111" s="109"/>
      <c r="Y111" s="112">
        <f>SUM(Y112:Y113)</f>
        <v>0</v>
      </c>
      <c r="Z111" s="109"/>
      <c r="AA111" s="113">
        <f>SUM(AA112:AA113)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SUM(BK112:BK113)</f>
        <v>0</v>
      </c>
    </row>
    <row r="112" spans="2:65" s="1" customFormat="1" ht="31.5" customHeight="1">
      <c r="B112" s="101"/>
      <c r="C112" s="118" t="s">
        <v>153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201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39" ht="13.5"/>
  </sheetData>
  <mergeCells count="57">
    <mergeCell ref="S2:AC2"/>
    <mergeCell ref="N111:Q111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N92:Q92"/>
    <mergeCell ref="M33:P33"/>
    <mergeCell ref="H34:J34"/>
    <mergeCell ref="M34:P34"/>
    <mergeCell ref="H35:J35"/>
    <mergeCell ref="F113:I113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L94:Q94"/>
    <mergeCell ref="N90:Q90"/>
    <mergeCell ref="H1:K1"/>
    <mergeCell ref="F112:I112"/>
    <mergeCell ref="L112:M112"/>
    <mergeCell ref="N112:Q112"/>
    <mergeCell ref="H33:J33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N135"/>
  <sheetViews>
    <sheetView showGridLines="0" workbookViewId="0" topLeftCell="A1">
      <pane ySplit="1" topLeftCell="A112" activePane="bottomLeft" state="frozen"/>
      <selection pane="bottomLeft" activeCell="A116" sqref="A116:XFD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3"/>
      <c r="B1" s="10"/>
      <c r="C1" s="10"/>
      <c r="D1" s="11" t="s">
        <v>1</v>
      </c>
      <c r="E1" s="10"/>
      <c r="F1" s="12" t="s">
        <v>96</v>
      </c>
      <c r="G1" s="12"/>
      <c r="H1" s="242" t="s">
        <v>97</v>
      </c>
      <c r="I1" s="242"/>
      <c r="J1" s="242"/>
      <c r="K1" s="242"/>
      <c r="L1" s="12" t="s">
        <v>98</v>
      </c>
      <c r="M1" s="10"/>
      <c r="N1" s="10"/>
      <c r="O1" s="11" t="s">
        <v>99</v>
      </c>
      <c r="P1" s="10"/>
      <c r="Q1" s="10"/>
      <c r="R1" s="10"/>
      <c r="S1" s="12" t="s">
        <v>100</v>
      </c>
      <c r="T1" s="12"/>
      <c r="U1" s="83"/>
      <c r="V1" s="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180" t="s">
        <v>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101</v>
      </c>
    </row>
    <row r="4" spans="2:46" ht="36.95" customHeight="1">
      <c r="B4" s="20"/>
      <c r="C4" s="182" t="s">
        <v>102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21"/>
      <c r="T4" s="22" t="s">
        <v>13</v>
      </c>
      <c r="AT4" s="16" t="s">
        <v>6</v>
      </c>
    </row>
    <row r="5" spans="2:18" ht="6.95" customHeight="1"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25.35" customHeight="1">
      <c r="B6" s="20"/>
      <c r="C6" s="23"/>
      <c r="D6" s="27" t="s">
        <v>17</v>
      </c>
      <c r="E6" s="23"/>
      <c r="F6" s="222" t="str">
        <f>'Rekapitulace stavby'!K6</f>
        <v>REKONSTRUKCE POSLUCHÁREN - FILOZOFICKÁ FAKULTA UNIVERZITY KARLOVY, NÁM. JANA PALACHA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3"/>
      <c r="R6" s="21"/>
    </row>
    <row r="7" spans="2:18" s="1" customFormat="1" ht="32.85" customHeight="1">
      <c r="B7" s="29"/>
      <c r="C7" s="30"/>
      <c r="D7" s="26" t="s">
        <v>103</v>
      </c>
      <c r="E7" s="30"/>
      <c r="F7" s="186" t="s">
        <v>202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30"/>
      <c r="R7" s="31"/>
    </row>
    <row r="8" spans="2:18" s="1" customFormat="1" ht="14.45" customHeight="1">
      <c r="B8" s="29"/>
      <c r="C8" s="30"/>
      <c r="D8" s="27" t="s">
        <v>20</v>
      </c>
      <c r="E8" s="30"/>
      <c r="F8" s="25" t="s">
        <v>5</v>
      </c>
      <c r="G8" s="30"/>
      <c r="H8" s="30"/>
      <c r="I8" s="30"/>
      <c r="J8" s="30"/>
      <c r="K8" s="30"/>
      <c r="L8" s="30"/>
      <c r="M8" s="27" t="s">
        <v>21</v>
      </c>
      <c r="N8" s="30"/>
      <c r="O8" s="25" t="s">
        <v>5</v>
      </c>
      <c r="P8" s="30"/>
      <c r="Q8" s="30"/>
      <c r="R8" s="31"/>
    </row>
    <row r="9" spans="2:18" s="1" customFormat="1" ht="14.45" customHeight="1">
      <c r="B9" s="29"/>
      <c r="C9" s="30"/>
      <c r="D9" s="27" t="s">
        <v>23</v>
      </c>
      <c r="E9" s="30"/>
      <c r="F9" s="25" t="s">
        <v>24</v>
      </c>
      <c r="G9" s="30"/>
      <c r="H9" s="30"/>
      <c r="I9" s="30"/>
      <c r="J9" s="30"/>
      <c r="K9" s="30"/>
      <c r="L9" s="30"/>
      <c r="M9" s="27" t="s">
        <v>25</v>
      </c>
      <c r="N9" s="30"/>
      <c r="O9" s="225" t="str">
        <f>'Rekapitulace stavby'!AN8</f>
        <v>27. 2. 2017</v>
      </c>
      <c r="P9" s="225"/>
      <c r="Q9" s="30"/>
      <c r="R9" s="31"/>
    </row>
    <row r="10" spans="2:18" s="1" customFormat="1" ht="10.9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45" customHeight="1">
      <c r="B11" s="29"/>
      <c r="C11" s="30"/>
      <c r="D11" s="27" t="s">
        <v>27</v>
      </c>
      <c r="E11" s="30"/>
      <c r="F11" s="30"/>
      <c r="G11" s="30"/>
      <c r="H11" s="30"/>
      <c r="I11" s="30"/>
      <c r="J11" s="30"/>
      <c r="K11" s="30"/>
      <c r="L11" s="30"/>
      <c r="M11" s="27" t="s">
        <v>28</v>
      </c>
      <c r="N11" s="30"/>
      <c r="O11" s="184" t="s">
        <v>5</v>
      </c>
      <c r="P11" s="184"/>
      <c r="Q11" s="30"/>
      <c r="R11" s="31"/>
    </row>
    <row r="12" spans="2:18" s="1" customFormat="1" ht="18" customHeight="1">
      <c r="B12" s="29"/>
      <c r="C12" s="30"/>
      <c r="D12" s="30"/>
      <c r="E12" s="25" t="s">
        <v>29</v>
      </c>
      <c r="F12" s="30"/>
      <c r="G12" s="30"/>
      <c r="H12" s="30"/>
      <c r="I12" s="30"/>
      <c r="J12" s="30"/>
      <c r="K12" s="30"/>
      <c r="L12" s="30"/>
      <c r="M12" s="27" t="s">
        <v>30</v>
      </c>
      <c r="N12" s="30"/>
      <c r="O12" s="184" t="s">
        <v>5</v>
      </c>
      <c r="P12" s="184"/>
      <c r="Q12" s="30"/>
      <c r="R12" s="31"/>
    </row>
    <row r="13" spans="2:18" s="1" customFormat="1" ht="6.9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45" customHeight="1">
      <c r="B14" s="29"/>
      <c r="C14" s="30"/>
      <c r="D14" s="27" t="s">
        <v>31</v>
      </c>
      <c r="E14" s="30"/>
      <c r="F14" s="30"/>
      <c r="G14" s="30"/>
      <c r="H14" s="30"/>
      <c r="I14" s="30"/>
      <c r="J14" s="30"/>
      <c r="K14" s="30"/>
      <c r="L14" s="30"/>
      <c r="M14" s="27" t="s">
        <v>28</v>
      </c>
      <c r="N14" s="30"/>
      <c r="O14" s="184" t="s">
        <v>5</v>
      </c>
      <c r="P14" s="184"/>
      <c r="Q14" s="30"/>
      <c r="R14" s="31"/>
    </row>
    <row r="15" spans="2:18" s="1" customFormat="1" ht="18" customHeight="1">
      <c r="B15" s="29"/>
      <c r="C15" s="30"/>
      <c r="D15" s="30"/>
      <c r="E15" s="25" t="s">
        <v>32</v>
      </c>
      <c r="F15" s="30"/>
      <c r="G15" s="30"/>
      <c r="H15" s="30"/>
      <c r="I15" s="30"/>
      <c r="J15" s="30"/>
      <c r="K15" s="30"/>
      <c r="L15" s="30"/>
      <c r="M15" s="27" t="s">
        <v>30</v>
      </c>
      <c r="N15" s="30"/>
      <c r="O15" s="184" t="s">
        <v>5</v>
      </c>
      <c r="P15" s="184"/>
      <c r="Q15" s="30"/>
      <c r="R15" s="31"/>
    </row>
    <row r="16" spans="2:18" s="1" customFormat="1" ht="6.9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>
      <c r="B17" s="29"/>
      <c r="C17" s="30"/>
      <c r="D17" s="27" t="s">
        <v>33</v>
      </c>
      <c r="E17" s="30"/>
      <c r="F17" s="30"/>
      <c r="G17" s="30"/>
      <c r="H17" s="30"/>
      <c r="I17" s="30"/>
      <c r="J17" s="30"/>
      <c r="K17" s="30"/>
      <c r="L17" s="30"/>
      <c r="M17" s="27" t="s">
        <v>28</v>
      </c>
      <c r="N17" s="30"/>
      <c r="O17" s="184" t="s">
        <v>34</v>
      </c>
      <c r="P17" s="184"/>
      <c r="Q17" s="30"/>
      <c r="R17" s="31"/>
    </row>
    <row r="18" spans="2:18" s="1" customFormat="1" ht="18" customHeight="1">
      <c r="B18" s="29"/>
      <c r="C18" s="30"/>
      <c r="D18" s="30"/>
      <c r="E18" s="25" t="s">
        <v>35</v>
      </c>
      <c r="F18" s="30"/>
      <c r="G18" s="30"/>
      <c r="H18" s="30"/>
      <c r="I18" s="30"/>
      <c r="J18" s="30"/>
      <c r="K18" s="30"/>
      <c r="L18" s="30"/>
      <c r="M18" s="27" t="s">
        <v>30</v>
      </c>
      <c r="N18" s="30"/>
      <c r="O18" s="184" t="s">
        <v>5</v>
      </c>
      <c r="P18" s="184"/>
      <c r="Q18" s="30"/>
      <c r="R18" s="31"/>
    </row>
    <row r="19" spans="2:18" s="1" customFormat="1" ht="6.9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>
      <c r="B20" s="29"/>
      <c r="C20" s="30"/>
      <c r="D20" s="27" t="s">
        <v>37</v>
      </c>
      <c r="E20" s="30"/>
      <c r="F20" s="30"/>
      <c r="G20" s="30"/>
      <c r="H20" s="30"/>
      <c r="I20" s="30"/>
      <c r="J20" s="30"/>
      <c r="K20" s="30"/>
      <c r="L20" s="30"/>
      <c r="M20" s="27" t="s">
        <v>28</v>
      </c>
      <c r="N20" s="30"/>
      <c r="O20" s="184" t="s">
        <v>34</v>
      </c>
      <c r="P20" s="184"/>
      <c r="Q20" s="30"/>
      <c r="R20" s="31"/>
    </row>
    <row r="21" spans="2:18" s="1" customFormat="1" ht="18" customHeight="1">
      <c r="B21" s="29"/>
      <c r="C21" s="30"/>
      <c r="D21" s="30"/>
      <c r="E21" s="25" t="s">
        <v>38</v>
      </c>
      <c r="F21" s="30"/>
      <c r="G21" s="30"/>
      <c r="H21" s="30"/>
      <c r="I21" s="30"/>
      <c r="J21" s="30"/>
      <c r="K21" s="30"/>
      <c r="L21" s="30"/>
      <c r="M21" s="27" t="s">
        <v>30</v>
      </c>
      <c r="N21" s="30"/>
      <c r="O21" s="184" t="s">
        <v>5</v>
      </c>
      <c r="P21" s="184"/>
      <c r="Q21" s="30"/>
      <c r="R21" s="31"/>
    </row>
    <row r="22" spans="2:18" s="1" customFormat="1" ht="6.9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>
      <c r="B23" s="29"/>
      <c r="C23" s="30"/>
      <c r="D23" s="27" t="s">
        <v>39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>
      <c r="B24" s="29"/>
      <c r="C24" s="30"/>
      <c r="D24" s="30"/>
      <c r="E24" s="187" t="s">
        <v>5</v>
      </c>
      <c r="F24" s="187"/>
      <c r="G24" s="187"/>
      <c r="H24" s="187"/>
      <c r="I24" s="187"/>
      <c r="J24" s="187"/>
      <c r="K24" s="187"/>
      <c r="L24" s="187"/>
      <c r="M24" s="30"/>
      <c r="N24" s="30"/>
      <c r="O24" s="30"/>
      <c r="P24" s="30"/>
      <c r="Q24" s="30"/>
      <c r="R24" s="31"/>
    </row>
    <row r="25" spans="2:18" s="1" customFormat="1" ht="6.9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>
      <c r="B26" s="29"/>
      <c r="C26" s="3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30"/>
      <c r="R26" s="31"/>
    </row>
    <row r="27" spans="2:18" s="1" customFormat="1" ht="14.45" customHeight="1">
      <c r="B27" s="29"/>
      <c r="C27" s="30"/>
      <c r="D27" s="84" t="s">
        <v>105</v>
      </c>
      <c r="E27" s="30"/>
      <c r="F27" s="30"/>
      <c r="G27" s="30"/>
      <c r="H27" s="30"/>
      <c r="I27" s="30"/>
      <c r="J27" s="30"/>
      <c r="K27" s="30"/>
      <c r="L27" s="30"/>
      <c r="M27" s="228">
        <f>N88</f>
        <v>0</v>
      </c>
      <c r="N27" s="228"/>
      <c r="O27" s="228"/>
      <c r="P27" s="228"/>
      <c r="Q27" s="30"/>
      <c r="R27" s="31"/>
    </row>
    <row r="28" spans="2:18" s="1" customFormat="1" ht="14.45" customHeight="1">
      <c r="B28" s="29"/>
      <c r="C28" s="30"/>
      <c r="D28" s="28" t="s">
        <v>106</v>
      </c>
      <c r="E28" s="30"/>
      <c r="F28" s="30"/>
      <c r="G28" s="30"/>
      <c r="H28" s="30"/>
      <c r="I28" s="30"/>
      <c r="J28" s="30"/>
      <c r="K28" s="30"/>
      <c r="L28" s="30"/>
      <c r="M28" s="228">
        <f>N92</f>
        <v>0</v>
      </c>
      <c r="N28" s="228"/>
      <c r="O28" s="228"/>
      <c r="P28" s="228"/>
      <c r="Q28" s="30"/>
      <c r="R28" s="31"/>
    </row>
    <row r="29" spans="2:18" s="1" customFormat="1" ht="6.9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>
      <c r="B30" s="29"/>
      <c r="C30" s="30"/>
      <c r="D30" s="85" t="s">
        <v>40</v>
      </c>
      <c r="E30" s="30"/>
      <c r="F30" s="30"/>
      <c r="G30" s="30"/>
      <c r="H30" s="30"/>
      <c r="I30" s="30"/>
      <c r="J30" s="30"/>
      <c r="K30" s="30"/>
      <c r="L30" s="30"/>
      <c r="M30" s="229">
        <f>ROUND(M27+M28,2)</f>
        <v>0</v>
      </c>
      <c r="N30" s="224"/>
      <c r="O30" s="224"/>
      <c r="P30" s="224"/>
      <c r="Q30" s="30"/>
      <c r="R30" s="31"/>
    </row>
    <row r="31" spans="2:18" s="1" customFormat="1" ht="6.95" customHeight="1">
      <c r="B31" s="29"/>
      <c r="C31" s="30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0"/>
      <c r="R31" s="31"/>
    </row>
    <row r="32" spans="2:18" s="1" customFormat="1" ht="14.45" customHeight="1">
      <c r="B32" s="29"/>
      <c r="C32" s="30"/>
      <c r="D32" s="34" t="s">
        <v>41</v>
      </c>
      <c r="E32" s="34" t="s">
        <v>42</v>
      </c>
      <c r="F32" s="35">
        <v>0.21</v>
      </c>
      <c r="G32" s="86" t="s">
        <v>43</v>
      </c>
      <c r="H32" s="230">
        <f>ROUND((SUM(BE92:BE93)+SUM(BE111:BE118)),2)</f>
        <v>0</v>
      </c>
      <c r="I32" s="224"/>
      <c r="J32" s="224"/>
      <c r="K32" s="30"/>
      <c r="L32" s="30"/>
      <c r="M32" s="230">
        <f>ROUND(ROUND((SUM(BE92:BE93)+SUM(BE111:BE118)),2)*F32,2)</f>
        <v>0</v>
      </c>
      <c r="N32" s="224"/>
      <c r="O32" s="224"/>
      <c r="P32" s="224"/>
      <c r="Q32" s="30"/>
      <c r="R32" s="31"/>
    </row>
    <row r="33" spans="2:18" s="1" customFormat="1" ht="14.45" customHeight="1">
      <c r="B33" s="29"/>
      <c r="C33" s="30"/>
      <c r="D33" s="30"/>
      <c r="E33" s="34" t="s">
        <v>44</v>
      </c>
      <c r="F33" s="35">
        <v>0.15</v>
      </c>
      <c r="G33" s="86" t="s">
        <v>43</v>
      </c>
      <c r="H33" s="230">
        <f>ROUND((SUM(BF92:BF93)+SUM(BF111:BF118)),2)</f>
        <v>0</v>
      </c>
      <c r="I33" s="224"/>
      <c r="J33" s="224"/>
      <c r="K33" s="30"/>
      <c r="L33" s="30"/>
      <c r="M33" s="230">
        <f>ROUND(ROUND((SUM(BF92:BF93)+SUM(BF111:BF118)),2)*F33,2)</f>
        <v>0</v>
      </c>
      <c r="N33" s="224"/>
      <c r="O33" s="224"/>
      <c r="P33" s="224"/>
      <c r="Q33" s="30"/>
      <c r="R33" s="31"/>
    </row>
    <row r="34" spans="2:18" s="1" customFormat="1" ht="14.45" customHeight="1" hidden="1">
      <c r="B34" s="29"/>
      <c r="C34" s="30"/>
      <c r="D34" s="30"/>
      <c r="E34" s="34" t="s">
        <v>45</v>
      </c>
      <c r="F34" s="35">
        <v>0.21</v>
      </c>
      <c r="G34" s="86" t="s">
        <v>43</v>
      </c>
      <c r="H34" s="230">
        <f>ROUND((SUM(BG92:BG93)+SUM(BG111:BG118)),2)</f>
        <v>0</v>
      </c>
      <c r="I34" s="224"/>
      <c r="J34" s="224"/>
      <c r="K34" s="30"/>
      <c r="L34" s="30"/>
      <c r="M34" s="230">
        <v>0</v>
      </c>
      <c r="N34" s="224"/>
      <c r="O34" s="224"/>
      <c r="P34" s="224"/>
      <c r="Q34" s="30"/>
      <c r="R34" s="31"/>
    </row>
    <row r="35" spans="2:18" s="1" customFormat="1" ht="14.45" customHeight="1" hidden="1">
      <c r="B35" s="29"/>
      <c r="C35" s="30"/>
      <c r="D35" s="30"/>
      <c r="E35" s="34" t="s">
        <v>46</v>
      </c>
      <c r="F35" s="35">
        <v>0.15</v>
      </c>
      <c r="G35" s="86" t="s">
        <v>43</v>
      </c>
      <c r="H35" s="230">
        <f>ROUND((SUM(BH92:BH93)+SUM(BH111:BH118)),2)</f>
        <v>0</v>
      </c>
      <c r="I35" s="224"/>
      <c r="J35" s="224"/>
      <c r="K35" s="30"/>
      <c r="L35" s="30"/>
      <c r="M35" s="230">
        <v>0</v>
      </c>
      <c r="N35" s="224"/>
      <c r="O35" s="224"/>
      <c r="P35" s="224"/>
      <c r="Q35" s="30"/>
      <c r="R35" s="31"/>
    </row>
    <row r="36" spans="2:18" s="1" customFormat="1" ht="14.45" customHeight="1" hidden="1">
      <c r="B36" s="29"/>
      <c r="C36" s="30"/>
      <c r="D36" s="30"/>
      <c r="E36" s="34" t="s">
        <v>47</v>
      </c>
      <c r="F36" s="35">
        <v>0</v>
      </c>
      <c r="G36" s="86" t="s">
        <v>43</v>
      </c>
      <c r="H36" s="230">
        <f>ROUND((SUM(BI92:BI93)+SUM(BI111:BI118)),2)</f>
        <v>0</v>
      </c>
      <c r="I36" s="224"/>
      <c r="J36" s="224"/>
      <c r="K36" s="30"/>
      <c r="L36" s="30"/>
      <c r="M36" s="230">
        <v>0</v>
      </c>
      <c r="N36" s="224"/>
      <c r="O36" s="224"/>
      <c r="P36" s="224"/>
      <c r="Q36" s="30"/>
      <c r="R36" s="31"/>
    </row>
    <row r="37" spans="2:18" s="1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>
      <c r="B38" s="29"/>
      <c r="C38" s="82"/>
      <c r="D38" s="87" t="s">
        <v>48</v>
      </c>
      <c r="E38" s="67"/>
      <c r="F38" s="67"/>
      <c r="G38" s="88" t="s">
        <v>49</v>
      </c>
      <c r="H38" s="89" t="s">
        <v>50</v>
      </c>
      <c r="I38" s="67"/>
      <c r="J38" s="67"/>
      <c r="K38" s="67"/>
      <c r="L38" s="226">
        <f>SUM(M30:M36)</f>
        <v>0</v>
      </c>
      <c r="M38" s="226"/>
      <c r="N38" s="226"/>
      <c r="O38" s="226"/>
      <c r="P38" s="227"/>
      <c r="Q38" s="82"/>
      <c r="R38" s="31"/>
    </row>
    <row r="39" spans="2:18" s="1" customFormat="1" ht="14.4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2:18" ht="13.5"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2:18" ht="13.5"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2:18" ht="13.5"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2:18" ht="13.5"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1"/>
    </row>
    <row r="46" spans="2:18" ht="13.5"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2:18" ht="13.5"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</row>
    <row r="48" spans="2:18" ht="13.5"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</row>
    <row r="49" spans="2:18" ht="13.5"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1"/>
    </row>
    <row r="50" spans="2:18" s="1" customFormat="1" ht="15">
      <c r="B50" s="29"/>
      <c r="C50" s="30"/>
      <c r="D50" s="42" t="s">
        <v>51</v>
      </c>
      <c r="E50" s="43"/>
      <c r="F50" s="43"/>
      <c r="G50" s="43"/>
      <c r="H50" s="44"/>
      <c r="I50" s="30"/>
      <c r="J50" s="42" t="s">
        <v>52</v>
      </c>
      <c r="K50" s="43"/>
      <c r="L50" s="43"/>
      <c r="M50" s="43"/>
      <c r="N50" s="43"/>
      <c r="O50" s="43"/>
      <c r="P50" s="44"/>
      <c r="Q50" s="30"/>
      <c r="R50" s="31"/>
    </row>
    <row r="51" spans="2:18" ht="13.5">
      <c r="B51" s="20"/>
      <c r="C51" s="23"/>
      <c r="D51" s="45"/>
      <c r="E51" s="23"/>
      <c r="F51" s="23"/>
      <c r="G51" s="23"/>
      <c r="H51" s="46"/>
      <c r="I51" s="23"/>
      <c r="J51" s="45"/>
      <c r="K51" s="23"/>
      <c r="L51" s="23"/>
      <c r="M51" s="23"/>
      <c r="N51" s="23"/>
      <c r="O51" s="23"/>
      <c r="P51" s="46"/>
      <c r="Q51" s="23"/>
      <c r="R51" s="21"/>
    </row>
    <row r="52" spans="2:18" ht="13.5">
      <c r="B52" s="20"/>
      <c r="C52" s="23"/>
      <c r="D52" s="45"/>
      <c r="E52" s="23"/>
      <c r="F52" s="23"/>
      <c r="G52" s="23"/>
      <c r="H52" s="46"/>
      <c r="I52" s="23"/>
      <c r="J52" s="45"/>
      <c r="K52" s="23"/>
      <c r="L52" s="23"/>
      <c r="M52" s="23"/>
      <c r="N52" s="23"/>
      <c r="O52" s="23"/>
      <c r="P52" s="46"/>
      <c r="Q52" s="23"/>
      <c r="R52" s="21"/>
    </row>
    <row r="53" spans="2:18" ht="13.5">
      <c r="B53" s="20"/>
      <c r="C53" s="23"/>
      <c r="D53" s="45"/>
      <c r="E53" s="23"/>
      <c r="F53" s="23"/>
      <c r="G53" s="23"/>
      <c r="H53" s="46"/>
      <c r="I53" s="23"/>
      <c r="J53" s="45"/>
      <c r="K53" s="23"/>
      <c r="L53" s="23"/>
      <c r="M53" s="23"/>
      <c r="N53" s="23"/>
      <c r="O53" s="23"/>
      <c r="P53" s="46"/>
      <c r="Q53" s="23"/>
      <c r="R53" s="21"/>
    </row>
    <row r="54" spans="2:18" ht="13.5">
      <c r="B54" s="20"/>
      <c r="C54" s="23"/>
      <c r="D54" s="45"/>
      <c r="E54" s="23"/>
      <c r="F54" s="23"/>
      <c r="G54" s="23"/>
      <c r="H54" s="46"/>
      <c r="I54" s="23"/>
      <c r="J54" s="45"/>
      <c r="K54" s="23"/>
      <c r="L54" s="23"/>
      <c r="M54" s="23"/>
      <c r="N54" s="23"/>
      <c r="O54" s="23"/>
      <c r="P54" s="46"/>
      <c r="Q54" s="23"/>
      <c r="R54" s="21"/>
    </row>
    <row r="55" spans="2:18" ht="13.5">
      <c r="B55" s="20"/>
      <c r="C55" s="23"/>
      <c r="D55" s="45"/>
      <c r="E55" s="23"/>
      <c r="F55" s="23"/>
      <c r="G55" s="23"/>
      <c r="H55" s="46"/>
      <c r="I55" s="23"/>
      <c r="J55" s="45"/>
      <c r="K55" s="23"/>
      <c r="L55" s="23"/>
      <c r="M55" s="23"/>
      <c r="N55" s="23"/>
      <c r="O55" s="23"/>
      <c r="P55" s="46"/>
      <c r="Q55" s="23"/>
      <c r="R55" s="21"/>
    </row>
    <row r="56" spans="2:18" ht="13.5">
      <c r="B56" s="20"/>
      <c r="C56" s="23"/>
      <c r="D56" s="45"/>
      <c r="E56" s="23"/>
      <c r="F56" s="23"/>
      <c r="G56" s="23"/>
      <c r="H56" s="46"/>
      <c r="I56" s="23"/>
      <c r="J56" s="45"/>
      <c r="K56" s="23"/>
      <c r="L56" s="23"/>
      <c r="M56" s="23"/>
      <c r="N56" s="23"/>
      <c r="O56" s="23"/>
      <c r="P56" s="46"/>
      <c r="Q56" s="23"/>
      <c r="R56" s="21"/>
    </row>
    <row r="57" spans="2:18" ht="13.5">
      <c r="B57" s="20"/>
      <c r="C57" s="23"/>
      <c r="D57" s="45"/>
      <c r="E57" s="23"/>
      <c r="F57" s="23"/>
      <c r="G57" s="23"/>
      <c r="H57" s="46"/>
      <c r="I57" s="23"/>
      <c r="J57" s="45"/>
      <c r="K57" s="23"/>
      <c r="L57" s="23"/>
      <c r="M57" s="23"/>
      <c r="N57" s="23"/>
      <c r="O57" s="23"/>
      <c r="P57" s="46"/>
      <c r="Q57" s="23"/>
      <c r="R57" s="21"/>
    </row>
    <row r="58" spans="2:18" ht="13.5">
      <c r="B58" s="20"/>
      <c r="C58" s="23"/>
      <c r="D58" s="45"/>
      <c r="E58" s="23"/>
      <c r="F58" s="23"/>
      <c r="G58" s="23"/>
      <c r="H58" s="46"/>
      <c r="I58" s="23"/>
      <c r="J58" s="45"/>
      <c r="K58" s="23"/>
      <c r="L58" s="23"/>
      <c r="M58" s="23"/>
      <c r="N58" s="23"/>
      <c r="O58" s="23"/>
      <c r="P58" s="46"/>
      <c r="Q58" s="23"/>
      <c r="R58" s="21"/>
    </row>
    <row r="59" spans="2:18" s="1" customFormat="1" ht="15">
      <c r="B59" s="29"/>
      <c r="C59" s="30"/>
      <c r="D59" s="47" t="s">
        <v>53</v>
      </c>
      <c r="E59" s="48"/>
      <c r="F59" s="48"/>
      <c r="G59" s="49" t="s">
        <v>54</v>
      </c>
      <c r="H59" s="50"/>
      <c r="I59" s="30"/>
      <c r="J59" s="47" t="s">
        <v>53</v>
      </c>
      <c r="K59" s="48"/>
      <c r="L59" s="48"/>
      <c r="M59" s="48"/>
      <c r="N59" s="49" t="s">
        <v>54</v>
      </c>
      <c r="O59" s="48"/>
      <c r="P59" s="50"/>
      <c r="Q59" s="30"/>
      <c r="R59" s="31"/>
    </row>
    <row r="60" spans="2:18" ht="13.5"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1"/>
    </row>
    <row r="61" spans="2:18" s="1" customFormat="1" ht="15">
      <c r="B61" s="29"/>
      <c r="C61" s="30"/>
      <c r="D61" s="42" t="s">
        <v>55</v>
      </c>
      <c r="E61" s="43"/>
      <c r="F61" s="43"/>
      <c r="G61" s="43"/>
      <c r="H61" s="44"/>
      <c r="I61" s="30"/>
      <c r="J61" s="42" t="s">
        <v>56</v>
      </c>
      <c r="K61" s="43"/>
      <c r="L61" s="43"/>
      <c r="M61" s="43"/>
      <c r="N61" s="43"/>
      <c r="O61" s="43"/>
      <c r="P61" s="44"/>
      <c r="Q61" s="30"/>
      <c r="R61" s="31"/>
    </row>
    <row r="62" spans="2:18" ht="13.5">
      <c r="B62" s="20"/>
      <c r="C62" s="23"/>
      <c r="D62" s="45"/>
      <c r="E62" s="23"/>
      <c r="F62" s="23"/>
      <c r="G62" s="23"/>
      <c r="H62" s="46"/>
      <c r="I62" s="23"/>
      <c r="J62" s="45"/>
      <c r="K62" s="23"/>
      <c r="L62" s="23"/>
      <c r="M62" s="23"/>
      <c r="N62" s="23"/>
      <c r="O62" s="23"/>
      <c r="P62" s="46"/>
      <c r="Q62" s="23"/>
      <c r="R62" s="21"/>
    </row>
    <row r="63" spans="2:18" ht="13.5">
      <c r="B63" s="20"/>
      <c r="C63" s="23"/>
      <c r="D63" s="45"/>
      <c r="E63" s="23"/>
      <c r="F63" s="23"/>
      <c r="G63" s="23"/>
      <c r="H63" s="46"/>
      <c r="I63" s="23"/>
      <c r="J63" s="45"/>
      <c r="K63" s="23"/>
      <c r="L63" s="23"/>
      <c r="M63" s="23"/>
      <c r="N63" s="23"/>
      <c r="O63" s="23"/>
      <c r="P63" s="46"/>
      <c r="Q63" s="23"/>
      <c r="R63" s="21"/>
    </row>
    <row r="64" spans="2:18" ht="13.5">
      <c r="B64" s="20"/>
      <c r="C64" s="23"/>
      <c r="D64" s="45"/>
      <c r="E64" s="23"/>
      <c r="F64" s="23"/>
      <c r="G64" s="23"/>
      <c r="H64" s="46"/>
      <c r="I64" s="23"/>
      <c r="J64" s="45"/>
      <c r="K64" s="23"/>
      <c r="L64" s="23"/>
      <c r="M64" s="23"/>
      <c r="N64" s="23"/>
      <c r="O64" s="23"/>
      <c r="P64" s="46"/>
      <c r="Q64" s="23"/>
      <c r="R64" s="21"/>
    </row>
    <row r="65" spans="2:18" ht="13.5">
      <c r="B65" s="20"/>
      <c r="C65" s="23"/>
      <c r="D65" s="45"/>
      <c r="E65" s="23"/>
      <c r="F65" s="23"/>
      <c r="G65" s="23"/>
      <c r="H65" s="46"/>
      <c r="I65" s="23"/>
      <c r="J65" s="45"/>
      <c r="K65" s="23"/>
      <c r="L65" s="23"/>
      <c r="M65" s="23"/>
      <c r="N65" s="23"/>
      <c r="O65" s="23"/>
      <c r="P65" s="46"/>
      <c r="Q65" s="23"/>
      <c r="R65" s="21"/>
    </row>
    <row r="66" spans="2:18" ht="13.5">
      <c r="B66" s="20"/>
      <c r="C66" s="23"/>
      <c r="D66" s="45"/>
      <c r="E66" s="23"/>
      <c r="F66" s="23"/>
      <c r="G66" s="23"/>
      <c r="H66" s="46"/>
      <c r="I66" s="23"/>
      <c r="J66" s="45"/>
      <c r="K66" s="23"/>
      <c r="L66" s="23"/>
      <c r="M66" s="23"/>
      <c r="N66" s="23"/>
      <c r="O66" s="23"/>
      <c r="P66" s="46"/>
      <c r="Q66" s="23"/>
      <c r="R66" s="21"/>
    </row>
    <row r="67" spans="2:18" ht="13.5">
      <c r="B67" s="20"/>
      <c r="C67" s="23"/>
      <c r="D67" s="45"/>
      <c r="E67" s="23"/>
      <c r="F67" s="23"/>
      <c r="G67" s="23"/>
      <c r="H67" s="46"/>
      <c r="I67" s="23"/>
      <c r="J67" s="45"/>
      <c r="K67" s="23"/>
      <c r="L67" s="23"/>
      <c r="M67" s="23"/>
      <c r="N67" s="23"/>
      <c r="O67" s="23"/>
      <c r="P67" s="46"/>
      <c r="Q67" s="23"/>
      <c r="R67" s="21"/>
    </row>
    <row r="68" spans="2:18" ht="13.5">
      <c r="B68" s="20"/>
      <c r="C68" s="23"/>
      <c r="D68" s="45"/>
      <c r="E68" s="23"/>
      <c r="F68" s="23"/>
      <c r="G68" s="23"/>
      <c r="H68" s="46"/>
      <c r="I68" s="23"/>
      <c r="J68" s="45"/>
      <c r="K68" s="23"/>
      <c r="L68" s="23"/>
      <c r="M68" s="23"/>
      <c r="N68" s="23"/>
      <c r="O68" s="23"/>
      <c r="P68" s="46"/>
      <c r="Q68" s="23"/>
      <c r="R68" s="21"/>
    </row>
    <row r="69" spans="2:18" ht="13.5">
      <c r="B69" s="20"/>
      <c r="C69" s="23"/>
      <c r="D69" s="45"/>
      <c r="E69" s="23"/>
      <c r="F69" s="23"/>
      <c r="G69" s="23"/>
      <c r="H69" s="46"/>
      <c r="I69" s="23"/>
      <c r="J69" s="45"/>
      <c r="K69" s="23"/>
      <c r="L69" s="23"/>
      <c r="M69" s="23"/>
      <c r="N69" s="23"/>
      <c r="O69" s="23"/>
      <c r="P69" s="46"/>
      <c r="Q69" s="23"/>
      <c r="R69" s="21"/>
    </row>
    <row r="70" spans="2:18" s="1" customFormat="1" ht="15">
      <c r="B70" s="29"/>
      <c r="C70" s="30"/>
      <c r="D70" s="47" t="s">
        <v>53</v>
      </c>
      <c r="E70" s="48"/>
      <c r="F70" s="48"/>
      <c r="G70" s="49" t="s">
        <v>54</v>
      </c>
      <c r="H70" s="50"/>
      <c r="I70" s="30"/>
      <c r="J70" s="47" t="s">
        <v>53</v>
      </c>
      <c r="K70" s="48"/>
      <c r="L70" s="48"/>
      <c r="M70" s="48"/>
      <c r="N70" s="49" t="s">
        <v>54</v>
      </c>
      <c r="O70" s="48"/>
      <c r="P70" s="50"/>
      <c r="Q70" s="30"/>
      <c r="R70" s="31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9"/>
      <c r="C76" s="182" t="s">
        <v>107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7" t="s">
        <v>17</v>
      </c>
      <c r="D78" s="30"/>
      <c r="E78" s="30"/>
      <c r="F78" s="222" t="str">
        <f>F6</f>
        <v>REKONSTRUKCE POSLUCHÁREN - FILOZOFICKÁ FAKULTA UNIVERZITY KARLOVY, NÁM. JANA PALACHA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30"/>
      <c r="R78" s="31"/>
    </row>
    <row r="79" spans="2:18" s="1" customFormat="1" ht="36.95" customHeight="1">
      <c r="B79" s="29"/>
      <c r="C79" s="61" t="s">
        <v>103</v>
      </c>
      <c r="D79" s="30"/>
      <c r="E79" s="30"/>
      <c r="F79" s="207" t="str">
        <f>F7</f>
        <v>01.8ARC - M.Č. 301 - POSLUCHÁRNA</v>
      </c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30"/>
      <c r="R79" s="31"/>
    </row>
    <row r="80" spans="2:18" s="1" customFormat="1" ht="6.9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7" t="s">
        <v>23</v>
      </c>
      <c r="D81" s="30"/>
      <c r="E81" s="30"/>
      <c r="F81" s="25" t="str">
        <f>F9</f>
        <v xml:space="preserve">NÁM. JANA PALACHA 2, PRAHA 1 </v>
      </c>
      <c r="G81" s="30"/>
      <c r="H81" s="30"/>
      <c r="I81" s="30"/>
      <c r="J81" s="30"/>
      <c r="K81" s="27" t="s">
        <v>25</v>
      </c>
      <c r="L81" s="30"/>
      <c r="M81" s="225" t="str">
        <f>IF(O9="","",O9)</f>
        <v>27. 2. 2017</v>
      </c>
      <c r="N81" s="225"/>
      <c r="O81" s="225"/>
      <c r="P81" s="225"/>
      <c r="Q81" s="30"/>
      <c r="R81" s="31"/>
    </row>
    <row r="82" spans="2:18" s="1" customFormat="1" ht="6.9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7" t="s">
        <v>27</v>
      </c>
      <c r="D83" s="30"/>
      <c r="E83" s="30"/>
      <c r="F83" s="25" t="str">
        <f>E12</f>
        <v>FILOZOFICKÁ FAKULTA UNIVERZITY KARLOVY V PRAZE</v>
      </c>
      <c r="G83" s="30"/>
      <c r="H83" s="30"/>
      <c r="I83" s="30"/>
      <c r="J83" s="30"/>
      <c r="K83" s="27" t="s">
        <v>33</v>
      </c>
      <c r="L83" s="30"/>
      <c r="M83" s="184" t="str">
        <f>E18</f>
        <v>CUBOID architekti,Krohova 2595,P6</v>
      </c>
      <c r="N83" s="184"/>
      <c r="O83" s="184"/>
      <c r="P83" s="184"/>
      <c r="Q83" s="184"/>
      <c r="R83" s="31"/>
    </row>
    <row r="84" spans="2:18" s="1" customFormat="1" ht="14.45" customHeight="1">
      <c r="B84" s="29"/>
      <c r="C84" s="27" t="s">
        <v>31</v>
      </c>
      <c r="D84" s="30"/>
      <c r="E84" s="30"/>
      <c r="F84" s="25" t="str">
        <f>IF(E15="","",E15)</f>
        <v>dle výběrového řízení</v>
      </c>
      <c r="G84" s="30"/>
      <c r="H84" s="30"/>
      <c r="I84" s="30"/>
      <c r="J84" s="30"/>
      <c r="K84" s="27" t="s">
        <v>37</v>
      </c>
      <c r="L84" s="30"/>
      <c r="M84" s="184" t="str">
        <f>E21</f>
        <v>ing.I.Prágrová</v>
      </c>
      <c r="N84" s="184"/>
      <c r="O84" s="184"/>
      <c r="P84" s="184"/>
      <c r="Q84" s="184"/>
      <c r="R84" s="31"/>
    </row>
    <row r="85" spans="2:18" s="1" customFormat="1" ht="10.3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35" t="s">
        <v>108</v>
      </c>
      <c r="D86" s="236"/>
      <c r="E86" s="236"/>
      <c r="F86" s="236"/>
      <c r="G86" s="236"/>
      <c r="H86" s="82"/>
      <c r="I86" s="82"/>
      <c r="J86" s="82"/>
      <c r="K86" s="82"/>
      <c r="L86" s="82"/>
      <c r="M86" s="82"/>
      <c r="N86" s="235" t="s">
        <v>109</v>
      </c>
      <c r="O86" s="236"/>
      <c r="P86" s="236"/>
      <c r="Q86" s="236"/>
      <c r="R86" s="31"/>
    </row>
    <row r="87" spans="2:18" s="1" customFormat="1" ht="10.3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>
      <c r="B88" s="29"/>
      <c r="C88" s="90" t="s">
        <v>110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201">
        <f>SUM(N89+N92)</f>
        <v>0</v>
      </c>
      <c r="O88" s="237"/>
      <c r="P88" s="237"/>
      <c r="Q88" s="237"/>
      <c r="R88" s="31"/>
      <c r="AU88" s="16" t="s">
        <v>111</v>
      </c>
    </row>
    <row r="89" spans="2:18" s="5" customFormat="1" ht="24.95" customHeight="1">
      <c r="B89" s="91"/>
      <c r="C89" s="92"/>
      <c r="D89" s="93" t="s">
        <v>112</v>
      </c>
      <c r="E89" s="92"/>
      <c r="F89" s="92"/>
      <c r="G89" s="92"/>
      <c r="H89" s="92"/>
      <c r="I89" s="92"/>
      <c r="J89" s="92"/>
      <c r="K89" s="92"/>
      <c r="L89" s="92"/>
      <c r="M89" s="92"/>
      <c r="N89" s="233">
        <f>SUM(N90)</f>
        <v>0</v>
      </c>
      <c r="O89" s="234"/>
      <c r="P89" s="234"/>
      <c r="Q89" s="234"/>
      <c r="R89" s="94"/>
    </row>
    <row r="90" spans="2:18" s="6" customFormat="1" ht="14.85" customHeight="1">
      <c r="B90" s="95"/>
      <c r="C90" s="96"/>
      <c r="D90" s="97" t="s">
        <v>113</v>
      </c>
      <c r="E90" s="96"/>
      <c r="F90" s="96"/>
      <c r="G90" s="96"/>
      <c r="H90" s="96"/>
      <c r="I90" s="96"/>
      <c r="J90" s="96"/>
      <c r="K90" s="96"/>
      <c r="L90" s="96"/>
      <c r="M90" s="96"/>
      <c r="N90" s="231">
        <f>N111</f>
        <v>0</v>
      </c>
      <c r="O90" s="232"/>
      <c r="P90" s="232"/>
      <c r="Q90" s="232"/>
      <c r="R90" s="98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21" s="1" customFormat="1" ht="29.25" customHeight="1">
      <c r="B92" s="29"/>
      <c r="C92" s="90" t="s">
        <v>114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7">
        <v>0</v>
      </c>
      <c r="O92" s="248"/>
      <c r="P92" s="248"/>
      <c r="Q92" s="248"/>
      <c r="R92" s="31"/>
      <c r="T92" s="99"/>
      <c r="U92" s="100" t="s">
        <v>41</v>
      </c>
    </row>
    <row r="93" spans="2:18" s="1" customFormat="1" ht="13.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81" t="s">
        <v>95</v>
      </c>
      <c r="D94" s="82"/>
      <c r="E94" s="82"/>
      <c r="F94" s="82"/>
      <c r="G94" s="82"/>
      <c r="H94" s="82"/>
      <c r="I94" s="82"/>
      <c r="J94" s="82"/>
      <c r="K94" s="82"/>
      <c r="L94" s="200">
        <f>ROUND(SUM(N88+N92),2)</f>
        <v>0</v>
      </c>
      <c r="M94" s="200"/>
      <c r="N94" s="200"/>
      <c r="O94" s="200"/>
      <c r="P94" s="200"/>
      <c r="Q94" s="200"/>
      <c r="R94" s="31"/>
    </row>
    <row r="95" spans="2:18" s="1" customFormat="1" ht="6.9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/>
    </row>
    <row r="99" spans="2:18" s="1" customFormat="1" ht="6.9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6"/>
    </row>
    <row r="100" spans="2:18" s="1" customFormat="1" ht="36.95" customHeight="1">
      <c r="B100" s="29"/>
      <c r="C100" s="182" t="s">
        <v>115</v>
      </c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31"/>
    </row>
    <row r="101" spans="2:18" s="1" customFormat="1" ht="6.9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7" t="s">
        <v>17</v>
      </c>
      <c r="D102" s="30"/>
      <c r="E102" s="30"/>
      <c r="F102" s="222" t="str">
        <f>F6</f>
        <v>REKONSTRUKCE POSLUCHÁREN - FILOZOFICKÁ FAKULTA UNIVERZITY KARLOVY, NÁM. JANA PALACHA</v>
      </c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30"/>
      <c r="R102" s="31"/>
    </row>
    <row r="103" spans="2:18" s="1" customFormat="1" ht="36.95" customHeight="1">
      <c r="B103" s="29"/>
      <c r="C103" s="61" t="s">
        <v>103</v>
      </c>
      <c r="D103" s="30"/>
      <c r="E103" s="30"/>
      <c r="F103" s="207" t="str">
        <f>F7</f>
        <v>01.8ARC - M.Č. 301 - POSLUCHÁRNA</v>
      </c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30"/>
      <c r="R103" s="31"/>
    </row>
    <row r="104" spans="2:18" s="1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7" t="s">
        <v>23</v>
      </c>
      <c r="D105" s="30"/>
      <c r="E105" s="30"/>
      <c r="F105" s="25" t="str">
        <f>F9</f>
        <v xml:space="preserve">NÁM. JANA PALACHA 2, PRAHA 1 </v>
      </c>
      <c r="G105" s="30"/>
      <c r="H105" s="30"/>
      <c r="I105" s="30"/>
      <c r="J105" s="30"/>
      <c r="K105" s="27" t="s">
        <v>25</v>
      </c>
      <c r="L105" s="30"/>
      <c r="M105" s="225" t="str">
        <f>IF(O9="","",O9)</f>
        <v>27. 2. 2017</v>
      </c>
      <c r="N105" s="225"/>
      <c r="O105" s="225"/>
      <c r="P105" s="225"/>
      <c r="Q105" s="30"/>
      <c r="R105" s="31"/>
    </row>
    <row r="106" spans="2:18" s="1" customFormat="1" ht="6.9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7" t="s">
        <v>27</v>
      </c>
      <c r="D107" s="30"/>
      <c r="E107" s="30"/>
      <c r="F107" s="25" t="str">
        <f>E12</f>
        <v>FILOZOFICKÁ FAKULTA UNIVERZITY KARLOVY V PRAZE</v>
      </c>
      <c r="G107" s="30"/>
      <c r="H107" s="30"/>
      <c r="I107" s="30"/>
      <c r="J107" s="30"/>
      <c r="K107" s="27" t="s">
        <v>33</v>
      </c>
      <c r="L107" s="30"/>
      <c r="M107" s="184" t="str">
        <f>E18</f>
        <v>CUBOID architekti,Krohova 2595,P6</v>
      </c>
      <c r="N107" s="184"/>
      <c r="O107" s="184"/>
      <c r="P107" s="184"/>
      <c r="Q107" s="184"/>
      <c r="R107" s="31"/>
    </row>
    <row r="108" spans="2:18" s="1" customFormat="1" ht="14.45" customHeight="1">
      <c r="B108" s="29"/>
      <c r="C108" s="27" t="s">
        <v>31</v>
      </c>
      <c r="D108" s="30"/>
      <c r="E108" s="30"/>
      <c r="F108" s="25" t="str">
        <f>IF(E15="","",E15)</f>
        <v>dle výběrového řízení</v>
      </c>
      <c r="G108" s="30"/>
      <c r="H108" s="30"/>
      <c r="I108" s="30"/>
      <c r="J108" s="30"/>
      <c r="K108" s="27" t="s">
        <v>37</v>
      </c>
      <c r="L108" s="30"/>
      <c r="M108" s="184" t="str">
        <f>E21</f>
        <v>ing.I.Prágrová</v>
      </c>
      <c r="N108" s="184"/>
      <c r="O108" s="184"/>
      <c r="P108" s="184"/>
      <c r="Q108" s="184"/>
      <c r="R108" s="31"/>
    </row>
    <row r="109" spans="2:18" s="1" customFormat="1" ht="10.3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7" s="7" customFormat="1" ht="29.25" customHeight="1">
      <c r="B110" s="104"/>
      <c r="C110" s="105" t="s">
        <v>116</v>
      </c>
      <c r="D110" s="106" t="s">
        <v>117</v>
      </c>
      <c r="E110" s="106" t="s">
        <v>59</v>
      </c>
      <c r="F110" s="245" t="s">
        <v>118</v>
      </c>
      <c r="G110" s="245"/>
      <c r="H110" s="245"/>
      <c r="I110" s="245"/>
      <c r="J110" s="106" t="s">
        <v>119</v>
      </c>
      <c r="K110" s="106" t="s">
        <v>120</v>
      </c>
      <c r="L110" s="246" t="s">
        <v>121</v>
      </c>
      <c r="M110" s="246"/>
      <c r="N110" s="245" t="s">
        <v>109</v>
      </c>
      <c r="O110" s="245"/>
      <c r="P110" s="245"/>
      <c r="Q110" s="247"/>
      <c r="R110" s="107"/>
      <c r="T110" s="68" t="s">
        <v>122</v>
      </c>
      <c r="U110" s="69" t="s">
        <v>41</v>
      </c>
      <c r="V110" s="69" t="s">
        <v>123</v>
      </c>
      <c r="W110" s="69" t="s">
        <v>124</v>
      </c>
      <c r="X110" s="69" t="s">
        <v>125</v>
      </c>
      <c r="Y110" s="69" t="s">
        <v>126</v>
      </c>
      <c r="Z110" s="69" t="s">
        <v>127</v>
      </c>
      <c r="AA110" s="70" t="s">
        <v>128</v>
      </c>
    </row>
    <row r="111" spans="2:63" s="8" customFormat="1" ht="22.35" customHeight="1">
      <c r="B111" s="108"/>
      <c r="C111" s="109"/>
      <c r="D111" s="117" t="s">
        <v>113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243">
        <f>BK111</f>
        <v>0</v>
      </c>
      <c r="O111" s="244"/>
      <c r="P111" s="244"/>
      <c r="Q111" s="244"/>
      <c r="R111" s="110"/>
      <c r="T111" s="111"/>
      <c r="U111" s="109"/>
      <c r="V111" s="109"/>
      <c r="W111" s="112">
        <f>SUM(W112:W118)</f>
        <v>50.193</v>
      </c>
      <c r="X111" s="109"/>
      <c r="Y111" s="112">
        <f>SUM(Y112:Y118)</f>
        <v>0</v>
      </c>
      <c r="Z111" s="109"/>
      <c r="AA111" s="113">
        <f>SUM(AA112:AA118)</f>
        <v>0</v>
      </c>
      <c r="AR111" s="114" t="s">
        <v>101</v>
      </c>
      <c r="AT111" s="115" t="s">
        <v>76</v>
      </c>
      <c r="AU111" s="115" t="s">
        <v>101</v>
      </c>
      <c r="AY111" s="114" t="s">
        <v>129</v>
      </c>
      <c r="BK111" s="116">
        <f>SUM(BK112:BK118)</f>
        <v>0</v>
      </c>
    </row>
    <row r="112" spans="2:65" s="1" customFormat="1" ht="31.5" customHeight="1">
      <c r="B112" s="101"/>
      <c r="C112" s="118" t="s">
        <v>140</v>
      </c>
      <c r="D112" s="118" t="s">
        <v>130</v>
      </c>
      <c r="E112" s="119" t="s">
        <v>150</v>
      </c>
      <c r="F112" s="240" t="s">
        <v>151</v>
      </c>
      <c r="G112" s="240"/>
      <c r="H112" s="240"/>
      <c r="I112" s="240"/>
      <c r="J112" s="120" t="s">
        <v>131</v>
      </c>
      <c r="K112" s="121">
        <v>1</v>
      </c>
      <c r="L112" s="241">
        <v>0</v>
      </c>
      <c r="M112" s="241"/>
      <c r="N112" s="241">
        <f>ROUND(L112*K112,2)</f>
        <v>0</v>
      </c>
      <c r="O112" s="241"/>
      <c r="P112" s="241"/>
      <c r="Q112" s="241"/>
      <c r="R112" s="102"/>
      <c r="T112" s="122" t="s">
        <v>5</v>
      </c>
      <c r="U112" s="36" t="s">
        <v>42</v>
      </c>
      <c r="V112" s="123">
        <v>0.429</v>
      </c>
      <c r="W112" s="123">
        <f>V112*K112</f>
        <v>0.429</v>
      </c>
      <c r="X112" s="123">
        <v>0</v>
      </c>
      <c r="Y112" s="123">
        <f>X112*K112</f>
        <v>0</v>
      </c>
      <c r="Z112" s="123">
        <v>0</v>
      </c>
      <c r="AA112" s="124">
        <f>Z112*K112</f>
        <v>0</v>
      </c>
      <c r="AR112" s="16" t="s">
        <v>133</v>
      </c>
      <c r="AT112" s="16" t="s">
        <v>130</v>
      </c>
      <c r="AU112" s="16" t="s">
        <v>132</v>
      </c>
      <c r="AY112" s="16" t="s">
        <v>129</v>
      </c>
      <c r="BE112" s="125">
        <f>IF(U112="základní",N112,0)</f>
        <v>0</v>
      </c>
      <c r="BF112" s="125">
        <f>IF(U112="snížená",N112,0)</f>
        <v>0</v>
      </c>
      <c r="BG112" s="125">
        <f>IF(U112="zákl. přenesená",N112,0)</f>
        <v>0</v>
      </c>
      <c r="BH112" s="125">
        <f>IF(U112="sníž. přenesená",N112,0)</f>
        <v>0</v>
      </c>
      <c r="BI112" s="125">
        <f>IF(U112="nulová",N112,0)</f>
        <v>0</v>
      </c>
      <c r="BJ112" s="16" t="s">
        <v>22</v>
      </c>
      <c r="BK112" s="125">
        <f>ROUND(L112*K112,2)</f>
        <v>0</v>
      </c>
      <c r="BL112" s="16" t="s">
        <v>133</v>
      </c>
      <c r="BM112" s="16" t="s">
        <v>203</v>
      </c>
    </row>
    <row r="113" spans="2:47" s="1" customFormat="1" ht="102" customHeight="1">
      <c r="B113" s="29"/>
      <c r="C113" s="30"/>
      <c r="D113" s="30"/>
      <c r="E113" s="30"/>
      <c r="F113" s="238" t="s">
        <v>251</v>
      </c>
      <c r="G113" s="239"/>
      <c r="H113" s="239"/>
      <c r="I113" s="239"/>
      <c r="J113" s="30"/>
      <c r="K113" s="30"/>
      <c r="L113" s="30"/>
      <c r="M113" s="30"/>
      <c r="N113" s="30"/>
      <c r="O113" s="30"/>
      <c r="P113" s="30"/>
      <c r="Q113" s="30"/>
      <c r="R113" s="31"/>
      <c r="T113" s="126"/>
      <c r="U113" s="30"/>
      <c r="V113" s="30"/>
      <c r="W113" s="30"/>
      <c r="X113" s="30"/>
      <c r="Y113" s="30"/>
      <c r="Z113" s="30"/>
      <c r="AA113" s="66"/>
      <c r="AT113" s="16" t="s">
        <v>134</v>
      </c>
      <c r="AU113" s="16" t="s">
        <v>132</v>
      </c>
    </row>
    <row r="114" spans="2:65" s="1" customFormat="1" ht="31.5" customHeight="1">
      <c r="B114" s="101"/>
      <c r="C114" s="118" t="s">
        <v>141</v>
      </c>
      <c r="D114" s="118" t="s">
        <v>130</v>
      </c>
      <c r="E114" s="119" t="s">
        <v>154</v>
      </c>
      <c r="F114" s="240" t="s">
        <v>155</v>
      </c>
      <c r="G114" s="240"/>
      <c r="H114" s="240"/>
      <c r="I114" s="240"/>
      <c r="J114" s="120" t="s">
        <v>131</v>
      </c>
      <c r="K114" s="121">
        <v>8</v>
      </c>
      <c r="L114" s="241">
        <v>0</v>
      </c>
      <c r="M114" s="241"/>
      <c r="N114" s="241">
        <f>ROUND(L114*K114,2)</f>
        <v>0</v>
      </c>
      <c r="O114" s="241"/>
      <c r="P114" s="241"/>
      <c r="Q114" s="241"/>
      <c r="R114" s="102"/>
      <c r="T114" s="122" t="s">
        <v>5</v>
      </c>
      <c r="U114" s="36" t="s">
        <v>42</v>
      </c>
      <c r="V114" s="123">
        <v>0.429</v>
      </c>
      <c r="W114" s="123">
        <f>V114*K114</f>
        <v>3.432</v>
      </c>
      <c r="X114" s="123">
        <v>0</v>
      </c>
      <c r="Y114" s="123">
        <f>X114*K114</f>
        <v>0</v>
      </c>
      <c r="Z114" s="123">
        <v>0</v>
      </c>
      <c r="AA114" s="124">
        <f>Z114*K114</f>
        <v>0</v>
      </c>
      <c r="AR114" s="16" t="s">
        <v>133</v>
      </c>
      <c r="AT114" s="16" t="s">
        <v>130</v>
      </c>
      <c r="AU114" s="16" t="s">
        <v>132</v>
      </c>
      <c r="AY114" s="16" t="s">
        <v>129</v>
      </c>
      <c r="BE114" s="125">
        <f>IF(U114="základní",N114,0)</f>
        <v>0</v>
      </c>
      <c r="BF114" s="125">
        <f>IF(U114="snížená",N114,0)</f>
        <v>0</v>
      </c>
      <c r="BG114" s="125">
        <f>IF(U114="zákl. přenesená",N114,0)</f>
        <v>0</v>
      </c>
      <c r="BH114" s="125">
        <f>IF(U114="sníž. přenesená",N114,0)</f>
        <v>0</v>
      </c>
      <c r="BI114" s="125">
        <f>IF(U114="nulová",N114,0)</f>
        <v>0</v>
      </c>
      <c r="BJ114" s="16" t="s">
        <v>22</v>
      </c>
      <c r="BK114" s="125">
        <f>ROUND(L114*K114,2)</f>
        <v>0</v>
      </c>
      <c r="BL114" s="16" t="s">
        <v>133</v>
      </c>
      <c r="BM114" s="16" t="s">
        <v>204</v>
      </c>
    </row>
    <row r="115" spans="2:47" s="1" customFormat="1" ht="78" customHeight="1">
      <c r="B115" s="29"/>
      <c r="C115" s="30"/>
      <c r="D115" s="30"/>
      <c r="E115" s="30"/>
      <c r="F115" s="238" t="s">
        <v>252</v>
      </c>
      <c r="G115" s="239"/>
      <c r="H115" s="239"/>
      <c r="I115" s="239"/>
      <c r="J115" s="30"/>
      <c r="K115" s="30"/>
      <c r="L115" s="30"/>
      <c r="M115" s="30"/>
      <c r="N115" s="30"/>
      <c r="O115" s="30"/>
      <c r="P115" s="30"/>
      <c r="Q115" s="30"/>
      <c r="R115" s="31"/>
      <c r="T115" s="126"/>
      <c r="U115" s="30"/>
      <c r="V115" s="30"/>
      <c r="W115" s="30"/>
      <c r="X115" s="30"/>
      <c r="Y115" s="30"/>
      <c r="Z115" s="30"/>
      <c r="AA115" s="66"/>
      <c r="AT115" s="16" t="s">
        <v>134</v>
      </c>
      <c r="AU115" s="16" t="s">
        <v>132</v>
      </c>
    </row>
    <row r="116" spans="2:47" s="1" customFormat="1" ht="22.5" customHeight="1">
      <c r="B116" s="29"/>
      <c r="C116" s="30"/>
      <c r="D116" s="30"/>
      <c r="E116" s="30"/>
      <c r="F116" s="238" t="s">
        <v>34</v>
      </c>
      <c r="G116" s="239"/>
      <c r="H116" s="239"/>
      <c r="I116" s="239"/>
      <c r="J116" s="30"/>
      <c r="K116" s="30"/>
      <c r="L116" s="30"/>
      <c r="M116" s="30"/>
      <c r="N116" s="30"/>
      <c r="O116" s="30"/>
      <c r="P116" s="30"/>
      <c r="Q116" s="30"/>
      <c r="R116" s="31"/>
      <c r="T116" s="126"/>
      <c r="U116" s="30"/>
      <c r="V116" s="30"/>
      <c r="W116" s="30"/>
      <c r="X116" s="30"/>
      <c r="Y116" s="30"/>
      <c r="Z116" s="30"/>
      <c r="AA116" s="66"/>
      <c r="AT116" s="16" t="s">
        <v>134</v>
      </c>
      <c r="AU116" s="16" t="s">
        <v>132</v>
      </c>
    </row>
    <row r="117" spans="2:65" s="1" customFormat="1" ht="44.25" customHeight="1">
      <c r="B117" s="101"/>
      <c r="C117" s="118" t="s">
        <v>143</v>
      </c>
      <c r="D117" s="118" t="s">
        <v>130</v>
      </c>
      <c r="E117" s="119" t="s">
        <v>205</v>
      </c>
      <c r="F117" s="240" t="s">
        <v>206</v>
      </c>
      <c r="G117" s="240"/>
      <c r="H117" s="240"/>
      <c r="I117" s="240"/>
      <c r="J117" s="120" t="s">
        <v>207</v>
      </c>
      <c r="K117" s="121">
        <v>108</v>
      </c>
      <c r="L117" s="241">
        <v>0</v>
      </c>
      <c r="M117" s="241"/>
      <c r="N117" s="241">
        <f>ROUND(L117*K117,2)</f>
        <v>0</v>
      </c>
      <c r="O117" s="241"/>
      <c r="P117" s="241"/>
      <c r="Q117" s="241"/>
      <c r="R117" s="102"/>
      <c r="T117" s="122" t="s">
        <v>5</v>
      </c>
      <c r="U117" s="36" t="s">
        <v>42</v>
      </c>
      <c r="V117" s="123">
        <v>0.429</v>
      </c>
      <c r="W117" s="123">
        <f>V117*K117</f>
        <v>46.332</v>
      </c>
      <c r="X117" s="123">
        <v>0</v>
      </c>
      <c r="Y117" s="123">
        <f>X117*K117</f>
        <v>0</v>
      </c>
      <c r="Z117" s="123">
        <v>0</v>
      </c>
      <c r="AA117" s="124">
        <f>Z117*K117</f>
        <v>0</v>
      </c>
      <c r="AR117" s="16" t="s">
        <v>133</v>
      </c>
      <c r="AT117" s="16" t="s">
        <v>130</v>
      </c>
      <c r="AU117" s="16" t="s">
        <v>132</v>
      </c>
      <c r="AY117" s="16" t="s">
        <v>129</v>
      </c>
      <c r="BE117" s="125">
        <f>IF(U117="základní",N117,0)</f>
        <v>0</v>
      </c>
      <c r="BF117" s="125">
        <f>IF(U117="snížená",N117,0)</f>
        <v>0</v>
      </c>
      <c r="BG117" s="125">
        <f>IF(U117="zákl. přenesená",N117,0)</f>
        <v>0</v>
      </c>
      <c r="BH117" s="125">
        <f>IF(U117="sníž. přenesená",N117,0)</f>
        <v>0</v>
      </c>
      <c r="BI117" s="125">
        <f>IF(U117="nulová",N117,0)</f>
        <v>0</v>
      </c>
      <c r="BJ117" s="16" t="s">
        <v>22</v>
      </c>
      <c r="BK117" s="125">
        <f>ROUND(L117*K117,2)</f>
        <v>0</v>
      </c>
      <c r="BL117" s="16" t="s">
        <v>133</v>
      </c>
      <c r="BM117" s="16" t="s">
        <v>208</v>
      </c>
    </row>
    <row r="118" spans="2:47" s="1" customFormat="1" ht="102" customHeight="1">
      <c r="B118" s="29"/>
      <c r="C118" s="30"/>
      <c r="D118" s="30"/>
      <c r="E118" s="30"/>
      <c r="F118" s="238" t="s">
        <v>209</v>
      </c>
      <c r="G118" s="239"/>
      <c r="H118" s="239"/>
      <c r="I118" s="239"/>
      <c r="J118" s="30"/>
      <c r="K118" s="30"/>
      <c r="L118" s="30"/>
      <c r="M118" s="30"/>
      <c r="N118" s="30"/>
      <c r="O118" s="30"/>
      <c r="P118" s="30"/>
      <c r="Q118" s="30"/>
      <c r="R118" s="31"/>
      <c r="T118" s="126"/>
      <c r="U118" s="30"/>
      <c r="V118" s="30"/>
      <c r="W118" s="30"/>
      <c r="X118" s="30"/>
      <c r="Y118" s="30"/>
      <c r="Z118" s="30"/>
      <c r="AA118" s="66"/>
      <c r="AT118" s="16" t="s">
        <v>134</v>
      </c>
      <c r="AU118" s="16" t="s">
        <v>132</v>
      </c>
    </row>
    <row r="135" ht="13.5"/>
  </sheetData>
  <mergeCells count="66">
    <mergeCell ref="H1:K1"/>
    <mergeCell ref="S2:AC2"/>
    <mergeCell ref="F118:I118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2:I112"/>
    <mergeCell ref="L112:M112"/>
    <mergeCell ref="N112:Q112"/>
    <mergeCell ref="F113:I113"/>
    <mergeCell ref="N111:Q111"/>
    <mergeCell ref="M108:Q108"/>
    <mergeCell ref="F110:I110"/>
    <mergeCell ref="L110:M110"/>
    <mergeCell ref="N110:Q110"/>
    <mergeCell ref="L94:Q94"/>
    <mergeCell ref="C100:Q100"/>
    <mergeCell ref="F102:P102"/>
    <mergeCell ref="F103:P103"/>
    <mergeCell ref="M105:P105"/>
    <mergeCell ref="M34:P34"/>
    <mergeCell ref="H35:J35"/>
    <mergeCell ref="M35:P35"/>
    <mergeCell ref="M107:Q107"/>
    <mergeCell ref="N92:Q92"/>
    <mergeCell ref="N90:Q90"/>
    <mergeCell ref="N89:Q8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O11:P11"/>
    <mergeCell ref="O12:P12"/>
    <mergeCell ref="O14:P14"/>
    <mergeCell ref="O15:P15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23892417A700489592A1A42C8FF39A" ma:contentTypeVersion="7" ma:contentTypeDescription="Vytvoří nový dokument" ma:contentTypeScope="" ma:versionID="3cdc6b0b80a339dc963970b7664011df">
  <xsd:schema xmlns:xsd="http://www.w3.org/2001/XMLSchema" xmlns:xs="http://www.w3.org/2001/XMLSchema" xmlns:p="http://schemas.microsoft.com/office/2006/metadata/properties" xmlns:ns2="87c9f3af-ec7a-450e-8294-b635bcd26152" xmlns:ns3="cdade9ed-8a37-4604-8901-3f3c6772e945" targetNamespace="http://schemas.microsoft.com/office/2006/metadata/properties" ma:root="true" ma:fieldsID="20cfeb4568bb74bbd6d0f2b1b5b1c798" ns2:_="" ns3:_="">
    <xsd:import namespace="87c9f3af-ec7a-450e-8294-b635bcd26152"/>
    <xsd:import namespace="cdade9ed-8a37-4604-8901-3f3c6772e9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9f3af-ec7a-450e-8294-b635bcd26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de9ed-8a37-4604-8901-3f3c6772e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817AB6-D581-4EC8-89D7-7354618B1036}"/>
</file>

<file path=customXml/itemProps2.xml><?xml version="1.0" encoding="utf-8"?>
<ds:datastoreItem xmlns:ds="http://schemas.openxmlformats.org/officeDocument/2006/customXml" ds:itemID="{0033B578-C667-4620-A6D8-55E9C2C841F9}"/>
</file>

<file path=customXml/itemProps3.xml><?xml version="1.0" encoding="utf-8"?>
<ds:datastoreItem xmlns:ds="http://schemas.openxmlformats.org/officeDocument/2006/customXml" ds:itemID="{191C777E-6115-4917-A8DB-440201482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mp-PC\mp</dc:creator>
  <cp:keywords/>
  <dc:description/>
  <cp:lastModifiedBy>Cuboid architekti s.r.o.</cp:lastModifiedBy>
  <dcterms:created xsi:type="dcterms:W3CDTF">2017-03-16T21:27:56Z</dcterms:created>
  <dcterms:modified xsi:type="dcterms:W3CDTF">2017-04-24T06:22:30Z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0x0101001823892417A700489592A1A42C8FF39A</vt:lpwstr>
  </property>
</Properties>
</file>