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fuk-my.sharepoint.com/personal/bolfovas_ff_cuni_cz/Documents/VZ/OSIP-tři části/Celek/Část 1 - rekonstrukce m.č. 128, 128a a 128B/Výkaz výměr/"/>
    </mc:Choice>
  </mc:AlternateContent>
  <xr:revisionPtr revIDLastSave="1" documentId="13_ncr:1_{8C017A42-B527-4E15-A53A-44B3BCFB41B3}" xr6:coauthVersionLast="47" xr6:coauthVersionMax="47" xr10:uidLastSave="{9737412D-6596-418E-B20B-FEFBB3F7A51D}"/>
  <bookViews>
    <workbookView xWindow="-120" yWindow="-120" windowWidth="25440" windowHeight="15390" xr2:uid="{00000000-000D-0000-FFFF-FFFF00000000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Rekapitulace!$G$23</definedName>
    <definedName name="Dodavka0">Položky!#REF!</definedName>
    <definedName name="HSV">Rekapitulace!$E$23</definedName>
    <definedName name="HSV0">Položky!#REF!</definedName>
    <definedName name="HZS">Rekapitulace!$I$23</definedName>
    <definedName name="HZS0">Položky!#REF!</definedName>
    <definedName name="JKSO">'Krycí list'!$F$4</definedName>
    <definedName name="MJ">'Krycí list'!$G$4</definedName>
    <definedName name="Mont">Rekapitulace!$H$23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Položky!$A$1:$G$95</definedName>
    <definedName name="_xlnm.Print_Area" localSheetId="1">Rekapitulace!$A$1:$I$30</definedName>
    <definedName name="PocetMJ">'Krycí list'!$G$7</definedName>
    <definedName name="Poznamka">'Krycí list'!$B$37</definedName>
    <definedName name="Projektant">'Krycí list'!$C$7</definedName>
    <definedName name="PSV">Rekapitulace!$F$23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Rekapitulace!$H$29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0" i="3" l="1"/>
  <c r="E32" i="3"/>
  <c r="E10" i="3"/>
  <c r="E8" i="3"/>
  <c r="G93" i="3" l="1"/>
  <c r="G94" i="3"/>
  <c r="G42" i="3"/>
  <c r="G43" i="3"/>
  <c r="G44" i="3"/>
  <c r="G46" i="3"/>
  <c r="G48" i="3"/>
  <c r="G50" i="3"/>
  <c r="G18" i="3"/>
  <c r="G9" i="3"/>
  <c r="G10" i="3"/>
  <c r="G11" i="3"/>
  <c r="E16" i="3"/>
  <c r="G16" i="3" s="1"/>
  <c r="E15" i="3"/>
  <c r="G15" i="3" s="1"/>
  <c r="E33" i="3" l="1"/>
  <c r="G33" i="3" s="1"/>
  <c r="E49" i="3"/>
  <c r="G49" i="3" s="1"/>
  <c r="E47" i="3"/>
  <c r="G47" i="3" s="1"/>
  <c r="E45" i="3"/>
  <c r="G45" i="3" s="1"/>
  <c r="E19" i="3"/>
  <c r="G19" i="3" s="1"/>
  <c r="E17" i="3"/>
  <c r="G17" i="3" s="1"/>
  <c r="E14" i="3"/>
  <c r="E34" i="3"/>
  <c r="G34" i="3" s="1"/>
  <c r="E74" i="3" l="1"/>
  <c r="G74" i="3" s="1"/>
  <c r="E84" i="3" l="1"/>
  <c r="G40" i="3"/>
  <c r="E76" i="3"/>
  <c r="G76" i="3" s="1"/>
  <c r="E81" i="3"/>
  <c r="E75" i="3"/>
  <c r="G75" i="3" s="1"/>
  <c r="E22" i="3"/>
  <c r="G22" i="3" s="1"/>
  <c r="E68" i="3"/>
  <c r="G68" i="3" s="1"/>
  <c r="E41" i="3"/>
  <c r="G41" i="3" s="1"/>
  <c r="E67" i="3"/>
  <c r="G67" i="3" l="1"/>
  <c r="G84" i="3"/>
  <c r="G88" i="3"/>
  <c r="E77" i="3"/>
  <c r="G77" i="3" s="1"/>
  <c r="G73" i="3"/>
  <c r="G78" i="3" l="1"/>
  <c r="G81" i="3"/>
  <c r="G8" i="3"/>
  <c r="G65" i="3" l="1"/>
  <c r="B22" i="2" l="1"/>
  <c r="C95" i="3"/>
  <c r="G92" i="3"/>
  <c r="G95" i="3" l="1"/>
  <c r="D14" i="1"/>
  <c r="BC89" i="3"/>
  <c r="BA89" i="3"/>
  <c r="AZ89" i="3"/>
  <c r="AY89" i="3"/>
  <c r="G89" i="3"/>
  <c r="BB89" i="3" s="1"/>
  <c r="B21" i="2"/>
  <c r="A21" i="2"/>
  <c r="C90" i="3"/>
  <c r="BC85" i="3"/>
  <c r="BC86" i="3" s="1"/>
  <c r="I20" i="2" s="1"/>
  <c r="BB85" i="3"/>
  <c r="BB86" i="3" s="1"/>
  <c r="H20" i="2" s="1"/>
  <c r="BA85" i="3"/>
  <c r="BA86" i="3" s="1"/>
  <c r="G20" i="2" s="1"/>
  <c r="AY85" i="3"/>
  <c r="AY86" i="3" s="1"/>
  <c r="E20" i="2" s="1"/>
  <c r="G85" i="3"/>
  <c r="G86" i="3" s="1"/>
  <c r="F20" i="2" s="1"/>
  <c r="B20" i="2"/>
  <c r="A20" i="2"/>
  <c r="C86" i="3"/>
  <c r="BC80" i="3"/>
  <c r="BB80" i="3"/>
  <c r="BA80" i="3"/>
  <c r="AY80" i="3"/>
  <c r="G80" i="3"/>
  <c r="AZ80" i="3" s="1"/>
  <c r="B19" i="2"/>
  <c r="A19" i="2"/>
  <c r="C82" i="3"/>
  <c r="BC75" i="3"/>
  <c r="BB75" i="3"/>
  <c r="BA75" i="3"/>
  <c r="AY75" i="3"/>
  <c r="AZ75" i="3"/>
  <c r="BC74" i="3"/>
  <c r="BB74" i="3"/>
  <c r="BA74" i="3"/>
  <c r="AY74" i="3"/>
  <c r="B18" i="2"/>
  <c r="A18" i="2"/>
  <c r="C78" i="3"/>
  <c r="BC70" i="3"/>
  <c r="BB70" i="3"/>
  <c r="BA70" i="3"/>
  <c r="AY70" i="3"/>
  <c r="G70" i="3"/>
  <c r="AZ70" i="3" s="1"/>
  <c r="BC69" i="3"/>
  <c r="BB69" i="3"/>
  <c r="BA69" i="3"/>
  <c r="AY69" i="3"/>
  <c r="G69" i="3"/>
  <c r="AZ69" i="3" s="1"/>
  <c r="BC66" i="3"/>
  <c r="BB66" i="3"/>
  <c r="BA66" i="3"/>
  <c r="AY66" i="3"/>
  <c r="G66" i="3"/>
  <c r="AZ66" i="3" s="1"/>
  <c r="BC64" i="3"/>
  <c r="BB64" i="3"/>
  <c r="BA64" i="3"/>
  <c r="AY64" i="3"/>
  <c r="G64" i="3"/>
  <c r="B17" i="2"/>
  <c r="A17" i="2"/>
  <c r="C71" i="3"/>
  <c r="BC61" i="3"/>
  <c r="BB61" i="3"/>
  <c r="BA61" i="3"/>
  <c r="AY61" i="3"/>
  <c r="G61" i="3"/>
  <c r="AZ61" i="3" s="1"/>
  <c r="BC60" i="3"/>
  <c r="BB60" i="3"/>
  <c r="BA60" i="3"/>
  <c r="AY60" i="3"/>
  <c r="G60" i="3"/>
  <c r="AZ60" i="3" s="1"/>
  <c r="B16" i="2"/>
  <c r="A16" i="2"/>
  <c r="C62" i="3"/>
  <c r="BC57" i="3"/>
  <c r="BB57" i="3"/>
  <c r="BA57" i="3"/>
  <c r="AY57" i="3"/>
  <c r="G57" i="3"/>
  <c r="BC56" i="3"/>
  <c r="BB56" i="3"/>
  <c r="BA56" i="3"/>
  <c r="AY56" i="3"/>
  <c r="G56" i="3"/>
  <c r="AZ56" i="3" s="1"/>
  <c r="B15" i="2"/>
  <c r="A15" i="2"/>
  <c r="C58" i="3"/>
  <c r="BC53" i="3"/>
  <c r="BC54" i="3" s="1"/>
  <c r="I14" i="2" s="1"/>
  <c r="BB53" i="3"/>
  <c r="BB54" i="3" s="1"/>
  <c r="H14" i="2" s="1"/>
  <c r="BA53" i="3"/>
  <c r="BA54" i="3" s="1"/>
  <c r="G14" i="2" s="1"/>
  <c r="AZ53" i="3"/>
  <c r="AZ54" i="3" s="1"/>
  <c r="F14" i="2" s="1"/>
  <c r="G53" i="3"/>
  <c r="AY53" i="3" s="1"/>
  <c r="AY54" i="3" s="1"/>
  <c r="B14" i="2"/>
  <c r="A14" i="2"/>
  <c r="C54" i="3"/>
  <c r="BC50" i="3"/>
  <c r="BB50" i="3"/>
  <c r="BA50" i="3"/>
  <c r="AZ50" i="3"/>
  <c r="AY50" i="3"/>
  <c r="BC49" i="3"/>
  <c r="BB49" i="3"/>
  <c r="BA49" i="3"/>
  <c r="AZ49" i="3"/>
  <c r="AY49" i="3"/>
  <c r="BC48" i="3"/>
  <c r="BB48" i="3"/>
  <c r="BA48" i="3"/>
  <c r="AZ48" i="3"/>
  <c r="AY48" i="3"/>
  <c r="BC47" i="3"/>
  <c r="BB47" i="3"/>
  <c r="BA47" i="3"/>
  <c r="AZ47" i="3"/>
  <c r="AY47" i="3"/>
  <c r="BC46" i="3"/>
  <c r="BB46" i="3"/>
  <c r="BA46" i="3"/>
  <c r="AZ46" i="3"/>
  <c r="AY46" i="3"/>
  <c r="BC45" i="3"/>
  <c r="BB45" i="3"/>
  <c r="BA45" i="3"/>
  <c r="AZ45" i="3"/>
  <c r="AY45" i="3"/>
  <c r="BC44" i="3"/>
  <c r="BB44" i="3"/>
  <c r="BA44" i="3"/>
  <c r="AZ44" i="3"/>
  <c r="AY44" i="3"/>
  <c r="BC43" i="3"/>
  <c r="BB43" i="3"/>
  <c r="BA43" i="3"/>
  <c r="AZ43" i="3"/>
  <c r="AY43" i="3"/>
  <c r="BC42" i="3"/>
  <c r="BB42" i="3"/>
  <c r="BA42" i="3"/>
  <c r="AZ42" i="3"/>
  <c r="AY42" i="3"/>
  <c r="B13" i="2"/>
  <c r="A13" i="2"/>
  <c r="C51" i="3"/>
  <c r="BC37" i="3"/>
  <c r="BC38" i="3" s="1"/>
  <c r="I12" i="2" s="1"/>
  <c r="BB37" i="3"/>
  <c r="BB38" i="3" s="1"/>
  <c r="H12" i="2" s="1"/>
  <c r="BA37" i="3"/>
  <c r="BA38" i="3" s="1"/>
  <c r="G12" i="2" s="1"/>
  <c r="AZ37" i="3"/>
  <c r="AZ38" i="3" s="1"/>
  <c r="F12" i="2" s="1"/>
  <c r="G37" i="3"/>
  <c r="AY37" i="3" s="1"/>
  <c r="AY38" i="3" s="1"/>
  <c r="B12" i="2"/>
  <c r="A12" i="2"/>
  <c r="C38" i="3"/>
  <c r="BC34" i="3"/>
  <c r="BB34" i="3"/>
  <c r="BA34" i="3"/>
  <c r="AZ34" i="3"/>
  <c r="AY34" i="3"/>
  <c r="BC32" i="3"/>
  <c r="BB32" i="3"/>
  <c r="BA32" i="3"/>
  <c r="AZ32" i="3"/>
  <c r="G32" i="3"/>
  <c r="AY32" i="3" s="1"/>
  <c r="B11" i="2"/>
  <c r="A11" i="2"/>
  <c r="C35" i="3"/>
  <c r="BC29" i="3"/>
  <c r="BB29" i="3"/>
  <c r="BA29" i="3"/>
  <c r="AZ29" i="3"/>
  <c r="G29" i="3"/>
  <c r="AY29" i="3" s="1"/>
  <c r="BC28" i="3"/>
  <c r="BB28" i="3"/>
  <c r="BA28" i="3"/>
  <c r="AZ28" i="3"/>
  <c r="G28" i="3"/>
  <c r="AY28" i="3" s="1"/>
  <c r="BC27" i="3"/>
  <c r="BB27" i="3"/>
  <c r="BA27" i="3"/>
  <c r="AZ27" i="3"/>
  <c r="G27" i="3"/>
  <c r="AY27" i="3" s="1"/>
  <c r="BC26" i="3"/>
  <c r="BB26" i="3"/>
  <c r="BA26" i="3"/>
  <c r="AZ26" i="3"/>
  <c r="G26" i="3"/>
  <c r="AY26" i="3" s="1"/>
  <c r="BC25" i="3"/>
  <c r="BB25" i="3"/>
  <c r="BA25" i="3"/>
  <c r="AZ25" i="3"/>
  <c r="G25" i="3"/>
  <c r="AY25" i="3" s="1"/>
  <c r="B10" i="2"/>
  <c r="A10" i="2"/>
  <c r="C30" i="3"/>
  <c r="B9" i="2"/>
  <c r="A9" i="2"/>
  <c r="C23" i="3"/>
  <c r="BC18" i="3"/>
  <c r="BB18" i="3"/>
  <c r="BA18" i="3"/>
  <c r="AZ18" i="3"/>
  <c r="AY18" i="3"/>
  <c r="BC17" i="3"/>
  <c r="BB17" i="3"/>
  <c r="BA17" i="3"/>
  <c r="AZ17" i="3"/>
  <c r="AY17" i="3"/>
  <c r="BC14" i="3"/>
  <c r="BB14" i="3"/>
  <c r="BA14" i="3"/>
  <c r="AZ14" i="3"/>
  <c r="G14" i="3"/>
  <c r="B8" i="2"/>
  <c r="A8" i="2"/>
  <c r="C20" i="3"/>
  <c r="BC11" i="3"/>
  <c r="BB11" i="3"/>
  <c r="BA11" i="3"/>
  <c r="AZ11" i="3"/>
  <c r="AY11" i="3"/>
  <c r="BC10" i="3"/>
  <c r="BB10" i="3"/>
  <c r="BA10" i="3"/>
  <c r="AZ10" i="3"/>
  <c r="AY10" i="3"/>
  <c r="B7" i="2"/>
  <c r="A7" i="2"/>
  <c r="C12" i="3"/>
  <c r="C4" i="3"/>
  <c r="F3" i="3"/>
  <c r="C3" i="3"/>
  <c r="C2" i="2"/>
  <c r="C1" i="2"/>
  <c r="F31" i="1"/>
  <c r="G8" i="1"/>
  <c r="G71" i="3" l="1"/>
  <c r="F17" i="2" s="1"/>
  <c r="H22" i="2"/>
  <c r="G20" i="3"/>
  <c r="E8" i="2" s="1"/>
  <c r="AY14" i="3"/>
  <c r="AY23" i="3"/>
  <c r="G23" i="3"/>
  <c r="E9" i="2" s="1"/>
  <c r="G54" i="3"/>
  <c r="E14" i="2" s="1"/>
  <c r="BB90" i="3"/>
  <c r="BC90" i="3"/>
  <c r="I21" i="2" s="1"/>
  <c r="BB20" i="3"/>
  <c r="H8" i="2" s="1"/>
  <c r="BA58" i="3"/>
  <c r="G15" i="2" s="1"/>
  <c r="AZ82" i="3"/>
  <c r="BC82" i="3"/>
  <c r="I19" i="2" s="1"/>
  <c r="BC62" i="3"/>
  <c r="I16" i="2" s="1"/>
  <c r="AY62" i="3"/>
  <c r="E16" i="2" s="1"/>
  <c r="BA62" i="3"/>
  <c r="G16" i="2" s="1"/>
  <c r="AZ62" i="3"/>
  <c r="G90" i="3"/>
  <c r="H21" i="2" s="1"/>
  <c r="BB35" i="3"/>
  <c r="H11" i="2" s="1"/>
  <c r="BA78" i="3"/>
  <c r="G18" i="2" s="1"/>
  <c r="BB23" i="3"/>
  <c r="H9" i="2" s="1"/>
  <c r="AZ23" i="3"/>
  <c r="F9" i="2" s="1"/>
  <c r="BC78" i="3"/>
  <c r="I18" i="2" s="1"/>
  <c r="BA82" i="3"/>
  <c r="G19" i="2" s="1"/>
  <c r="AZ90" i="3"/>
  <c r="F21" i="2" s="1"/>
  <c r="AY90" i="3"/>
  <c r="E21" i="2" s="1"/>
  <c r="BC58" i="3"/>
  <c r="I15" i="2" s="1"/>
  <c r="BB71" i="3"/>
  <c r="H17" i="2" s="1"/>
  <c r="AY78" i="3"/>
  <c r="E18" i="2" s="1"/>
  <c r="BA90" i="3"/>
  <c r="G21" i="2" s="1"/>
  <c r="F18" i="2"/>
  <c r="AZ74" i="3"/>
  <c r="AZ78" i="3" s="1"/>
  <c r="BA20" i="3"/>
  <c r="G8" i="2" s="1"/>
  <c r="BC20" i="3"/>
  <c r="I8" i="2" s="1"/>
  <c r="AY30" i="3"/>
  <c r="BC35" i="3"/>
  <c r="I11" i="2" s="1"/>
  <c r="AZ12" i="3"/>
  <c r="F7" i="2" s="1"/>
  <c r="BC23" i="3"/>
  <c r="I9" i="2" s="1"/>
  <c r="BB30" i="3"/>
  <c r="H10" i="2" s="1"/>
  <c r="AY35" i="3"/>
  <c r="BC51" i="3"/>
  <c r="I13" i="2" s="1"/>
  <c r="BC71" i="3"/>
  <c r="I17" i="2" s="1"/>
  <c r="BA12" i="3"/>
  <c r="G7" i="2" s="1"/>
  <c r="AZ20" i="3"/>
  <c r="F8" i="2" s="1"/>
  <c r="AY58" i="3"/>
  <c r="E15" i="2" s="1"/>
  <c r="BB58" i="3"/>
  <c r="H15" i="2" s="1"/>
  <c r="AY82" i="3"/>
  <c r="E19" i="2" s="1"/>
  <c r="BC12" i="3"/>
  <c r="I7" i="2" s="1"/>
  <c r="BB12" i="3"/>
  <c r="H7" i="2" s="1"/>
  <c r="BC30" i="3"/>
  <c r="I10" i="2" s="1"/>
  <c r="AY51" i="3"/>
  <c r="BB51" i="3"/>
  <c r="H13" i="2" s="1"/>
  <c r="BB62" i="3"/>
  <c r="H16" i="2" s="1"/>
  <c r="AY71" i="3"/>
  <c r="E17" i="2" s="1"/>
  <c r="AY12" i="3"/>
  <c r="AZ64" i="3"/>
  <c r="AZ71" i="3" s="1"/>
  <c r="AZ85" i="3"/>
  <c r="AZ86" i="3" s="1"/>
  <c r="BA35" i="3"/>
  <c r="G11" i="2" s="1"/>
  <c r="AZ57" i="3"/>
  <c r="AZ58" i="3" s="1"/>
  <c r="G58" i="3"/>
  <c r="F15" i="2" s="1"/>
  <c r="G12" i="3"/>
  <c r="E7" i="2" s="1"/>
  <c r="BA23" i="3"/>
  <c r="G9" i="2" s="1"/>
  <c r="G38" i="3"/>
  <c r="E12" i="2" s="1"/>
  <c r="G51" i="3"/>
  <c r="E13" i="2" s="1"/>
  <c r="AZ51" i="3"/>
  <c r="F13" i="2" s="1"/>
  <c r="G62" i="3"/>
  <c r="F16" i="2" s="1"/>
  <c r="BA71" i="3"/>
  <c r="G17" i="2" s="1"/>
  <c r="BB78" i="3"/>
  <c r="H18" i="2" s="1"/>
  <c r="BA30" i="3"/>
  <c r="G10" i="2" s="1"/>
  <c r="G30" i="3"/>
  <c r="E10" i="2" s="1"/>
  <c r="AZ30" i="3"/>
  <c r="F10" i="2" s="1"/>
  <c r="G35" i="3"/>
  <c r="E11" i="2" s="1"/>
  <c r="AZ35" i="3"/>
  <c r="F11" i="2" s="1"/>
  <c r="BA51" i="3"/>
  <c r="G13" i="2" s="1"/>
  <c r="G82" i="3"/>
  <c r="F19" i="2" s="1"/>
  <c r="BB82" i="3"/>
  <c r="H19" i="2" s="1"/>
  <c r="AY20" i="3" l="1"/>
  <c r="E23" i="2"/>
  <c r="G23" i="2"/>
  <c r="C14" i="1" s="1"/>
  <c r="H23" i="2"/>
  <c r="C15" i="1" s="1"/>
  <c r="I23" i="2"/>
  <c r="C20" i="1" s="1"/>
  <c r="C16" i="1" l="1"/>
  <c r="F23" i="2" l="1"/>
  <c r="C17" i="1" s="1"/>
  <c r="C18" i="1" s="1"/>
  <c r="C21" i="1" s="1"/>
  <c r="G28" i="2" l="1"/>
  <c r="I28" i="2" s="1"/>
  <c r="G14" i="1" s="1"/>
  <c r="H29" i="2" l="1"/>
  <c r="G22" i="1" s="1"/>
  <c r="C22" i="1" s="1"/>
  <c r="F32" i="1" s="1"/>
  <c r="F33" i="1" l="1"/>
  <c r="F34" i="1" s="1"/>
  <c r="G21" i="1"/>
</calcChain>
</file>

<file path=xl/sharedStrings.xml><?xml version="1.0" encoding="utf-8"?>
<sst xmlns="http://schemas.openxmlformats.org/spreadsheetml/2006/main" count="315" uniqueCount="210">
  <si>
    <t>KRYCÍ LIST ROZPOČTU</t>
  </si>
  <si>
    <t>Objekt :</t>
  </si>
  <si>
    <t>Název objektu :</t>
  </si>
  <si>
    <t xml:space="preserve"> </t>
  </si>
  <si>
    <t>Stavba :</t>
  </si>
  <si>
    <t>Název stavby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</si>
  <si>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</si>
  <si>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</si>
  <si>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</si>
  <si>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</si>
  <si>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</si>
  <si>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</si>
  <si>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</si>
  <si>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</si>
  <si>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</si>
  <si>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</si>
  <si>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</si>
  <si>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</si>
  <si>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</si>
  <si>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</si>
  <si>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</si>
  <si>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</si>
  <si>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</si>
  <si>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</si>
  <si>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</si>
  <si>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</si>
  <si>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</si>
  <si>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</si>
  <si>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</si>
  <si>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</si>
  <si>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</si>
  <si>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</si>
  <si>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</si>
  <si>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</si>
  <si>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</si>
  <si>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</si>
  <si>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</si>
  <si>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</si>
  <si>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</si>
  <si>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</si>
  <si>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</si>
  <si>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</si>
  <si>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</si>
  <si>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</si>
  <si>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</si>
  <si>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</si>
  <si>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</si>
  <si>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</si>
  <si>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</si>
  <si>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</si>
  <si>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</si>
  <si>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</si>
  <si>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</si>
  <si>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</si>
  <si>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</si>
  <si>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</si>
  <si>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</si>
  <si>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</si>
  <si>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</si>
  <si>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</si>
  <si>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</si>
  <si>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</si>
  <si>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</si>
  <si>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</si>
  <si>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</si>
  <si>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</si>
  <si>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m3</t>
  </si>
  <si>
    <t>t</t>
  </si>
  <si>
    <t>3</t>
  </si>
  <si>
    <t>Svislé a kompletní konstrukce</t>
  </si>
  <si>
    <t>m2</t>
  </si>
  <si>
    <t>342 28-0060.RAA</t>
  </si>
  <si>
    <t>m</t>
  </si>
  <si>
    <t>kus</t>
  </si>
  <si>
    <t>610 99-1111.R00</t>
  </si>
  <si>
    <t xml:space="preserve">Zakrývání výplní vnitřních otvorů </t>
  </si>
  <si>
    <t>61</t>
  </si>
  <si>
    <t>Upravy povrchů vnitřní</t>
  </si>
  <si>
    <t>612 40-9991.R00</t>
  </si>
  <si>
    <t>612 42-1637.R00</t>
  </si>
  <si>
    <t>Omítka vnitřní zdiva, MVC, štuková na nové zdivo</t>
  </si>
  <si>
    <t>63</t>
  </si>
  <si>
    <t>Podlahy a podlahové konstrukce</t>
  </si>
  <si>
    <t>64</t>
  </si>
  <si>
    <t>Výplně otvorů</t>
  </si>
  <si>
    <t>9</t>
  </si>
  <si>
    <t>Ostatní konstrukce a práce</t>
  </si>
  <si>
    <t>952 90-1111.R00</t>
  </si>
  <si>
    <t xml:space="preserve">Vyčištění budov </t>
  </si>
  <si>
    <t>94</t>
  </si>
  <si>
    <t>Lešení a stavební výtahy</t>
  </si>
  <si>
    <t>941 95-5002.R00</t>
  </si>
  <si>
    <t xml:space="preserve">Lešení lehké pomocné, výška podlahy do 1,9 m </t>
  </si>
  <si>
    <t>96</t>
  </si>
  <si>
    <t>Bourání konstrukcí</t>
  </si>
  <si>
    <t xml:space="preserve">Vyvěšení křídel dveří pl. 2 m2 </t>
  </si>
  <si>
    <t>968 07-2455.R00</t>
  </si>
  <si>
    <t xml:space="preserve">Vybourání dveřních zárubní pl. do 2 m2 </t>
  </si>
  <si>
    <t>979 08-2111.R00</t>
  </si>
  <si>
    <t xml:space="preserve">Vnitrostaveništní doprava suti do 10 m </t>
  </si>
  <si>
    <t>979 08-2121.R00</t>
  </si>
  <si>
    <t xml:space="preserve">Příplatek k vnitrost. dopravě suti za dalších 5 m </t>
  </si>
  <si>
    <t>979 08-1111.R00</t>
  </si>
  <si>
    <t xml:space="preserve">Odvoz suti a vybour. hmot na skládku do 1 km </t>
  </si>
  <si>
    <t>979 08-1121.R00</t>
  </si>
  <si>
    <t xml:space="preserve">Příplatek k odvozu za každý další 1 km </t>
  </si>
  <si>
    <t>979 99-9999.R00</t>
  </si>
  <si>
    <t xml:space="preserve">Poplatek za skladku suti </t>
  </si>
  <si>
    <t>99</t>
  </si>
  <si>
    <t>Staveništní přesun hmot</t>
  </si>
  <si>
    <t>998 01-1001.R00</t>
  </si>
  <si>
    <t xml:space="preserve">Přesun hmot pro opravy a údržbu </t>
  </si>
  <si>
    <t>720</t>
  </si>
  <si>
    <t>Zdravotechnická instalace</t>
  </si>
  <si>
    <t xml:space="preserve">Zednické přípomoce pro úpravy ZTI </t>
  </si>
  <si>
    <t>730</t>
  </si>
  <si>
    <t>Ústřední vytápění</t>
  </si>
  <si>
    <t>766</t>
  </si>
  <si>
    <t>Konstrukce truhlářské</t>
  </si>
  <si>
    <t>776</t>
  </si>
  <si>
    <t>Podlahy povlakové</t>
  </si>
  <si>
    <t>783</t>
  </si>
  <si>
    <t>Nátěry</t>
  </si>
  <si>
    <t xml:space="preserve">Nátěr ocelové zárubně </t>
  </si>
  <si>
    <t>784</t>
  </si>
  <si>
    <t>Malby</t>
  </si>
  <si>
    <t>784 45-0010.RAB</t>
  </si>
  <si>
    <t>Malba stěn a stropu bílá</t>
  </si>
  <si>
    <t>M21</t>
  </si>
  <si>
    <t>Elektromontáže</t>
  </si>
  <si>
    <t xml:space="preserve">Zednické přípomoce pro úpravy elektro </t>
  </si>
  <si>
    <t>Zařízení staveniště</t>
  </si>
  <si>
    <t>M24</t>
  </si>
  <si>
    <t>Vzduchotechnika</t>
  </si>
  <si>
    <t>Zednické přípomoce pro úpravy ÚT</t>
  </si>
  <si>
    <t>900 00-0001</t>
  </si>
  <si>
    <t>720 00-0001</t>
  </si>
  <si>
    <t>720 00-0002</t>
  </si>
  <si>
    <t>730 00-0001</t>
  </si>
  <si>
    <t>730 00-0002</t>
  </si>
  <si>
    <t>776 00-0001</t>
  </si>
  <si>
    <t>783 00-0001</t>
  </si>
  <si>
    <t>210 00-0002</t>
  </si>
  <si>
    <t>783 00-0002</t>
  </si>
  <si>
    <t>REKONSTRUKCE MÍSTNOSTÍ FFUK PRAHA</t>
  </si>
  <si>
    <t>FFUK PRAHA</t>
  </si>
  <si>
    <t>Vybourání podlahového násypu</t>
  </si>
  <si>
    <t>Dřevěná soklíková podlahová lišta D+M</t>
  </si>
  <si>
    <t>Šetrná demontáž stávající vlysové podlahy</t>
  </si>
  <si>
    <t>Voskový protiskluzný lazurovací nátěr podlahy</t>
  </si>
  <si>
    <t>Zakrytí stávající podlahy</t>
  </si>
  <si>
    <t>Vybourání příček z dřevotřísky včetně stropní vzpěry</t>
  </si>
  <si>
    <t>Odstranění stávajícího zákrytu VZT v místnosti 128B</t>
  </si>
  <si>
    <t>Nový SDK zákryt VZT (SDK 12,5 mm), ocel. pozink. kce, přestěrkování, přebroušení, malba - místnost 128B</t>
  </si>
  <si>
    <t>Osazení větracích mřížek VZT do SDK zákrytu, rozměry stejné jako u původníck mřížek, provedení nerez</t>
  </si>
  <si>
    <t>Oškrabání maleb stěn a stropů a ostění</t>
  </si>
  <si>
    <t>Vysekání rýh</t>
  </si>
  <si>
    <t>Demontáž stávající podlahové krytiny z PVC</t>
  </si>
  <si>
    <t>Demontáž prkenného podlahového záklopu</t>
  </si>
  <si>
    <t>Podlaha 2*OSB deska 14mm dodávka+montáž</t>
  </si>
  <si>
    <t>Vlysová dřevěná podlaha dodávka+montáž</t>
  </si>
  <si>
    <t>Lokální oprava stávající vlysové podlahy</t>
  </si>
  <si>
    <t>Přeštukování stávajících stěn, sjednocení povrchu</t>
  </si>
  <si>
    <t>Lokální oprava omítek stěn a stropů a ostění, plocha do 10%</t>
  </si>
  <si>
    <t>Zakrytí dveří PUR deska dodávka+montáž</t>
  </si>
  <si>
    <t>210 00-0001</t>
  </si>
  <si>
    <t>240 00-0001</t>
  </si>
  <si>
    <t>240 00-0002</t>
  </si>
  <si>
    <t>240 00-0003</t>
  </si>
  <si>
    <t>776 00-0002</t>
  </si>
  <si>
    <t>642 94-0001</t>
  </si>
  <si>
    <t>642 94-0002</t>
  </si>
  <si>
    <t>642 94-0003</t>
  </si>
  <si>
    <t>642 94-0004</t>
  </si>
  <si>
    <t>342 25-5026</t>
  </si>
  <si>
    <t>317 16-0000</t>
  </si>
  <si>
    <t>Překlad dl 125mm dodávka+montáž</t>
  </si>
  <si>
    <t>642 94-2111</t>
  </si>
  <si>
    <t>Osazení zárubní dveřních ocelových 800*1970mm včetně dodávky zárubně</t>
  </si>
  <si>
    <t>612 40-3300</t>
  </si>
  <si>
    <t>631 57-1014</t>
  </si>
  <si>
    <t>784 01-1221</t>
  </si>
  <si>
    <t>767 13-0000</t>
  </si>
  <si>
    <t>965 08-2923</t>
  </si>
  <si>
    <t>968 06-1125.R00</t>
  </si>
  <si>
    <t>974 03-0000</t>
  </si>
  <si>
    <t>978 01-1121</t>
  </si>
  <si>
    <t>762 90-0080</t>
  </si>
  <si>
    <t>762 00-0001</t>
  </si>
  <si>
    <t>775 00-0001</t>
  </si>
  <si>
    <t>775 00-0002</t>
  </si>
  <si>
    <t>Přechodová lišta dodávka+montáž</t>
  </si>
  <si>
    <t>776 00-0003</t>
  </si>
  <si>
    <t>776 00-0004</t>
  </si>
  <si>
    <t>776 00-0005</t>
  </si>
  <si>
    <t>Příčky z desek pórobetonových tl 125mm včetně kotvení</t>
  </si>
  <si>
    <t>hod</t>
  </si>
  <si>
    <t>Podhled zavěšený z desek sádrokartonových 12,5 mm</t>
  </si>
  <si>
    <t>Zaomítnutí rýh po instalacích</t>
  </si>
  <si>
    <t>Výškové vyrovnání nových podlahových konstrukcí</t>
  </si>
  <si>
    <t xml:space="preserve">Začištění omítek kolem dveří apod. </t>
  </si>
  <si>
    <r>
      <t xml:space="preserve">Dveře vnitřní jednokřídlové hladké plné bílé 800/1970mm, bílý matný nátěr, kování klika-klika, zámek FAB včetně dubového prahu do stávající ocelové zárubně - </t>
    </r>
    <r>
      <rPr>
        <u/>
        <sz val="8"/>
        <rFont val="Arial CE"/>
        <charset val="238"/>
      </rPr>
      <t>pol. č. 1</t>
    </r>
  </si>
  <si>
    <r>
      <t xml:space="preserve">Dveře vnitřní jednokřídlové hladké plné bílé 800/1970mm, bílý matný nátěr, kování klika-klika, zámek FAB bez prahu do stávající ocelové zárubně - </t>
    </r>
    <r>
      <rPr>
        <u/>
        <sz val="8"/>
        <rFont val="Arial CE"/>
        <charset val="238"/>
      </rPr>
      <t>pol. č. 2</t>
    </r>
  </si>
  <si>
    <r>
      <t xml:space="preserve">Dveře vnitřní jednokřídlové hladké plné bílé 800/1970mm, bílý matný nátěr, kování klika-klika, zámek FAB bez prahu, dveřní zarážka v podlaze do nové ocelové zárubně - </t>
    </r>
    <r>
      <rPr>
        <u/>
        <sz val="8"/>
        <rFont val="Arial CE"/>
        <charset val="238"/>
      </rPr>
      <t>pol. č. 3</t>
    </r>
  </si>
  <si>
    <t>Zdravotechnika, napojení dřezu kuchyňské linky na vodu a kanalizaci, úprava vedení, dodávka a montáž stojánkové baterie u dřezu</t>
  </si>
  <si>
    <r>
      <t xml:space="preserve">Úprava ústředního vytápění  - </t>
    </r>
    <r>
      <rPr>
        <u/>
        <sz val="8"/>
        <rFont val="Arial CE"/>
        <charset val="238"/>
      </rPr>
      <t>viz samostatný rozpočet</t>
    </r>
  </si>
  <si>
    <t>Vyrovnávací stěrková vrstva pod vlysovou podlahu</t>
  </si>
  <si>
    <r>
      <t xml:space="preserve">Elektroinstalace - </t>
    </r>
    <r>
      <rPr>
        <u/>
        <sz val="8"/>
        <rFont val="Arial CE"/>
        <charset val="238"/>
      </rPr>
      <t>viz samostatný rozpočet</t>
    </r>
  </si>
  <si>
    <r>
      <t xml:space="preserve">Repase stávajících dveří dvoukřídlých kazetových 1300*2270mm a zárubní, odstranění stávajícího nátěru, překytování, přebroušení, nový nátěr, repase kování a pantů, kování klika-klika, zámek FAB - </t>
    </r>
    <r>
      <rPr>
        <u/>
        <sz val="8"/>
        <rFont val="Arial CE"/>
        <charset val="238"/>
      </rPr>
      <t>pol. č. 4</t>
    </r>
  </si>
  <si>
    <t xml:space="preserve">Lokální otlučení omítek vnitřních stěn v nejnutnějším rozsahu do 30 %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</si>
</sst>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#,##0\ &quot;Kč&quot;"/>
    <numFmt numFmtId="166" formatCode="0.0"/>
  </numFmts>
  <fonts count="28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b/>
      <sz val="12"/>
      <color rgb="FFFF0000"/>
      <name val="Arial CE"/>
      <charset val="238"/>
    </font>
    <font>
      <u/>
      <sz val="8"/>
      <name val="Arial CE"/>
      <charset val="238"/>
    </font>
    <font>
      <b/>
      <sz val="14"/>
      <name val="Cambria"/>
      <family val="1"/>
      <charset val="238"/>
      <scheme val="major"/>
    </font>
    <font>
      <sz val="10"/>
      <name val="Cambria"/>
      <family val="1"/>
      <charset val="238"/>
      <scheme val="major"/>
    </font>
    <font>
      <b/>
      <i/>
      <sz val="12"/>
      <name val="Cambria"/>
      <family val="1"/>
      <charset val="238"/>
      <scheme val="major"/>
    </font>
    <font>
      <b/>
      <i/>
      <sz val="10"/>
      <name val="Cambria"/>
      <family val="1"/>
      <charset val="238"/>
      <scheme val="major"/>
    </font>
    <font>
      <b/>
      <sz val="9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b/>
      <sz val="12"/>
      <name val="Cambria"/>
      <family val="1"/>
      <charset val="238"/>
      <scheme val="major"/>
    </font>
    <font>
      <sz val="8"/>
      <name val="Cambria"/>
      <family val="1"/>
      <charset val="238"/>
      <scheme val="maj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19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Border="1"/>
    <xf numFmtId="3" fontId="0" fillId="0" borderId="0" xfId="0" applyNumberFormat="1"/>
    <xf numFmtId="0" fontId="2" fillId="0" borderId="44" xfId="1" applyFont="1" applyBorder="1"/>
    <xf numFmtId="0" fontId="7" fillId="0" borderId="44" xfId="1" applyBorder="1"/>
    <xf numFmtId="0" fontId="7" fillId="0" borderId="44" xfId="1" applyBorder="1" applyAlignment="1">
      <alignment horizontal="right"/>
    </xf>
    <xf numFmtId="0" fontId="7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2" fillId="0" borderId="48" xfId="1" applyFont="1" applyBorder="1"/>
    <xf numFmtId="0" fontId="7" fillId="0" borderId="48" xfId="1" applyBorder="1"/>
    <xf numFmtId="0" fontId="7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4" fillId="0" borderId="25" xfId="0" applyNumberFormat="1" applyFont="1" applyFill="1" applyBorder="1"/>
    <xf numFmtId="0" fontId="4" fillId="0" borderId="26" xfId="0" applyFont="1" applyFill="1" applyBorder="1"/>
    <xf numFmtId="0" fontId="4" fillId="0" borderId="27" xfId="0" applyFont="1" applyFill="1" applyBorder="1"/>
    <xf numFmtId="0" fontId="4" fillId="0" borderId="50" xfId="0" applyFont="1" applyFill="1" applyBorder="1"/>
    <xf numFmtId="0" fontId="4" fillId="0" borderId="51" xfId="0" applyFont="1" applyFill="1" applyBorder="1"/>
    <xf numFmtId="0" fontId="4" fillId="0" borderId="52" xfId="0" applyFont="1" applyFill="1" applyBorder="1"/>
    <xf numFmtId="0" fontId="8" fillId="0" borderId="0" xfId="0" applyFont="1" applyFill="1" applyBorder="1"/>
    <xf numFmtId="0" fontId="0" fillId="0" borderId="0" xfId="0" applyFill="1" applyBorder="1"/>
    <xf numFmtId="3" fontId="5" fillId="0" borderId="7" xfId="0" applyNumberFormat="1" applyFont="1" applyFill="1" applyBorder="1"/>
    <xf numFmtId="0" fontId="4" fillId="0" borderId="25" xfId="0" applyFont="1" applyFill="1" applyBorder="1"/>
    <xf numFmtId="3" fontId="4" fillId="0" borderId="27" xfId="0" applyNumberFormat="1" applyFont="1" applyFill="1" applyBorder="1"/>
    <xf numFmtId="3" fontId="4" fillId="0" borderId="50" xfId="0" applyNumberFormat="1" applyFont="1" applyFill="1" applyBorder="1"/>
    <xf numFmtId="0" fontId="4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9" fillId="0" borderId="30" xfId="0" applyFont="1" applyFill="1" applyBorder="1"/>
    <xf numFmtId="0" fontId="9" fillId="0" borderId="31" xfId="0" applyFont="1" applyFill="1" applyBorder="1"/>
    <xf numFmtId="0" fontId="0" fillId="0" borderId="55" xfId="0" applyFill="1" applyBorder="1"/>
    <xf numFmtId="0" fontId="9" fillId="0" borderId="56" xfId="0" applyFont="1" applyFill="1" applyBorder="1" applyAlignment="1">
      <alignment horizontal="right"/>
    </xf>
    <xf numFmtId="0" fontId="9" fillId="0" borderId="31" xfId="0" applyFont="1" applyFill="1" applyBorder="1" applyAlignment="1">
      <alignment horizontal="right"/>
    </xf>
    <xf numFmtId="0" fontId="9" fillId="0" borderId="32" xfId="0" applyFont="1" applyFill="1" applyBorder="1" applyAlignment="1">
      <alignment horizontal="center"/>
    </xf>
    <xf numFmtId="4" fontId="10" fillId="0" borderId="31" xfId="0" applyNumberFormat="1" applyFont="1" applyFill="1" applyBorder="1" applyAlignment="1">
      <alignment horizontal="right"/>
    </xf>
    <xf numFmtId="4" fontId="10" fillId="0" borderId="55" xfId="0" applyNumberFormat="1" applyFont="1" applyFill="1" applyBorder="1" applyAlignment="1">
      <alignment horizontal="right"/>
    </xf>
    <xf numFmtId="0" fontId="5" fillId="0" borderId="34" xfId="0" applyFont="1" applyFill="1" applyBorder="1"/>
    <xf numFmtId="0" fontId="5" fillId="0" borderId="20" xfId="0" applyFont="1" applyFill="1" applyBorder="1"/>
    <xf numFmtId="0" fontId="5" fillId="0" borderId="21" xfId="0" applyFont="1" applyFill="1" applyBorder="1"/>
    <xf numFmtId="3" fontId="5" fillId="0" borderId="33" xfId="0" applyNumberFormat="1" applyFont="1" applyFill="1" applyBorder="1" applyAlignment="1">
      <alignment horizontal="right"/>
    </xf>
    <xf numFmtId="166" fontId="5" fillId="0" borderId="57" xfId="0" applyNumberFormat="1" applyFont="1" applyFill="1" applyBorder="1" applyAlignment="1">
      <alignment horizontal="right"/>
    </xf>
    <xf numFmtId="3" fontId="5" fillId="0" borderId="58" xfId="0" applyNumberFormat="1" applyFont="1" applyFill="1" applyBorder="1" applyAlignment="1">
      <alignment horizontal="right"/>
    </xf>
    <xf numFmtId="4" fontId="5" fillId="0" borderId="20" xfId="0" applyNumberFormat="1" applyFont="1" applyFill="1" applyBorder="1" applyAlignment="1">
      <alignment horizontal="right"/>
    </xf>
    <xf numFmtId="0" fontId="0" fillId="0" borderId="36" xfId="0" applyFill="1" applyBorder="1"/>
    <xf numFmtId="0" fontId="4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8" fillId="0" borderId="0" xfId="0" applyNumberFormat="1" applyFont="1"/>
    <xf numFmtId="4" fontId="8" fillId="0" borderId="0" xfId="0" applyNumberFormat="1" applyFont="1"/>
    <xf numFmtId="4" fontId="0" fillId="0" borderId="0" xfId="0" applyNumberFormat="1"/>
    <xf numFmtId="0" fontId="7" fillId="0" borderId="0" xfId="1"/>
    <xf numFmtId="0" fontId="7" fillId="0" borderId="0" xfId="1" applyFill="1"/>
    <xf numFmtId="0" fontId="12" fillId="0" borderId="0" xfId="1" applyFont="1" applyFill="1" applyAlignment="1">
      <alignment horizontal="centerContinuous"/>
    </xf>
    <xf numFmtId="0" fontId="13" fillId="0" borderId="0" xfId="1" applyFont="1" applyFill="1" applyAlignment="1">
      <alignment horizontal="centerContinuous"/>
    </xf>
    <xf numFmtId="0" fontId="13" fillId="0" borderId="0" xfId="1" applyFont="1" applyFill="1" applyAlignment="1">
      <alignment horizontal="right"/>
    </xf>
    <xf numFmtId="0" fontId="2" fillId="0" borderId="44" xfId="1" applyFont="1" applyFill="1" applyBorder="1"/>
    <xf numFmtId="0" fontId="7" fillId="0" borderId="44" xfId="1" applyFill="1" applyBorder="1"/>
    <xf numFmtId="0" fontId="8" fillId="0" borderId="44" xfId="1" applyFont="1" applyFill="1" applyBorder="1" applyAlignment="1">
      <alignment horizontal="right"/>
    </xf>
    <xf numFmtId="0" fontId="7" fillId="0" borderId="44" xfId="1" applyFill="1" applyBorder="1" applyAlignment="1">
      <alignment horizontal="left"/>
    </xf>
    <xf numFmtId="0" fontId="7" fillId="0" borderId="45" xfId="1" applyFill="1" applyBorder="1"/>
    <xf numFmtId="0" fontId="2" fillId="0" borderId="48" xfId="1" applyFont="1" applyFill="1" applyBorder="1"/>
    <xf numFmtId="0" fontId="7" fillId="0" borderId="48" xfId="1" applyFill="1" applyBorder="1"/>
    <xf numFmtId="0" fontId="8" fillId="0" borderId="0" xfId="1" applyFont="1" applyFill="1"/>
    <xf numFmtId="0" fontId="7" fillId="0" borderId="0" xfId="1" applyFont="1" applyFill="1"/>
    <xf numFmtId="0" fontId="7" fillId="0" borderId="0" xfId="1" applyFill="1" applyAlignment="1">
      <alignment horizontal="right"/>
    </xf>
    <xf numFmtId="0" fontId="7" fillId="0" borderId="0" xfId="1" applyFill="1" applyAlignment="1"/>
    <xf numFmtId="49" fontId="3" fillId="0" borderId="57" xfId="1" applyNumberFormat="1" applyFont="1" applyFill="1" applyBorder="1"/>
    <xf numFmtId="0" fontId="3" fillId="0" borderId="15" xfId="1" applyFont="1" applyFill="1" applyBorder="1" applyAlignment="1">
      <alignment horizontal="center"/>
    </xf>
    <xf numFmtId="0" fontId="3" fillId="0" borderId="15" xfId="1" applyNumberFormat="1" applyFont="1" applyFill="1" applyBorder="1" applyAlignment="1">
      <alignment horizontal="center"/>
    </xf>
    <xf numFmtId="0" fontId="3" fillId="0" borderId="57" xfId="1" applyFont="1" applyFill="1" applyBorder="1" applyAlignment="1">
      <alignment horizontal="center"/>
    </xf>
    <xf numFmtId="0" fontId="7" fillId="0" borderId="0" xfId="1" applyNumberFormat="1"/>
    <xf numFmtId="0" fontId="14" fillId="0" borderId="0" xfId="1" applyFont="1"/>
    <xf numFmtId="3" fontId="7" fillId="0" borderId="0" xfId="1" applyNumberFormat="1"/>
    <xf numFmtId="0" fontId="7" fillId="0" borderId="0" xfId="1" applyBorder="1"/>
    <xf numFmtId="0" fontId="16" fillId="0" borderId="0" xfId="1" applyFont="1" applyAlignment="1"/>
    <xf numFmtId="0" fontId="7" fillId="0" borderId="0" xfId="1" applyAlignment="1">
      <alignment horizontal="right"/>
    </xf>
    <xf numFmtId="0" fontId="17" fillId="0" borderId="0" xfId="1" applyFont="1" applyBorder="1"/>
    <xf numFmtId="3" fontId="17" fillId="0" borderId="0" xfId="1" applyNumberFormat="1" applyFont="1" applyBorder="1" applyAlignment="1">
      <alignment horizontal="right"/>
    </xf>
    <xf numFmtId="4" fontId="17" fillId="0" borderId="0" xfId="1" applyNumberFormat="1" applyFont="1" applyBorder="1"/>
    <xf numFmtId="0" fontId="16" fillId="0" borderId="0" xfId="1" applyFont="1" applyBorder="1" applyAlignment="1"/>
    <xf numFmtId="0" fontId="7" fillId="0" borderId="0" xfId="1" applyBorder="1" applyAlignment="1">
      <alignment horizontal="right"/>
    </xf>
    <xf numFmtId="49" fontId="8" fillId="0" borderId="5" xfId="0" applyNumberFormat="1" applyFont="1" applyFill="1" applyBorder="1"/>
    <xf numFmtId="3" fontId="5" fillId="0" borderId="6" xfId="0" applyNumberFormat="1" applyFont="1" applyFill="1" applyBorder="1"/>
    <xf numFmtId="3" fontId="5" fillId="0" borderId="53" xfId="0" applyNumberFormat="1" applyFont="1" applyFill="1" applyBorder="1"/>
    <xf numFmtId="3" fontId="5" fillId="0" borderId="54" xfId="0" applyNumberFormat="1" applyFont="1" applyFill="1" applyBorder="1"/>
    <xf numFmtId="0" fontId="4" fillId="0" borderId="53" xfId="1" applyFont="1" applyFill="1" applyBorder="1" applyAlignment="1">
      <alignment horizontal="center" vertical="top"/>
    </xf>
    <xf numFmtId="49" fontId="4" fillId="0" borderId="53" xfId="1" applyNumberFormat="1" applyFont="1" applyFill="1" applyBorder="1" applyAlignment="1">
      <alignment horizontal="left" vertical="top"/>
    </xf>
    <xf numFmtId="0" fontId="4" fillId="0" borderId="53" xfId="1" applyFont="1" applyFill="1" applyBorder="1" applyAlignment="1">
      <alignment vertical="top"/>
    </xf>
    <xf numFmtId="0" fontId="7" fillId="0" borderId="53" xfId="1" applyFill="1" applyBorder="1" applyAlignment="1">
      <alignment horizontal="center" vertical="top"/>
    </xf>
    <xf numFmtId="0" fontId="7" fillId="0" borderId="53" xfId="1" applyNumberFormat="1" applyFill="1" applyBorder="1" applyAlignment="1">
      <alignment horizontal="right" vertical="top"/>
    </xf>
    <xf numFmtId="0" fontId="7" fillId="0" borderId="53" xfId="1" applyNumberFormat="1" applyFill="1" applyBorder="1" applyAlignment="1">
      <alignment vertical="top"/>
    </xf>
    <xf numFmtId="0" fontId="5" fillId="0" borderId="53" xfId="1" applyFont="1" applyFill="1" applyBorder="1" applyAlignment="1">
      <alignment horizontal="center" vertical="top"/>
    </xf>
    <xf numFmtId="49" fontId="6" fillId="0" borderId="53" xfId="1" applyNumberFormat="1" applyFont="1" applyFill="1" applyBorder="1" applyAlignment="1">
      <alignment horizontal="left" vertical="top"/>
    </xf>
    <xf numFmtId="0" fontId="6" fillId="0" borderId="53" xfId="1" applyFont="1" applyFill="1" applyBorder="1" applyAlignment="1">
      <alignment vertical="top" wrapText="1"/>
    </xf>
    <xf numFmtId="49" fontId="15" fillId="0" borderId="53" xfId="1" applyNumberFormat="1" applyFont="1" applyFill="1" applyBorder="1" applyAlignment="1">
      <alignment horizontal="center" vertical="top" shrinkToFit="1"/>
    </xf>
    <xf numFmtId="4" fontId="15" fillId="0" borderId="53" xfId="1" applyNumberFormat="1" applyFont="1" applyFill="1" applyBorder="1" applyAlignment="1">
      <alignment horizontal="right" vertical="top"/>
    </xf>
    <xf numFmtId="4" fontId="15" fillId="0" borderId="53" xfId="1" applyNumberFormat="1" applyFont="1" applyFill="1" applyBorder="1" applyAlignment="1">
      <alignment vertical="top"/>
    </xf>
    <xf numFmtId="0" fontId="7" fillId="0" borderId="60" xfId="1" applyFill="1" applyBorder="1" applyAlignment="1">
      <alignment horizontal="center" vertical="top"/>
    </xf>
    <xf numFmtId="49" fontId="2" fillId="0" borderId="60" xfId="1" applyNumberFormat="1" applyFont="1" applyFill="1" applyBorder="1" applyAlignment="1">
      <alignment horizontal="left" vertical="top"/>
    </xf>
    <xf numFmtId="0" fontId="2" fillId="0" borderId="60" xfId="1" applyFont="1" applyFill="1" applyBorder="1" applyAlignment="1">
      <alignment vertical="top"/>
    </xf>
    <xf numFmtId="4" fontId="7" fillId="0" borderId="60" xfId="1" applyNumberFormat="1" applyFill="1" applyBorder="1" applyAlignment="1">
      <alignment horizontal="right" vertical="top"/>
    </xf>
    <xf numFmtId="4" fontId="4" fillId="0" borderId="60" xfId="1" applyNumberFormat="1" applyFont="1" applyFill="1" applyBorder="1" applyAlignment="1">
      <alignment vertical="top"/>
    </xf>
    <xf numFmtId="0" fontId="6" fillId="3" borderId="53" xfId="1" applyFont="1" applyFill="1" applyBorder="1" applyAlignment="1">
      <alignment vertical="top" wrapText="1"/>
    </xf>
    <xf numFmtId="4" fontId="7" fillId="0" borderId="0" xfId="1" applyNumberFormat="1"/>
    <xf numFmtId="4" fontId="15" fillId="3" borderId="53" xfId="1" applyNumberFormat="1" applyFont="1" applyFill="1" applyBorder="1" applyAlignment="1">
      <alignment horizontal="right" vertical="top"/>
    </xf>
    <xf numFmtId="0" fontId="18" fillId="3" borderId="0" xfId="1" applyFont="1" applyFill="1"/>
    <xf numFmtId="49" fontId="15" fillId="3" borderId="53" xfId="1" applyNumberFormat="1" applyFont="1" applyFill="1" applyBorder="1" applyAlignment="1">
      <alignment horizontal="center" vertical="top" shrinkToFit="1"/>
    </xf>
    <xf numFmtId="0" fontId="7" fillId="3" borderId="0" xfId="1" applyFill="1" applyAlignment="1">
      <alignment vertical="top"/>
    </xf>
    <xf numFmtId="4" fontId="7" fillId="3" borderId="0" xfId="1" applyNumberFormat="1" applyFill="1" applyBorder="1"/>
    <xf numFmtId="0" fontId="7" fillId="3" borderId="0" xfId="1" applyNumberFormat="1" applyFill="1" applyBorder="1" applyAlignment="1">
      <alignment horizontal="right" vertical="top"/>
    </xf>
    <xf numFmtId="4" fontId="15" fillId="3" borderId="0" xfId="1" applyNumberFormat="1" applyFont="1" applyFill="1" applyBorder="1" applyAlignment="1">
      <alignment horizontal="right" vertical="top"/>
    </xf>
    <xf numFmtId="4" fontId="7" fillId="3" borderId="0" xfId="1" applyNumberFormat="1" applyFill="1" applyBorder="1" applyAlignment="1">
      <alignment horizontal="right" vertical="top"/>
    </xf>
    <xf numFmtId="3" fontId="5" fillId="3" borderId="21" xfId="0" applyNumberFormat="1" applyFont="1" applyFill="1" applyBorder="1" applyAlignment="1">
      <alignment horizontal="right"/>
    </xf>
    <xf numFmtId="0" fontId="7" fillId="0" borderId="0" xfId="1" applyNumberFormat="1" applyAlignment="1">
      <alignment vertical="top"/>
    </xf>
    <xf numFmtId="0" fontId="7" fillId="0" borderId="0" xfId="1" applyAlignment="1">
      <alignment vertical="top"/>
    </xf>
    <xf numFmtId="0" fontId="7" fillId="3" borderId="0" xfId="1" applyFill="1"/>
    <xf numFmtId="0" fontId="7" fillId="3" borderId="53" xfId="1" applyNumberFormat="1" applyFill="1" applyBorder="1" applyAlignment="1">
      <alignment horizontal="right" vertical="top"/>
    </xf>
    <xf numFmtId="4" fontId="7" fillId="3" borderId="60" xfId="1" applyNumberFormat="1" applyFill="1" applyBorder="1" applyAlignment="1">
      <alignment horizontal="right" vertical="top"/>
    </xf>
    <xf numFmtId="0" fontId="7" fillId="3" borderId="0" xfId="1" applyNumberFormat="1" applyFill="1"/>
    <xf numFmtId="49" fontId="4" fillId="3" borderId="53" xfId="1" applyNumberFormat="1" applyFont="1" applyFill="1" applyBorder="1" applyAlignment="1">
      <alignment horizontal="left" vertical="top"/>
    </xf>
    <xf numFmtId="49" fontId="6" fillId="3" borderId="53" xfId="1" applyNumberFormat="1" applyFont="1" applyFill="1" applyBorder="1" applyAlignment="1">
      <alignment horizontal="left" vertical="top"/>
    </xf>
    <xf numFmtId="49" fontId="2" fillId="3" borderId="60" xfId="1" applyNumberFormat="1" applyFont="1" applyFill="1" applyBorder="1" applyAlignment="1">
      <alignment horizontal="left" vertical="top"/>
    </xf>
    <xf numFmtId="0" fontId="7" fillId="0" borderId="42" xfId="1" applyFont="1" applyBorder="1" applyAlignment="1">
      <alignment horizontal="center"/>
    </xf>
    <xf numFmtId="0" fontId="7" fillId="0" borderId="43" xfId="1" applyFont="1" applyBorder="1" applyAlignment="1">
      <alignment horizontal="center"/>
    </xf>
    <xf numFmtId="0" fontId="7" fillId="0" borderId="46" xfId="1" applyFont="1" applyBorder="1" applyAlignment="1">
      <alignment horizontal="center"/>
    </xf>
    <xf numFmtId="0" fontId="7" fillId="0" borderId="47" xfId="1" applyFont="1" applyBorder="1" applyAlignment="1">
      <alignment horizontal="center"/>
    </xf>
    <xf numFmtId="0" fontId="7" fillId="0" borderId="48" xfId="1" applyFont="1" applyBorder="1" applyAlignment="1">
      <alignment horizontal="left"/>
    </xf>
    <xf numFmtId="0" fontId="7" fillId="0" borderId="49" xfId="1" applyFont="1" applyBorder="1" applyAlignment="1">
      <alignment horizontal="left"/>
    </xf>
    <xf numFmtId="3" fontId="4" fillId="0" borderId="37" xfId="0" applyNumberFormat="1" applyFont="1" applyFill="1" applyBorder="1" applyAlignment="1">
      <alignment horizontal="right"/>
    </xf>
    <xf numFmtId="3" fontId="4" fillId="0" borderId="59" xfId="0" applyNumberFormat="1" applyFont="1" applyFill="1" applyBorder="1" applyAlignment="1">
      <alignment horizontal="right"/>
    </xf>
    <xf numFmtId="0" fontId="11" fillId="0" borderId="0" xfId="1" applyFont="1" applyAlignment="1">
      <alignment horizontal="center"/>
    </xf>
    <xf numFmtId="0" fontId="7" fillId="0" borderId="42" xfId="1" applyFont="1" applyFill="1" applyBorder="1" applyAlignment="1">
      <alignment horizontal="center"/>
    </xf>
    <xf numFmtId="0" fontId="7" fillId="0" borderId="43" xfId="1" applyFont="1" applyFill="1" applyBorder="1" applyAlignment="1">
      <alignment horizontal="center"/>
    </xf>
    <xf numFmtId="49" fontId="7" fillId="0" borderId="46" xfId="1" applyNumberFormat="1" applyFont="1" applyFill="1" applyBorder="1" applyAlignment="1">
      <alignment horizontal="center"/>
    </xf>
    <xf numFmtId="0" fontId="7" fillId="0" borderId="47" xfId="1" applyFont="1" applyFill="1" applyBorder="1" applyAlignment="1">
      <alignment horizontal="center"/>
    </xf>
    <xf numFmtId="0" fontId="7" fillId="0" borderId="48" xfId="1" applyFill="1" applyBorder="1" applyAlignment="1">
      <alignment horizontal="center" shrinkToFit="1"/>
    </xf>
    <xf numFmtId="0" fontId="7" fillId="0" borderId="49" xfId="1" applyFill="1" applyBorder="1" applyAlignment="1">
      <alignment horizontal="center" shrinkToFit="1"/>
    </xf>
    <xf numFmtId="0" fontId="20" fillId="0" borderId="0" xfId="0" applyFont="1" applyAlignment="1">
      <alignment horizontal="centerContinuous"/>
    </xf>
    <xf numFmtId="0" fontId="21" fillId="0" borderId="0" xfId="0" applyFont="1" applyAlignment="1">
      <alignment horizontal="centerContinuous"/>
    </xf>
    <xf numFmtId="0" fontId="21" fillId="0" borderId="0" xfId="0" applyFont="1"/>
    <xf numFmtId="0" fontId="21" fillId="0" borderId="1" xfId="0" applyFont="1" applyBorder="1"/>
    <xf numFmtId="0" fontId="21" fillId="0" borderId="2" xfId="0" applyFont="1" applyBorder="1"/>
    <xf numFmtId="0" fontId="21" fillId="0" borderId="3" xfId="0" applyFont="1" applyBorder="1"/>
    <xf numFmtId="0" fontId="21" fillId="0" borderId="4" xfId="0" applyFont="1" applyBorder="1"/>
    <xf numFmtId="49" fontId="22" fillId="2" borderId="5" xfId="0" applyNumberFormat="1" applyFont="1" applyFill="1" applyBorder="1"/>
    <xf numFmtId="49" fontId="21" fillId="2" borderId="6" xfId="0" applyNumberFormat="1" applyFont="1" applyFill="1" applyBorder="1"/>
    <xf numFmtId="0" fontId="23" fillId="2" borderId="0" xfId="0" applyFont="1" applyFill="1" applyBorder="1"/>
    <xf numFmtId="0" fontId="21" fillId="2" borderId="0" xfId="0" applyFont="1" applyFill="1" applyBorder="1"/>
    <xf numFmtId="0" fontId="21" fillId="4" borderId="0" xfId="0" applyFont="1" applyFill="1" applyBorder="1"/>
    <xf numFmtId="0" fontId="21" fillId="4" borderId="7" xfId="0" applyFont="1" applyFill="1" applyBorder="1"/>
    <xf numFmtId="0" fontId="21" fillId="0" borderId="8" xfId="0" applyFont="1" applyBorder="1"/>
    <xf numFmtId="0" fontId="21" fillId="0" borderId="9" xfId="0" applyFont="1" applyBorder="1"/>
    <xf numFmtId="0" fontId="21" fillId="0" borderId="10" xfId="0" applyFont="1" applyBorder="1"/>
    <xf numFmtId="0" fontId="21" fillId="0" borderId="11" xfId="0" applyFont="1" applyBorder="1"/>
    <xf numFmtId="0" fontId="21" fillId="0" borderId="12" xfId="0" applyFont="1" applyBorder="1"/>
    <xf numFmtId="49" fontId="21" fillId="0" borderId="13" xfId="0" applyNumberFormat="1" applyFont="1" applyBorder="1" applyAlignment="1">
      <alignment horizontal="left"/>
    </xf>
    <xf numFmtId="0" fontId="21" fillId="0" borderId="7" xfId="0" applyFont="1" applyBorder="1"/>
    <xf numFmtId="0" fontId="24" fillId="0" borderId="14" xfId="0" applyFont="1" applyBorder="1" applyAlignment="1">
      <alignment horizontal="left"/>
    </xf>
    <xf numFmtId="0" fontId="24" fillId="0" borderId="15" xfId="0" applyFont="1" applyBorder="1" applyAlignment="1">
      <alignment horizontal="left"/>
    </xf>
    <xf numFmtId="0" fontId="21" fillId="0" borderId="11" xfId="0" applyNumberFormat="1" applyFont="1" applyBorder="1"/>
    <xf numFmtId="0" fontId="21" fillId="0" borderId="10" xfId="0" applyNumberFormat="1" applyFont="1" applyBorder="1"/>
    <xf numFmtId="0" fontId="21" fillId="0" borderId="12" xfId="0" applyNumberFormat="1" applyFont="1" applyBorder="1"/>
    <xf numFmtId="0" fontId="21" fillId="0" borderId="0" xfId="0" applyNumberFormat="1" applyFont="1"/>
    <xf numFmtId="3" fontId="21" fillId="0" borderId="12" xfId="0" applyNumberFormat="1" applyFont="1" applyBorder="1"/>
    <xf numFmtId="0" fontId="21" fillId="0" borderId="16" xfId="0" applyFont="1" applyBorder="1"/>
    <xf numFmtId="0" fontId="21" fillId="0" borderId="14" xfId="0" applyFont="1" applyBorder="1"/>
    <xf numFmtId="0" fontId="21" fillId="0" borderId="17" xfId="0" applyFont="1" applyBorder="1"/>
    <xf numFmtId="0" fontId="21" fillId="0" borderId="18" xfId="0" applyFont="1" applyBorder="1"/>
    <xf numFmtId="0" fontId="21" fillId="0" borderId="5" xfId="0" applyFont="1" applyBorder="1"/>
    <xf numFmtId="0" fontId="21" fillId="0" borderId="0" xfId="0" applyFont="1" applyBorder="1"/>
    <xf numFmtId="0" fontId="21" fillId="0" borderId="13" xfId="0" applyFont="1" applyBorder="1"/>
    <xf numFmtId="3" fontId="21" fillId="0" borderId="0" xfId="0" applyNumberFormat="1" applyFont="1"/>
    <xf numFmtId="0" fontId="25" fillId="0" borderId="19" xfId="0" applyFont="1" applyBorder="1" applyAlignment="1">
      <alignment horizontal="left"/>
    </xf>
    <xf numFmtId="0" fontId="25" fillId="0" borderId="20" xfId="0" applyFont="1" applyBorder="1" applyAlignment="1">
      <alignment horizontal="left"/>
    </xf>
    <xf numFmtId="0" fontId="25" fillId="0" borderId="21" xfId="0" applyFont="1" applyBorder="1" applyAlignment="1">
      <alignment horizontal="left"/>
    </xf>
    <xf numFmtId="0" fontId="20" fillId="0" borderId="22" xfId="0" applyFont="1" applyBorder="1" applyAlignment="1">
      <alignment horizontal="centerContinuous" vertical="center"/>
    </xf>
    <xf numFmtId="0" fontId="26" fillId="0" borderId="23" xfId="0" applyFont="1" applyBorder="1" applyAlignment="1">
      <alignment horizontal="centerContinuous" vertical="center"/>
    </xf>
    <xf numFmtId="0" fontId="21" fillId="0" borderId="23" xfId="0" applyFont="1" applyBorder="1" applyAlignment="1">
      <alignment horizontal="centerContinuous" vertical="center"/>
    </xf>
    <xf numFmtId="0" fontId="21" fillId="0" borderId="24" xfId="0" applyFont="1" applyBorder="1" applyAlignment="1">
      <alignment horizontal="centerContinuous" vertical="center"/>
    </xf>
    <xf numFmtId="0" fontId="25" fillId="0" borderId="25" xfId="0" applyFont="1" applyBorder="1" applyAlignment="1">
      <alignment horizontal="left"/>
    </xf>
    <xf numFmtId="0" fontId="21" fillId="0" borderId="26" xfId="0" applyFont="1" applyBorder="1" applyAlignment="1">
      <alignment horizontal="left"/>
    </xf>
    <xf numFmtId="0" fontId="21" fillId="0" borderId="27" xfId="0" applyFont="1" applyBorder="1" applyAlignment="1">
      <alignment horizontal="centerContinuous"/>
    </xf>
    <xf numFmtId="0" fontId="25" fillId="0" borderId="26" xfId="0" applyFont="1" applyBorder="1" applyAlignment="1">
      <alignment horizontal="centerContinuous"/>
    </xf>
    <xf numFmtId="0" fontId="21" fillId="0" borderId="26" xfId="0" applyFont="1" applyBorder="1" applyAlignment="1">
      <alignment horizontal="centerContinuous"/>
    </xf>
    <xf numFmtId="0" fontId="21" fillId="0" borderId="28" xfId="0" applyFont="1" applyBorder="1"/>
    <xf numFmtId="0" fontId="21" fillId="0" borderId="20" xfId="0" applyFont="1" applyBorder="1"/>
    <xf numFmtId="3" fontId="21" fillId="0" borderId="29" xfId="0" applyNumberFormat="1" applyFont="1" applyBorder="1"/>
    <xf numFmtId="0" fontId="21" fillId="0" borderId="30" xfId="0" applyFont="1" applyBorder="1"/>
    <xf numFmtId="3" fontId="21" fillId="0" borderId="31" xfId="0" applyNumberFormat="1" applyFont="1" applyBorder="1"/>
    <xf numFmtId="0" fontId="21" fillId="0" borderId="32" xfId="0" applyFont="1" applyBorder="1"/>
    <xf numFmtId="3" fontId="21" fillId="0" borderId="14" xfId="0" applyNumberFormat="1" applyFont="1" applyBorder="1"/>
    <xf numFmtId="0" fontId="21" fillId="0" borderId="15" xfId="0" applyFont="1" applyBorder="1"/>
    <xf numFmtId="0" fontId="21" fillId="0" borderId="33" xfId="0" applyFont="1" applyBorder="1"/>
    <xf numFmtId="0" fontId="21" fillId="0" borderId="34" xfId="0" applyFont="1" applyBorder="1"/>
    <xf numFmtId="3" fontId="21" fillId="0" borderId="35" xfId="0" applyNumberFormat="1" applyFont="1" applyBorder="1"/>
    <xf numFmtId="0" fontId="21" fillId="0" borderId="36" xfId="0" applyFont="1" applyBorder="1"/>
    <xf numFmtId="3" fontId="21" fillId="0" borderId="37" xfId="0" applyNumberFormat="1" applyFont="1" applyBorder="1"/>
    <xf numFmtId="0" fontId="21" fillId="0" borderId="38" xfId="0" applyFont="1" applyBorder="1"/>
    <xf numFmtId="0" fontId="21" fillId="0" borderId="39" xfId="0" applyFont="1" applyBorder="1"/>
    <xf numFmtId="0" fontId="21" fillId="0" borderId="0" xfId="0" applyFont="1" applyBorder="1" applyAlignment="1">
      <alignment horizontal="right"/>
    </xf>
    <xf numFmtId="164" fontId="21" fillId="0" borderId="0" xfId="0" applyNumberFormat="1" applyFont="1" applyBorder="1"/>
    <xf numFmtId="0" fontId="21" fillId="0" borderId="11" xfId="0" applyNumberFormat="1" applyFont="1" applyBorder="1" applyAlignment="1">
      <alignment horizontal="right"/>
    </xf>
    <xf numFmtId="165" fontId="21" fillId="0" borderId="14" xfId="0" applyNumberFormat="1" applyFont="1" applyBorder="1"/>
    <xf numFmtId="165" fontId="21" fillId="0" borderId="0" xfId="0" applyNumberFormat="1" applyFont="1" applyBorder="1"/>
    <xf numFmtId="0" fontId="26" fillId="0" borderId="36" xfId="0" applyFont="1" applyFill="1" applyBorder="1"/>
    <xf numFmtId="0" fontId="26" fillId="0" borderId="37" xfId="0" applyFont="1" applyFill="1" applyBorder="1"/>
    <xf numFmtId="0" fontId="26" fillId="0" borderId="40" xfId="0" applyFont="1" applyFill="1" applyBorder="1"/>
    <xf numFmtId="165" fontId="26" fillId="0" borderId="37" xfId="0" applyNumberFormat="1" applyFont="1" applyFill="1" applyBorder="1"/>
    <xf numFmtId="0" fontId="26" fillId="0" borderId="41" xfId="0" applyFont="1" applyFill="1" applyBorder="1"/>
    <xf numFmtId="0" fontId="26" fillId="0" borderId="0" xfId="0" applyFont="1"/>
    <xf numFmtId="0" fontId="21" fillId="0" borderId="0" xfId="0" applyFont="1" applyAlignment="1"/>
    <xf numFmtId="0" fontId="27" fillId="0" borderId="0" xfId="0" applyFont="1" applyAlignment="1">
      <alignment horizontal="left" vertical="top" wrapText="1"/>
    </xf>
    <xf numFmtId="0" fontId="21" fillId="0" borderId="0" xfId="0" applyFont="1" applyAlignment="1">
      <alignment vertical="justify"/>
    </xf>
    <xf numFmtId="0" fontId="21" fillId="0" borderId="0" xfId="0" applyFont="1" applyAlignment="1">
      <alignment horizontal="left" wrapTex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/>
  <dimension ref="A1:BE55"/>
  <sheetViews>
    <sheetView tabSelected="1" topLeftCell="A2" workbookViewId="0">
      <selection activeCell="J23" sqref="J23"/>
    </sheetView>
  </sheetViews>
  <sheetFormatPr defaultRowHeight="12.75" x14ac:dyDescent="0.2"/>
  <cols>
    <col min="1" max="1" width="2" style="144" customWidth="1"/>
    <col min="2" max="2" width="15" style="144" customWidth="1"/>
    <col min="3" max="3" width="15.85546875" style="144" customWidth="1"/>
    <col min="4" max="4" width="14.5703125" style="144" customWidth="1"/>
    <col min="5" max="5" width="13.5703125" style="144" customWidth="1"/>
    <col min="6" max="6" width="16.5703125" style="144" customWidth="1"/>
    <col min="7" max="7" width="15.42578125" style="144" customWidth="1"/>
    <col min="8" max="16384" width="9.140625" style="144"/>
  </cols>
  <sheetData>
    <row r="1" spans="1:57" ht="21.75" customHeight="1" x14ac:dyDescent="0.25">
      <c r="A1" s="142" t="s">
        <v>0</v>
      </c>
      <c r="B1" s="143"/>
      <c r="C1" s="143"/>
      <c r="D1" s="143"/>
      <c r="E1" s="143"/>
      <c r="F1" s="143"/>
      <c r="G1" s="143"/>
    </row>
    <row r="2" spans="1:57" ht="15" customHeight="1" thickBot="1" x14ac:dyDescent="0.25"/>
    <row r="3" spans="1:57" ht="12.95" customHeight="1" x14ac:dyDescent="0.2">
      <c r="A3" s="145" t="s">
        <v>1</v>
      </c>
      <c r="B3" s="146"/>
      <c r="C3" s="147" t="s">
        <v>2</v>
      </c>
      <c r="D3" s="147"/>
      <c r="E3" s="147"/>
      <c r="F3" s="147"/>
      <c r="G3" s="148"/>
    </row>
    <row r="4" spans="1:57" ht="12.95" customHeight="1" x14ac:dyDescent="0.25">
      <c r="A4" s="149"/>
      <c r="B4" s="150"/>
      <c r="C4" s="151" t="s">
        <v>145</v>
      </c>
      <c r="D4" s="152"/>
      <c r="E4" s="153"/>
      <c r="F4" s="153"/>
      <c r="G4" s="154"/>
    </row>
    <row r="5" spans="1:57" ht="12.95" customHeight="1" x14ac:dyDescent="0.2">
      <c r="A5" s="155" t="s">
        <v>4</v>
      </c>
      <c r="B5" s="156"/>
      <c r="C5" s="157" t="s">
        <v>5</v>
      </c>
      <c r="D5" s="157"/>
      <c r="E5" s="157"/>
      <c r="F5" s="158"/>
      <c r="G5" s="159"/>
    </row>
    <row r="6" spans="1:57" ht="12.95" customHeight="1" x14ac:dyDescent="0.25">
      <c r="A6" s="149"/>
      <c r="B6" s="150"/>
      <c r="C6" s="151" t="s">
        <v>144</v>
      </c>
      <c r="D6" s="152"/>
      <c r="E6" s="152"/>
      <c r="F6" s="160"/>
      <c r="G6" s="161"/>
    </row>
    <row r="7" spans="1:57" x14ac:dyDescent="0.2">
      <c r="A7" s="155" t="s">
        <v>6</v>
      </c>
      <c r="B7" s="157"/>
      <c r="C7" s="162"/>
      <c r="D7" s="163"/>
      <c r="E7" s="164" t="s">
        <v>7</v>
      </c>
      <c r="F7" s="165"/>
      <c r="G7" s="166">
        <v>0</v>
      </c>
      <c r="H7" s="167"/>
      <c r="I7" s="167"/>
    </row>
    <row r="8" spans="1:57" x14ac:dyDescent="0.2">
      <c r="A8" s="155" t="s">
        <v>8</v>
      </c>
      <c r="B8" s="157"/>
      <c r="C8" s="162"/>
      <c r="D8" s="163"/>
      <c r="E8" s="158" t="s">
        <v>9</v>
      </c>
      <c r="F8" s="157"/>
      <c r="G8" s="168">
        <f>IF(PocetMJ=0,,ROUND((F30+F32)/PocetMJ,1))</f>
        <v>0</v>
      </c>
    </row>
    <row r="9" spans="1:57" x14ac:dyDescent="0.2">
      <c r="A9" s="169" t="s">
        <v>10</v>
      </c>
      <c r="B9" s="170"/>
      <c r="C9" s="170"/>
      <c r="D9" s="170"/>
      <c r="E9" s="171" t="s">
        <v>11</v>
      </c>
      <c r="F9" s="170"/>
      <c r="G9" s="172"/>
    </row>
    <row r="10" spans="1:57" x14ac:dyDescent="0.2">
      <c r="A10" s="173" t="s">
        <v>12</v>
      </c>
      <c r="B10" s="174"/>
      <c r="C10" s="174"/>
      <c r="D10" s="174"/>
      <c r="E10" s="175" t="s">
        <v>13</v>
      </c>
      <c r="F10" s="174"/>
      <c r="G10" s="161"/>
      <c r="BA10" s="176"/>
      <c r="BB10" s="176"/>
      <c r="BC10" s="176"/>
      <c r="BD10" s="176"/>
      <c r="BE10" s="176"/>
    </row>
    <row r="11" spans="1:57" x14ac:dyDescent="0.2">
      <c r="A11" s="173"/>
      <c r="B11" s="174"/>
      <c r="C11" s="174"/>
      <c r="D11" s="174"/>
      <c r="E11" s="177"/>
      <c r="F11" s="178"/>
      <c r="G11" s="179"/>
    </row>
    <row r="12" spans="1:57" ht="28.5" customHeight="1" thickBot="1" x14ac:dyDescent="0.25">
      <c r="A12" s="180" t="s">
        <v>14</v>
      </c>
      <c r="B12" s="181"/>
      <c r="C12" s="181"/>
      <c r="D12" s="181"/>
      <c r="E12" s="182"/>
      <c r="F12" s="182"/>
      <c r="G12" s="183"/>
    </row>
    <row r="13" spans="1:57" ht="17.25" customHeight="1" thickBot="1" x14ac:dyDescent="0.25">
      <c r="A13" s="184" t="s">
        <v>15</v>
      </c>
      <c r="B13" s="185"/>
      <c r="C13" s="186"/>
      <c r="D13" s="187" t="s">
        <v>16</v>
      </c>
      <c r="E13" s="188"/>
      <c r="F13" s="188"/>
      <c r="G13" s="186"/>
    </row>
    <row r="14" spans="1:57" ht="15.95" customHeight="1" x14ac:dyDescent="0.2">
      <c r="A14" s="189"/>
      <c r="B14" s="190" t="s">
        <v>17</v>
      </c>
      <c r="C14" s="191">
        <f>Dodavka</f>
        <v>0</v>
      </c>
      <c r="D14" s="192" t="str">
        <f>Rekapitulace!A28</f>
        <v>Zařízení staveniště</v>
      </c>
      <c r="E14" s="193"/>
      <c r="F14" s="194"/>
      <c r="G14" s="191">
        <f>Rekapitulace!I28</f>
        <v>0</v>
      </c>
    </row>
    <row r="15" spans="1:57" ht="15.95" customHeight="1" x14ac:dyDescent="0.2">
      <c r="A15" s="189" t="s">
        <v>18</v>
      </c>
      <c r="B15" s="190" t="s">
        <v>19</v>
      </c>
      <c r="C15" s="191">
        <f>Mont</f>
        <v>0</v>
      </c>
      <c r="D15" s="169"/>
      <c r="E15" s="195"/>
      <c r="F15" s="196"/>
      <c r="G15" s="191"/>
    </row>
    <row r="16" spans="1:57" ht="15.95" customHeight="1" x14ac:dyDescent="0.2">
      <c r="A16" s="189" t="s">
        <v>20</v>
      </c>
      <c r="B16" s="190" t="s">
        <v>21</v>
      </c>
      <c r="C16" s="191">
        <f>HSV</f>
        <v>0</v>
      </c>
      <c r="D16" s="169"/>
      <c r="E16" s="195"/>
      <c r="F16" s="196"/>
      <c r="G16" s="191"/>
    </row>
    <row r="17" spans="1:7" ht="15.95" customHeight="1" x14ac:dyDescent="0.2">
      <c r="A17" s="197" t="s">
        <v>22</v>
      </c>
      <c r="B17" s="190" t="s">
        <v>23</v>
      </c>
      <c r="C17" s="191">
        <f>PSV</f>
        <v>0</v>
      </c>
      <c r="D17" s="169"/>
      <c r="E17" s="195"/>
      <c r="F17" s="196"/>
      <c r="G17" s="191"/>
    </row>
    <row r="18" spans="1:7" ht="15.95" customHeight="1" x14ac:dyDescent="0.2">
      <c r="A18" s="198" t="s">
        <v>24</v>
      </c>
      <c r="B18" s="190"/>
      <c r="C18" s="191">
        <f>SUM(C14:C17)</f>
        <v>0</v>
      </c>
      <c r="D18" s="169"/>
      <c r="E18" s="195"/>
      <c r="F18" s="196"/>
      <c r="G18" s="191"/>
    </row>
    <row r="19" spans="1:7" ht="15.95" customHeight="1" x14ac:dyDescent="0.2">
      <c r="A19" s="198"/>
      <c r="B19" s="190"/>
      <c r="C19" s="191"/>
      <c r="D19" s="169"/>
      <c r="E19" s="195"/>
      <c r="F19" s="196"/>
      <c r="G19" s="191"/>
    </row>
    <row r="20" spans="1:7" ht="15.95" customHeight="1" x14ac:dyDescent="0.2">
      <c r="A20" s="198" t="s">
        <v>25</v>
      </c>
      <c r="B20" s="190"/>
      <c r="C20" s="191">
        <f>HZS</f>
        <v>0</v>
      </c>
      <c r="D20" s="169"/>
      <c r="E20" s="195"/>
      <c r="F20" s="196"/>
      <c r="G20" s="191"/>
    </row>
    <row r="21" spans="1:7" ht="15.95" customHeight="1" x14ac:dyDescent="0.2">
      <c r="A21" s="173" t="s">
        <v>26</v>
      </c>
      <c r="B21" s="174"/>
      <c r="C21" s="191">
        <f>C18+C20</f>
        <v>0</v>
      </c>
      <c r="D21" s="169" t="s">
        <v>27</v>
      </c>
      <c r="E21" s="195"/>
      <c r="F21" s="196"/>
      <c r="G21" s="191">
        <f>G22-SUM(G14:G20)</f>
        <v>0</v>
      </c>
    </row>
    <row r="22" spans="1:7" ht="15.95" customHeight="1" thickBot="1" x14ac:dyDescent="0.25">
      <c r="A22" s="169" t="s">
        <v>28</v>
      </c>
      <c r="B22" s="170"/>
      <c r="C22" s="199">
        <f>C21+G22</f>
        <v>0</v>
      </c>
      <c r="D22" s="200" t="s">
        <v>29</v>
      </c>
      <c r="E22" s="201"/>
      <c r="F22" s="202"/>
      <c r="G22" s="191">
        <f>VRN</f>
        <v>0</v>
      </c>
    </row>
    <row r="23" spans="1:7" x14ac:dyDescent="0.2">
      <c r="A23" s="145" t="s">
        <v>30</v>
      </c>
      <c r="B23" s="147"/>
      <c r="C23" s="203" t="s">
        <v>31</v>
      </c>
      <c r="D23" s="147"/>
      <c r="E23" s="203" t="s">
        <v>32</v>
      </c>
      <c r="F23" s="147"/>
      <c r="G23" s="148"/>
    </row>
    <row r="24" spans="1:7" x14ac:dyDescent="0.2">
      <c r="A24" s="155"/>
      <c r="B24" s="157"/>
      <c r="C24" s="158" t="s">
        <v>33</v>
      </c>
      <c r="D24" s="157"/>
      <c r="E24" s="158" t="s">
        <v>33</v>
      </c>
      <c r="F24" s="157"/>
      <c r="G24" s="159"/>
    </row>
    <row r="25" spans="1:7" x14ac:dyDescent="0.2">
      <c r="A25" s="173" t="s">
        <v>34</v>
      </c>
      <c r="B25" s="204"/>
      <c r="C25" s="175" t="s">
        <v>34</v>
      </c>
      <c r="D25" s="174"/>
      <c r="E25" s="175" t="s">
        <v>34</v>
      </c>
      <c r="F25" s="174"/>
      <c r="G25" s="161"/>
    </row>
    <row r="26" spans="1:7" x14ac:dyDescent="0.2">
      <c r="A26" s="173"/>
      <c r="B26" s="205"/>
      <c r="C26" s="175" t="s">
        <v>35</v>
      </c>
      <c r="D26" s="174"/>
      <c r="E26" s="175" t="s">
        <v>36</v>
      </c>
      <c r="F26" s="174"/>
      <c r="G26" s="161"/>
    </row>
    <row r="27" spans="1:7" x14ac:dyDescent="0.2">
      <c r="A27" s="173"/>
      <c r="B27" s="174"/>
      <c r="C27" s="175"/>
      <c r="D27" s="174"/>
      <c r="E27" s="175"/>
      <c r="F27" s="174"/>
      <c r="G27" s="161"/>
    </row>
    <row r="28" spans="1:7" ht="97.5" customHeight="1" x14ac:dyDescent="0.2">
      <c r="A28" s="173"/>
      <c r="B28" s="174"/>
      <c r="C28" s="175"/>
      <c r="D28" s="174"/>
      <c r="E28" s="175"/>
      <c r="F28" s="174"/>
      <c r="G28" s="161"/>
    </row>
    <row r="29" spans="1:7" x14ac:dyDescent="0.2">
      <c r="A29" s="155" t="s">
        <v>37</v>
      </c>
      <c r="B29" s="157"/>
      <c r="C29" s="206">
        <v>0</v>
      </c>
      <c r="D29" s="157" t="s">
        <v>38</v>
      </c>
      <c r="E29" s="158"/>
      <c r="F29" s="207"/>
      <c r="G29" s="159"/>
    </row>
    <row r="30" spans="1:7" x14ac:dyDescent="0.2">
      <c r="A30" s="155" t="s">
        <v>37</v>
      </c>
      <c r="B30" s="157"/>
      <c r="C30" s="206">
        <v>15</v>
      </c>
      <c r="D30" s="157" t="s">
        <v>38</v>
      </c>
      <c r="E30" s="158"/>
      <c r="F30" s="207">
        <v>0</v>
      </c>
      <c r="G30" s="159"/>
    </row>
    <row r="31" spans="1:7" x14ac:dyDescent="0.2">
      <c r="A31" s="155" t="s">
        <v>39</v>
      </c>
      <c r="B31" s="157"/>
      <c r="C31" s="206">
        <v>15</v>
      </c>
      <c r="D31" s="157" t="s">
        <v>38</v>
      </c>
      <c r="E31" s="158"/>
      <c r="F31" s="208">
        <f>ROUND(PRODUCT(F30,C31/100),1)</f>
        <v>0</v>
      </c>
      <c r="G31" s="172"/>
    </row>
    <row r="32" spans="1:7" x14ac:dyDescent="0.2">
      <c r="A32" s="155" t="s">
        <v>37</v>
      </c>
      <c r="B32" s="157"/>
      <c r="C32" s="206">
        <v>21</v>
      </c>
      <c r="D32" s="157" t="s">
        <v>38</v>
      </c>
      <c r="E32" s="158"/>
      <c r="F32" s="207">
        <f>C22</f>
        <v>0</v>
      </c>
      <c r="G32" s="159"/>
    </row>
    <row r="33" spans="1:8" x14ac:dyDescent="0.2">
      <c r="A33" s="155" t="s">
        <v>39</v>
      </c>
      <c r="B33" s="157"/>
      <c r="C33" s="206">
        <v>21</v>
      </c>
      <c r="D33" s="157" t="s">
        <v>38</v>
      </c>
      <c r="E33" s="158"/>
      <c r="F33" s="208">
        <f>ROUND(PRODUCT(F32,C33/100),1)</f>
        <v>0</v>
      </c>
      <c r="G33" s="172"/>
    </row>
    <row r="34" spans="1:8" s="214" customFormat="1" ht="19.5" customHeight="1" thickBot="1" x14ac:dyDescent="0.3">
      <c r="A34" s="209" t="s">
        <v>40</v>
      </c>
      <c r="B34" s="210"/>
      <c r="C34" s="210"/>
      <c r="D34" s="210"/>
      <c r="E34" s="211"/>
      <c r="F34" s="212">
        <f>F32+F33</f>
        <v>0</v>
      </c>
      <c r="G34" s="213"/>
    </row>
    <row r="36" spans="1:8" x14ac:dyDescent="0.2">
      <c r="A36" s="215" t="s">
        <v>41</v>
      </c>
      <c r="B36" s="215"/>
      <c r="C36" s="215"/>
      <c r="D36" s="215"/>
      <c r="E36" s="215"/>
      <c r="F36" s="215"/>
      <c r="G36" s="215"/>
      <c r="H36" s="144" t="s">
        <v>3</v>
      </c>
    </row>
    <row r="37" spans="1:8" ht="14.25" customHeight="1" x14ac:dyDescent="0.2">
      <c r="A37" s="215"/>
      <c r="B37" s="216"/>
      <c r="C37" s="216"/>
      <c r="D37" s="216"/>
      <c r="E37" s="216"/>
      <c r="F37" s="216"/>
      <c r="G37" s="216"/>
      <c r="H37" s="144" t="s">
        <v>3</v>
      </c>
    </row>
    <row r="38" spans="1:8" ht="12.75" customHeight="1" x14ac:dyDescent="0.2">
      <c r="A38" s="217"/>
      <c r="B38" s="216"/>
      <c r="C38" s="216"/>
      <c r="D38" s="216"/>
      <c r="E38" s="216"/>
      <c r="F38" s="216"/>
      <c r="G38" s="216"/>
      <c r="H38" s="144" t="s">
        <v>3</v>
      </c>
    </row>
    <row r="39" spans="1:8" x14ac:dyDescent="0.2">
      <c r="A39" s="217"/>
      <c r="B39" s="216"/>
      <c r="C39" s="216"/>
      <c r="D39" s="216"/>
      <c r="E39" s="216"/>
      <c r="F39" s="216"/>
      <c r="G39" s="216"/>
      <c r="H39" s="144" t="s">
        <v>3</v>
      </c>
    </row>
    <row r="40" spans="1:8" x14ac:dyDescent="0.2">
      <c r="A40" s="217"/>
      <c r="B40" s="216"/>
      <c r="C40" s="216"/>
      <c r="D40" s="216"/>
      <c r="E40" s="216"/>
      <c r="F40" s="216"/>
      <c r="G40" s="216"/>
      <c r="H40" s="144" t="s">
        <v>3</v>
      </c>
    </row>
    <row r="41" spans="1:8" x14ac:dyDescent="0.2">
      <c r="A41" s="217"/>
      <c r="B41" s="216"/>
      <c r="C41" s="216"/>
      <c r="D41" s="216"/>
      <c r="E41" s="216"/>
      <c r="F41" s="216"/>
      <c r="G41" s="216"/>
      <c r="H41" s="144" t="s">
        <v>3</v>
      </c>
    </row>
    <row r="42" spans="1:8" x14ac:dyDescent="0.2">
      <c r="A42" s="217"/>
      <c r="B42" s="216"/>
      <c r="C42" s="216"/>
      <c r="D42" s="216"/>
      <c r="E42" s="216"/>
      <c r="F42" s="216"/>
      <c r="G42" s="216"/>
      <c r="H42" s="144" t="s">
        <v>3</v>
      </c>
    </row>
    <row r="43" spans="1:8" x14ac:dyDescent="0.2">
      <c r="A43" s="217"/>
      <c r="B43" s="216"/>
      <c r="C43" s="216"/>
      <c r="D43" s="216"/>
      <c r="E43" s="216"/>
      <c r="F43" s="216"/>
      <c r="G43" s="216"/>
      <c r="H43" s="144" t="s">
        <v>3</v>
      </c>
    </row>
    <row r="44" spans="1:8" x14ac:dyDescent="0.2">
      <c r="A44" s="217"/>
      <c r="B44" s="216"/>
      <c r="C44" s="216"/>
      <c r="D44" s="216"/>
      <c r="E44" s="216"/>
      <c r="F44" s="216"/>
      <c r="G44" s="216"/>
      <c r="H44" s="144" t="s">
        <v>3</v>
      </c>
    </row>
    <row r="45" spans="1:8" ht="3" customHeight="1" x14ac:dyDescent="0.2">
      <c r="A45" s="217"/>
      <c r="B45" s="216"/>
      <c r="C45" s="216"/>
      <c r="D45" s="216"/>
      <c r="E45" s="216"/>
      <c r="F45" s="216"/>
      <c r="G45" s="216"/>
      <c r="H45" s="144" t="s">
        <v>3</v>
      </c>
    </row>
    <row r="46" spans="1:8" x14ac:dyDescent="0.2">
      <c r="B46" s="218"/>
      <c r="C46" s="218"/>
      <c r="D46" s="218"/>
      <c r="E46" s="218"/>
      <c r="F46" s="218"/>
      <c r="G46" s="218"/>
    </row>
    <row r="47" spans="1:8" x14ac:dyDescent="0.2">
      <c r="B47" s="218"/>
      <c r="C47" s="218"/>
      <c r="D47" s="218"/>
      <c r="E47" s="218"/>
      <c r="F47" s="218"/>
      <c r="G47" s="218"/>
    </row>
    <row r="48" spans="1:8" x14ac:dyDescent="0.2">
      <c r="B48" s="218"/>
      <c r="C48" s="218"/>
      <c r="D48" s="218"/>
      <c r="E48" s="218"/>
      <c r="F48" s="218"/>
      <c r="G48" s="218"/>
    </row>
    <row r="49" spans="2:7" x14ac:dyDescent="0.2">
      <c r="B49" s="218"/>
      <c r="C49" s="218"/>
      <c r="D49" s="218"/>
      <c r="E49" s="218"/>
      <c r="F49" s="218"/>
      <c r="G49" s="218"/>
    </row>
    <row r="50" spans="2:7" x14ac:dyDescent="0.2">
      <c r="B50" s="218"/>
      <c r="C50" s="218"/>
      <c r="D50" s="218"/>
      <c r="E50" s="218"/>
      <c r="F50" s="218"/>
      <c r="G50" s="218"/>
    </row>
    <row r="51" spans="2:7" x14ac:dyDescent="0.2">
      <c r="B51" s="218"/>
      <c r="C51" s="218"/>
      <c r="D51" s="218"/>
      <c r="E51" s="218"/>
      <c r="F51" s="218"/>
      <c r="G51" s="218"/>
    </row>
    <row r="52" spans="2:7" x14ac:dyDescent="0.2">
      <c r="B52" s="218"/>
      <c r="C52" s="218"/>
      <c r="D52" s="218"/>
      <c r="E52" s="218"/>
      <c r="F52" s="218"/>
      <c r="G52" s="218"/>
    </row>
    <row r="53" spans="2:7" x14ac:dyDescent="0.2">
      <c r="B53" s="218"/>
      <c r="C53" s="218"/>
      <c r="D53" s="218"/>
      <c r="E53" s="218"/>
      <c r="F53" s="218"/>
      <c r="G53" s="218"/>
    </row>
    <row r="54" spans="2:7" x14ac:dyDescent="0.2">
      <c r="B54" s="218"/>
      <c r="C54" s="218"/>
      <c r="D54" s="218"/>
      <c r="E54" s="218"/>
      <c r="F54" s="218"/>
      <c r="G54" s="218"/>
    </row>
    <row r="55" spans="2:7" x14ac:dyDescent="0.2">
      <c r="B55" s="218"/>
      <c r="C55" s="218"/>
      <c r="D55" s="218"/>
      <c r="E55" s="218"/>
      <c r="F55" s="218"/>
      <c r="G55" s="218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scale="9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/>
  <dimension ref="A1:BE80"/>
  <sheetViews>
    <sheetView topLeftCell="A4" workbookViewId="0">
      <selection activeCell="E23" sqref="E23:I23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42578125" customWidth="1"/>
    <col min="6" max="6" width="10.85546875" customWidth="1"/>
    <col min="7" max="7" width="11" customWidth="1"/>
    <col min="8" max="8" width="11.140625" customWidth="1"/>
    <col min="9" max="9" width="10.5703125" customWidth="1"/>
  </cols>
  <sheetData>
    <row r="1" spans="1:9" ht="13.5" thickTop="1" x14ac:dyDescent="0.2">
      <c r="A1" s="127" t="s">
        <v>4</v>
      </c>
      <c r="B1" s="128"/>
      <c r="C1" s="4" t="str">
        <f>CONCATENATE(cislostavby," ",nazevstavby)</f>
        <v xml:space="preserve"> REKONSTRUKCE MÍSTNOSTÍ FFUK PRAHA</v>
      </c>
      <c r="D1" s="5"/>
      <c r="E1" s="6"/>
      <c r="F1" s="5"/>
      <c r="G1" s="7"/>
      <c r="H1" s="8"/>
      <c r="I1" s="9"/>
    </row>
    <row r="2" spans="1:9" ht="13.5" thickBot="1" x14ac:dyDescent="0.25">
      <c r="A2" s="129" t="s">
        <v>1</v>
      </c>
      <c r="B2" s="130"/>
      <c r="C2" s="10" t="str">
        <f>CONCATENATE(cisloobjektu," ",nazevobjektu)</f>
        <v xml:space="preserve"> FFUK PRAHA</v>
      </c>
      <c r="D2" s="11"/>
      <c r="E2" s="12"/>
      <c r="F2" s="11"/>
      <c r="G2" s="131"/>
      <c r="H2" s="131"/>
      <c r="I2" s="132"/>
    </row>
    <row r="3" spans="1:9" ht="13.5" thickTop="1" x14ac:dyDescent="0.2">
      <c r="F3" s="2"/>
    </row>
    <row r="4" spans="1:9" ht="19.5" customHeight="1" x14ac:dyDescent="0.25">
      <c r="A4" s="13" t="s">
        <v>42</v>
      </c>
      <c r="B4" s="1"/>
      <c r="C4" s="1"/>
      <c r="D4" s="1"/>
      <c r="E4" s="14"/>
      <c r="F4" s="1"/>
      <c r="G4" s="1"/>
      <c r="H4" s="1"/>
      <c r="I4" s="1"/>
    </row>
    <row r="5" spans="1:9" ht="13.5" thickBot="1" x14ac:dyDescent="0.25"/>
    <row r="6" spans="1:9" s="2" customFormat="1" ht="13.5" thickBot="1" x14ac:dyDescent="0.25">
      <c r="A6" s="15"/>
      <c r="B6" s="16" t="s">
        <v>43</v>
      </c>
      <c r="C6" s="16"/>
      <c r="D6" s="17"/>
      <c r="E6" s="18" t="s">
        <v>44</v>
      </c>
      <c r="F6" s="19" t="s">
        <v>45</v>
      </c>
      <c r="G6" s="19" t="s">
        <v>46</v>
      </c>
      <c r="H6" s="19" t="s">
        <v>47</v>
      </c>
      <c r="I6" s="20" t="s">
        <v>25</v>
      </c>
    </row>
    <row r="7" spans="1:9" s="2" customFormat="1" x14ac:dyDescent="0.2">
      <c r="A7" s="86" t="str">
        <f>Položky!B7</f>
        <v>3</v>
      </c>
      <c r="B7" s="21" t="str">
        <f>Položky!C7</f>
        <v>Svislé a kompletní konstrukce</v>
      </c>
      <c r="C7" s="22"/>
      <c r="D7" s="23"/>
      <c r="E7" s="87">
        <f>Položky!G12</f>
        <v>0</v>
      </c>
      <c r="F7" s="88">
        <f>Položky!AZ12</f>
        <v>0</v>
      </c>
      <c r="G7" s="88">
        <f>Položky!BA12</f>
        <v>0</v>
      </c>
      <c r="H7" s="88">
        <f>Položky!BB12</f>
        <v>0</v>
      </c>
      <c r="I7" s="89">
        <f>Položky!BC12</f>
        <v>0</v>
      </c>
    </row>
    <row r="8" spans="1:9" s="2" customFormat="1" x14ac:dyDescent="0.2">
      <c r="A8" s="86" t="str">
        <f>Položky!B13</f>
        <v>61</v>
      </c>
      <c r="B8" s="21" t="str">
        <f>Položky!C13</f>
        <v>Upravy povrchů vnitřní</v>
      </c>
      <c r="C8" s="22"/>
      <c r="D8" s="23"/>
      <c r="E8" s="87">
        <f>Položky!G20</f>
        <v>0</v>
      </c>
      <c r="F8" s="88">
        <f>Položky!AZ20</f>
        <v>0</v>
      </c>
      <c r="G8" s="88">
        <f>Položky!BA20</f>
        <v>0</v>
      </c>
      <c r="H8" s="88">
        <f>Položky!BB20</f>
        <v>0</v>
      </c>
      <c r="I8" s="89">
        <f>Položky!BC20</f>
        <v>0</v>
      </c>
    </row>
    <row r="9" spans="1:9" s="2" customFormat="1" x14ac:dyDescent="0.2">
      <c r="A9" s="86" t="str">
        <f>Položky!B21</f>
        <v>63</v>
      </c>
      <c r="B9" s="21" t="str">
        <f>Položky!C21</f>
        <v>Podlahy a podlahové konstrukce</v>
      </c>
      <c r="C9" s="22"/>
      <c r="D9" s="23"/>
      <c r="E9" s="87">
        <f>Položky!G23</f>
        <v>0</v>
      </c>
      <c r="F9" s="88">
        <f>Položky!AZ23</f>
        <v>0</v>
      </c>
      <c r="G9" s="88">
        <f>Položky!BA23</f>
        <v>0</v>
      </c>
      <c r="H9" s="88">
        <f>Položky!BB23</f>
        <v>0</v>
      </c>
      <c r="I9" s="89">
        <f>Položky!BC23</f>
        <v>0</v>
      </c>
    </row>
    <row r="10" spans="1:9" s="2" customFormat="1" x14ac:dyDescent="0.2">
      <c r="A10" s="86" t="str">
        <f>Položky!B24</f>
        <v>64</v>
      </c>
      <c r="B10" s="21" t="str">
        <f>Položky!C24</f>
        <v>Výplně otvorů</v>
      </c>
      <c r="C10" s="22"/>
      <c r="D10" s="23"/>
      <c r="E10" s="87">
        <f>Položky!G30</f>
        <v>0</v>
      </c>
      <c r="F10" s="88">
        <f>Položky!AZ30</f>
        <v>0</v>
      </c>
      <c r="G10" s="88">
        <f>Položky!BA30</f>
        <v>0</v>
      </c>
      <c r="H10" s="88">
        <f>Položky!BB30</f>
        <v>0</v>
      </c>
      <c r="I10" s="89">
        <f>Položky!BC30</f>
        <v>0</v>
      </c>
    </row>
    <row r="11" spans="1:9" s="2" customFormat="1" x14ac:dyDescent="0.2">
      <c r="A11" s="86" t="str">
        <f>Položky!B31</f>
        <v>9</v>
      </c>
      <c r="B11" s="21" t="str">
        <f>Položky!C31</f>
        <v>Ostatní konstrukce a práce</v>
      </c>
      <c r="C11" s="22"/>
      <c r="D11" s="23"/>
      <c r="E11" s="87">
        <f>Položky!G35</f>
        <v>0</v>
      </c>
      <c r="F11" s="88">
        <f>Položky!AZ35</f>
        <v>0</v>
      </c>
      <c r="G11" s="88">
        <f>Položky!BA35</f>
        <v>0</v>
      </c>
      <c r="H11" s="88">
        <f>Položky!BB35</f>
        <v>0</v>
      </c>
      <c r="I11" s="89">
        <f>Položky!BC35</f>
        <v>0</v>
      </c>
    </row>
    <row r="12" spans="1:9" s="2" customFormat="1" x14ac:dyDescent="0.2">
      <c r="A12" s="86" t="str">
        <f>Položky!B36</f>
        <v>94</v>
      </c>
      <c r="B12" s="21" t="str">
        <f>Položky!C36</f>
        <v>Lešení a stavební výtahy</v>
      </c>
      <c r="C12" s="22"/>
      <c r="D12" s="23"/>
      <c r="E12" s="87">
        <f>Položky!G38</f>
        <v>0</v>
      </c>
      <c r="F12" s="88">
        <f>Položky!AZ38</f>
        <v>0</v>
      </c>
      <c r="G12" s="88">
        <f>Položky!BA38</f>
        <v>0</v>
      </c>
      <c r="H12" s="88">
        <f>Položky!BB38</f>
        <v>0</v>
      </c>
      <c r="I12" s="89">
        <f>Položky!BC38</f>
        <v>0</v>
      </c>
    </row>
    <row r="13" spans="1:9" s="2" customFormat="1" x14ac:dyDescent="0.2">
      <c r="A13" s="86" t="str">
        <f>Položky!B39</f>
        <v>96</v>
      </c>
      <c r="B13" s="21" t="str">
        <f>Položky!C39</f>
        <v>Bourání konstrukcí</v>
      </c>
      <c r="C13" s="22"/>
      <c r="D13" s="23"/>
      <c r="E13" s="87">
        <f>Položky!G51</f>
        <v>0</v>
      </c>
      <c r="F13" s="88">
        <f>Položky!AZ51</f>
        <v>0</v>
      </c>
      <c r="G13" s="88">
        <f>Položky!BA51</f>
        <v>0</v>
      </c>
      <c r="H13" s="88">
        <f>Položky!BB51</f>
        <v>0</v>
      </c>
      <c r="I13" s="89">
        <f>Položky!BC51</f>
        <v>0</v>
      </c>
    </row>
    <row r="14" spans="1:9" s="2" customFormat="1" x14ac:dyDescent="0.2">
      <c r="A14" s="86" t="str">
        <f>Položky!B52</f>
        <v>99</v>
      </c>
      <c r="B14" s="21" t="str">
        <f>Položky!C52</f>
        <v>Staveništní přesun hmot</v>
      </c>
      <c r="C14" s="22"/>
      <c r="D14" s="23"/>
      <c r="E14" s="87">
        <f>Položky!G54</f>
        <v>0</v>
      </c>
      <c r="F14" s="88">
        <f>Položky!AZ54</f>
        <v>0</v>
      </c>
      <c r="G14" s="88">
        <f>Položky!BA54</f>
        <v>0</v>
      </c>
      <c r="H14" s="88">
        <f>Položky!BB54</f>
        <v>0</v>
      </c>
      <c r="I14" s="89">
        <f>Položky!BC54</f>
        <v>0</v>
      </c>
    </row>
    <row r="15" spans="1:9" s="2" customFormat="1" x14ac:dyDescent="0.2">
      <c r="A15" s="86" t="str">
        <f>Položky!B55</f>
        <v>720</v>
      </c>
      <c r="B15" s="21" t="str">
        <f>Položky!C55</f>
        <v>Zdravotechnická instalace</v>
      </c>
      <c r="C15" s="22"/>
      <c r="D15" s="23"/>
      <c r="E15" s="87">
        <f>Položky!AY58</f>
        <v>0</v>
      </c>
      <c r="F15" s="88">
        <f>Položky!G58</f>
        <v>0</v>
      </c>
      <c r="G15" s="88">
        <f>Položky!BA58</f>
        <v>0</v>
      </c>
      <c r="H15" s="88">
        <f>Položky!BB58</f>
        <v>0</v>
      </c>
      <c r="I15" s="89">
        <f>Položky!BC58</f>
        <v>0</v>
      </c>
    </row>
    <row r="16" spans="1:9" s="2" customFormat="1" x14ac:dyDescent="0.2">
      <c r="A16" s="86" t="str">
        <f>Položky!B59</f>
        <v>730</v>
      </c>
      <c r="B16" s="21" t="str">
        <f>Položky!C59</f>
        <v>Ústřední vytápění</v>
      </c>
      <c r="C16" s="22"/>
      <c r="D16" s="23"/>
      <c r="E16" s="87">
        <f>Položky!AY62</f>
        <v>0</v>
      </c>
      <c r="F16" s="88">
        <f>Položky!G62</f>
        <v>0</v>
      </c>
      <c r="G16" s="88">
        <f>Položky!BA62</f>
        <v>0</v>
      </c>
      <c r="H16" s="88">
        <f>Položky!BB62</f>
        <v>0</v>
      </c>
      <c r="I16" s="89">
        <f>Položky!BC62</f>
        <v>0</v>
      </c>
    </row>
    <row r="17" spans="1:57" s="2" customFormat="1" x14ac:dyDescent="0.2">
      <c r="A17" s="86" t="str">
        <f>Položky!B63</f>
        <v>766</v>
      </c>
      <c r="B17" s="21" t="str">
        <f>Položky!C63</f>
        <v>Konstrukce truhlářské</v>
      </c>
      <c r="C17" s="22"/>
      <c r="D17" s="23"/>
      <c r="E17" s="87">
        <f>Položky!AY71</f>
        <v>0</v>
      </c>
      <c r="F17" s="88">
        <f>Položky!G71</f>
        <v>0</v>
      </c>
      <c r="G17" s="88">
        <f>Položky!BA71</f>
        <v>0</v>
      </c>
      <c r="H17" s="88">
        <f>Položky!BB71</f>
        <v>0</v>
      </c>
      <c r="I17" s="89">
        <f>Položky!BC71</f>
        <v>0</v>
      </c>
    </row>
    <row r="18" spans="1:57" s="2" customFormat="1" x14ac:dyDescent="0.2">
      <c r="A18" s="86" t="str">
        <f>Položky!B72</f>
        <v>776</v>
      </c>
      <c r="B18" s="21" t="str">
        <f>Položky!C72</f>
        <v>Podlahy povlakové</v>
      </c>
      <c r="C18" s="22"/>
      <c r="D18" s="23"/>
      <c r="E18" s="87">
        <f>Položky!AY78</f>
        <v>0</v>
      </c>
      <c r="F18" s="88">
        <f>Položky!G78</f>
        <v>0</v>
      </c>
      <c r="G18" s="88">
        <f>Položky!BA78</f>
        <v>0</v>
      </c>
      <c r="H18" s="88">
        <f>Položky!BB78</f>
        <v>0</v>
      </c>
      <c r="I18" s="89">
        <f>Položky!BC78</f>
        <v>0</v>
      </c>
    </row>
    <row r="19" spans="1:57" s="2" customFormat="1" x14ac:dyDescent="0.2">
      <c r="A19" s="86" t="str">
        <f>Položky!B79</f>
        <v>783</v>
      </c>
      <c r="B19" s="21" t="str">
        <f>Položky!C79</f>
        <v>Nátěry</v>
      </c>
      <c r="C19" s="22"/>
      <c r="D19" s="23"/>
      <c r="E19" s="87">
        <f>Položky!AY82</f>
        <v>0</v>
      </c>
      <c r="F19" s="88">
        <f>Položky!G82</f>
        <v>0</v>
      </c>
      <c r="G19" s="88">
        <f>Položky!BA82</f>
        <v>0</v>
      </c>
      <c r="H19" s="88">
        <f>Položky!BB82</f>
        <v>0</v>
      </c>
      <c r="I19" s="89">
        <f>Položky!BC82</f>
        <v>0</v>
      </c>
    </row>
    <row r="20" spans="1:57" s="2" customFormat="1" x14ac:dyDescent="0.2">
      <c r="A20" s="86" t="str">
        <f>Položky!B83</f>
        <v>784</v>
      </c>
      <c r="B20" s="21" t="str">
        <f>Položky!C83</f>
        <v>Malby</v>
      </c>
      <c r="C20" s="22"/>
      <c r="D20" s="23"/>
      <c r="E20" s="87">
        <f>Položky!AY86</f>
        <v>0</v>
      </c>
      <c r="F20" s="88">
        <f>Položky!G86</f>
        <v>0</v>
      </c>
      <c r="G20" s="88">
        <f>Položky!BA86</f>
        <v>0</v>
      </c>
      <c r="H20" s="88">
        <f>Položky!BB86</f>
        <v>0</v>
      </c>
      <c r="I20" s="89">
        <f>Položky!BC86</f>
        <v>0</v>
      </c>
    </row>
    <row r="21" spans="1:57" s="2" customFormat="1" x14ac:dyDescent="0.2">
      <c r="A21" s="86" t="str">
        <f>Položky!B87</f>
        <v>M21</v>
      </c>
      <c r="B21" s="21" t="str">
        <f>Položky!C87</f>
        <v>Elektromontáže</v>
      </c>
      <c r="C21" s="22"/>
      <c r="D21" s="23"/>
      <c r="E21" s="87">
        <f>Položky!AY90</f>
        <v>0</v>
      </c>
      <c r="F21" s="88">
        <f>Položky!AZ90</f>
        <v>0</v>
      </c>
      <c r="G21" s="88">
        <f>Položky!BA90</f>
        <v>0</v>
      </c>
      <c r="H21" s="88">
        <f>Položky!G90</f>
        <v>0</v>
      </c>
      <c r="I21" s="89">
        <f>Položky!BC90</f>
        <v>0</v>
      </c>
    </row>
    <row r="22" spans="1:57" s="2" customFormat="1" ht="13.5" thickBot="1" x14ac:dyDescent="0.25">
      <c r="A22" s="86" t="s">
        <v>132</v>
      </c>
      <c r="B22" s="21" t="str">
        <f>Položky!C91</f>
        <v>Vzduchotechnika</v>
      </c>
      <c r="C22" s="22"/>
      <c r="D22" s="23"/>
      <c r="E22" s="87">
        <v>0</v>
      </c>
      <c r="F22" s="88">
        <v>0</v>
      </c>
      <c r="G22" s="88">
        <v>0</v>
      </c>
      <c r="H22" s="88">
        <f>Položky!G95</f>
        <v>0</v>
      </c>
      <c r="I22" s="89">
        <v>0</v>
      </c>
    </row>
    <row r="23" spans="1:57" s="27" customFormat="1" ht="13.5" thickBot="1" x14ac:dyDescent="0.25">
      <c r="A23" s="24"/>
      <c r="B23" s="16" t="s">
        <v>48</v>
      </c>
      <c r="C23" s="16"/>
      <c r="D23" s="25"/>
      <c r="E23" s="26">
        <f>SUM(E7:E22)</f>
        <v>0</v>
      </c>
      <c r="F23" s="26">
        <f>SUM(F7:F22)</f>
        <v>0</v>
      </c>
      <c r="G23" s="26">
        <f>SUM(G7:G22)</f>
        <v>0</v>
      </c>
      <c r="H23" s="26">
        <f>SUM(H7:H22)</f>
        <v>0</v>
      </c>
      <c r="I23" s="26">
        <f>SUM(I7:I22)</f>
        <v>0</v>
      </c>
    </row>
    <row r="24" spans="1:57" x14ac:dyDescent="0.2">
      <c r="A24" s="22"/>
      <c r="B24" s="22"/>
      <c r="C24" s="22"/>
      <c r="D24" s="22"/>
      <c r="E24" s="22"/>
      <c r="F24" s="22"/>
      <c r="G24" s="22"/>
      <c r="H24" s="22"/>
      <c r="I24" s="22"/>
    </row>
    <row r="25" spans="1:57" ht="19.5" customHeight="1" x14ac:dyDescent="0.25">
      <c r="A25" s="28" t="s">
        <v>49</v>
      </c>
      <c r="B25" s="28"/>
      <c r="C25" s="28"/>
      <c r="D25" s="28"/>
      <c r="E25" s="28"/>
      <c r="F25" s="28"/>
      <c r="G25" s="29"/>
      <c r="H25" s="28"/>
      <c r="I25" s="28"/>
      <c r="BA25" s="3"/>
      <c r="BB25" s="3"/>
      <c r="BC25" s="3"/>
      <c r="BD25" s="3"/>
      <c r="BE25" s="3"/>
    </row>
    <row r="26" spans="1:57" ht="13.5" thickBot="1" x14ac:dyDescent="0.25">
      <c r="A26" s="30"/>
      <c r="B26" s="30"/>
      <c r="C26" s="30"/>
      <c r="D26" s="30"/>
      <c r="E26" s="30"/>
      <c r="F26" s="30"/>
      <c r="G26" s="30"/>
      <c r="H26" s="30"/>
      <c r="I26" s="30"/>
    </row>
    <row r="27" spans="1:57" x14ac:dyDescent="0.2">
      <c r="A27" s="31" t="s">
        <v>50</v>
      </c>
      <c r="B27" s="32"/>
      <c r="C27" s="32"/>
      <c r="D27" s="33"/>
      <c r="E27" s="34" t="s">
        <v>51</v>
      </c>
      <c r="F27" s="35" t="s">
        <v>52</v>
      </c>
      <c r="G27" s="36" t="s">
        <v>53</v>
      </c>
      <c r="H27" s="37"/>
      <c r="I27" s="38" t="s">
        <v>51</v>
      </c>
    </row>
    <row r="28" spans="1:57" x14ac:dyDescent="0.2">
      <c r="A28" s="39" t="s">
        <v>131</v>
      </c>
      <c r="B28" s="40"/>
      <c r="C28" s="40"/>
      <c r="D28" s="41"/>
      <c r="E28" s="42"/>
      <c r="F28" s="43">
        <v>1.5</v>
      </c>
      <c r="G28" s="44">
        <f>HSV+PSV+Mont</f>
        <v>0</v>
      </c>
      <c r="H28" s="45"/>
      <c r="I28" s="117">
        <f>E28+F28*G28/100</f>
        <v>0</v>
      </c>
      <c r="BA28">
        <v>0</v>
      </c>
    </row>
    <row r="29" spans="1:57" ht="13.5" thickBot="1" x14ac:dyDescent="0.25">
      <c r="A29" s="46"/>
      <c r="B29" s="47" t="s">
        <v>54</v>
      </c>
      <c r="C29" s="48"/>
      <c r="D29" s="49"/>
      <c r="E29" s="50"/>
      <c r="F29" s="51"/>
      <c r="G29" s="51"/>
      <c r="H29" s="133">
        <f>SUM(I28:I28)</f>
        <v>0</v>
      </c>
      <c r="I29" s="134"/>
    </row>
    <row r="30" spans="1:57" x14ac:dyDescent="0.2">
      <c r="A30" s="30"/>
      <c r="B30" s="30"/>
      <c r="C30" s="30"/>
      <c r="D30" s="30"/>
      <c r="E30" s="30"/>
      <c r="F30" s="30"/>
      <c r="G30" s="30"/>
      <c r="H30" s="30"/>
      <c r="I30" s="30"/>
    </row>
    <row r="31" spans="1:57" x14ac:dyDescent="0.2">
      <c r="B31" s="27"/>
      <c r="F31" s="52"/>
      <c r="G31" s="53"/>
      <c r="H31" s="53"/>
      <c r="I31" s="54"/>
    </row>
    <row r="32" spans="1:57" x14ac:dyDescent="0.2">
      <c r="F32" s="52"/>
      <c r="G32" s="53"/>
      <c r="H32" s="53"/>
      <c r="I32" s="54"/>
    </row>
    <row r="33" spans="6:9" x14ac:dyDescent="0.2">
      <c r="F33" s="52"/>
      <c r="G33" s="53"/>
      <c r="H33" s="53"/>
      <c r="I33" s="54"/>
    </row>
    <row r="34" spans="6:9" x14ac:dyDescent="0.2">
      <c r="F34" s="52"/>
      <c r="G34" s="53"/>
      <c r="H34" s="53"/>
      <c r="I34" s="54"/>
    </row>
    <row r="35" spans="6:9" x14ac:dyDescent="0.2">
      <c r="F35" s="52"/>
      <c r="G35" s="53"/>
      <c r="H35" s="53"/>
      <c r="I35" s="54"/>
    </row>
    <row r="36" spans="6:9" x14ac:dyDescent="0.2">
      <c r="F36" s="52"/>
      <c r="G36" s="53"/>
      <c r="H36" s="53"/>
      <c r="I36" s="54"/>
    </row>
    <row r="37" spans="6:9" x14ac:dyDescent="0.2">
      <c r="F37" s="52"/>
      <c r="G37" s="53"/>
      <c r="H37" s="53"/>
      <c r="I37" s="54"/>
    </row>
    <row r="38" spans="6:9" x14ac:dyDescent="0.2">
      <c r="F38" s="52"/>
      <c r="G38" s="53"/>
      <c r="H38" s="53"/>
      <c r="I38" s="54"/>
    </row>
    <row r="39" spans="6:9" x14ac:dyDescent="0.2">
      <c r="F39" s="52"/>
      <c r="G39" s="53"/>
      <c r="H39" s="53"/>
      <c r="I39" s="54"/>
    </row>
    <row r="40" spans="6:9" x14ac:dyDescent="0.2">
      <c r="F40" s="52"/>
      <c r="G40" s="53"/>
      <c r="H40" s="53"/>
      <c r="I40" s="54"/>
    </row>
    <row r="41" spans="6:9" x14ac:dyDescent="0.2">
      <c r="F41" s="52"/>
      <c r="G41" s="53"/>
      <c r="H41" s="53"/>
      <c r="I41" s="54"/>
    </row>
    <row r="42" spans="6:9" x14ac:dyDescent="0.2">
      <c r="F42" s="52"/>
      <c r="G42" s="53"/>
      <c r="H42" s="53"/>
      <c r="I42" s="54"/>
    </row>
    <row r="43" spans="6:9" x14ac:dyDescent="0.2">
      <c r="F43" s="52"/>
      <c r="G43" s="53"/>
      <c r="H43" s="53"/>
      <c r="I43" s="54"/>
    </row>
    <row r="44" spans="6:9" x14ac:dyDescent="0.2">
      <c r="F44" s="52"/>
      <c r="G44" s="53"/>
      <c r="H44" s="53"/>
      <c r="I44" s="54"/>
    </row>
    <row r="45" spans="6:9" x14ac:dyDescent="0.2">
      <c r="F45" s="52"/>
      <c r="G45" s="53"/>
      <c r="H45" s="53"/>
      <c r="I45" s="54"/>
    </row>
    <row r="46" spans="6:9" x14ac:dyDescent="0.2">
      <c r="F46" s="52"/>
      <c r="G46" s="53"/>
      <c r="H46" s="53"/>
      <c r="I46" s="54"/>
    </row>
    <row r="47" spans="6:9" x14ac:dyDescent="0.2">
      <c r="F47" s="52"/>
      <c r="G47" s="53"/>
      <c r="H47" s="53"/>
      <c r="I47" s="54"/>
    </row>
    <row r="48" spans="6:9" x14ac:dyDescent="0.2">
      <c r="F48" s="52"/>
      <c r="G48" s="53"/>
      <c r="H48" s="53"/>
      <c r="I48" s="54"/>
    </row>
    <row r="49" spans="6:9" x14ac:dyDescent="0.2">
      <c r="F49" s="52"/>
      <c r="G49" s="53"/>
      <c r="H49" s="53"/>
      <c r="I49" s="54"/>
    </row>
    <row r="50" spans="6:9" x14ac:dyDescent="0.2">
      <c r="F50" s="52"/>
      <c r="G50" s="53"/>
      <c r="H50" s="53"/>
      <c r="I50" s="54"/>
    </row>
    <row r="51" spans="6:9" x14ac:dyDescent="0.2">
      <c r="F51" s="52"/>
      <c r="G51" s="53"/>
      <c r="H51" s="53"/>
      <c r="I51" s="54"/>
    </row>
    <row r="52" spans="6:9" x14ac:dyDescent="0.2">
      <c r="F52" s="52"/>
      <c r="G52" s="53"/>
      <c r="H52" s="53"/>
      <c r="I52" s="54"/>
    </row>
    <row r="53" spans="6:9" x14ac:dyDescent="0.2">
      <c r="F53" s="52"/>
      <c r="G53" s="53"/>
      <c r="H53" s="53"/>
      <c r="I53" s="54"/>
    </row>
    <row r="54" spans="6:9" x14ac:dyDescent="0.2">
      <c r="F54" s="52"/>
      <c r="G54" s="53"/>
      <c r="H54" s="53"/>
      <c r="I54" s="54"/>
    </row>
    <row r="55" spans="6:9" x14ac:dyDescent="0.2">
      <c r="F55" s="52"/>
      <c r="G55" s="53"/>
      <c r="H55" s="53"/>
      <c r="I55" s="54"/>
    </row>
    <row r="56" spans="6:9" x14ac:dyDescent="0.2">
      <c r="F56" s="52"/>
      <c r="G56" s="53"/>
      <c r="H56" s="53"/>
      <c r="I56" s="54"/>
    </row>
    <row r="57" spans="6:9" x14ac:dyDescent="0.2">
      <c r="F57" s="52"/>
      <c r="G57" s="53"/>
      <c r="H57" s="53"/>
      <c r="I57" s="54"/>
    </row>
    <row r="58" spans="6:9" x14ac:dyDescent="0.2">
      <c r="F58" s="52"/>
      <c r="G58" s="53"/>
      <c r="H58" s="53"/>
      <c r="I58" s="54"/>
    </row>
    <row r="59" spans="6:9" x14ac:dyDescent="0.2">
      <c r="F59" s="52"/>
      <c r="G59" s="53"/>
      <c r="H59" s="53"/>
      <c r="I59" s="54"/>
    </row>
    <row r="60" spans="6:9" x14ac:dyDescent="0.2">
      <c r="F60" s="52"/>
      <c r="G60" s="53"/>
      <c r="H60" s="53"/>
      <c r="I60" s="54"/>
    </row>
    <row r="61" spans="6:9" x14ac:dyDescent="0.2">
      <c r="F61" s="52"/>
      <c r="G61" s="53"/>
      <c r="H61" s="53"/>
      <c r="I61" s="54"/>
    </row>
    <row r="62" spans="6:9" x14ac:dyDescent="0.2">
      <c r="F62" s="52"/>
      <c r="G62" s="53"/>
      <c r="H62" s="53"/>
      <c r="I62" s="54"/>
    </row>
    <row r="63" spans="6:9" x14ac:dyDescent="0.2">
      <c r="F63" s="52"/>
      <c r="G63" s="53"/>
      <c r="H63" s="53"/>
      <c r="I63" s="54"/>
    </row>
    <row r="64" spans="6:9" x14ac:dyDescent="0.2">
      <c r="F64" s="52"/>
      <c r="G64" s="53"/>
      <c r="H64" s="53"/>
      <c r="I64" s="54"/>
    </row>
    <row r="65" spans="6:9" x14ac:dyDescent="0.2">
      <c r="F65" s="52"/>
      <c r="G65" s="53"/>
      <c r="H65" s="53"/>
      <c r="I65" s="54"/>
    </row>
    <row r="66" spans="6:9" x14ac:dyDescent="0.2">
      <c r="F66" s="52"/>
      <c r="G66" s="53"/>
      <c r="H66" s="53"/>
      <c r="I66" s="54"/>
    </row>
    <row r="67" spans="6:9" x14ac:dyDescent="0.2">
      <c r="F67" s="52"/>
      <c r="G67" s="53"/>
      <c r="H67" s="53"/>
      <c r="I67" s="54"/>
    </row>
    <row r="68" spans="6:9" x14ac:dyDescent="0.2">
      <c r="F68" s="52"/>
      <c r="G68" s="53"/>
      <c r="H68" s="53"/>
      <c r="I68" s="54"/>
    </row>
    <row r="69" spans="6:9" x14ac:dyDescent="0.2">
      <c r="F69" s="52"/>
      <c r="G69" s="53"/>
      <c r="H69" s="53"/>
      <c r="I69" s="54"/>
    </row>
    <row r="70" spans="6:9" x14ac:dyDescent="0.2">
      <c r="F70" s="52"/>
      <c r="G70" s="53"/>
      <c r="H70" s="53"/>
      <c r="I70" s="54"/>
    </row>
    <row r="71" spans="6:9" x14ac:dyDescent="0.2">
      <c r="F71" s="52"/>
      <c r="G71" s="53"/>
      <c r="H71" s="53"/>
      <c r="I71" s="54"/>
    </row>
    <row r="72" spans="6:9" x14ac:dyDescent="0.2">
      <c r="F72" s="52"/>
      <c r="G72" s="53"/>
      <c r="H72" s="53"/>
      <c r="I72" s="54"/>
    </row>
    <row r="73" spans="6:9" x14ac:dyDescent="0.2">
      <c r="F73" s="52"/>
      <c r="G73" s="53"/>
      <c r="H73" s="53"/>
      <c r="I73" s="54"/>
    </row>
    <row r="74" spans="6:9" x14ac:dyDescent="0.2">
      <c r="F74" s="52"/>
      <c r="G74" s="53"/>
      <c r="H74" s="53"/>
      <c r="I74" s="54"/>
    </row>
    <row r="75" spans="6:9" x14ac:dyDescent="0.2">
      <c r="F75" s="52"/>
      <c r="G75" s="53"/>
      <c r="H75" s="53"/>
      <c r="I75" s="54"/>
    </row>
    <row r="76" spans="6:9" x14ac:dyDescent="0.2">
      <c r="F76" s="52"/>
      <c r="G76" s="53"/>
      <c r="H76" s="53"/>
      <c r="I76" s="54"/>
    </row>
    <row r="77" spans="6:9" x14ac:dyDescent="0.2">
      <c r="F77" s="52"/>
      <c r="G77" s="53"/>
      <c r="H77" s="53"/>
      <c r="I77" s="54"/>
    </row>
    <row r="78" spans="6:9" x14ac:dyDescent="0.2">
      <c r="F78" s="52"/>
      <c r="G78" s="53"/>
      <c r="H78" s="53"/>
      <c r="I78" s="54"/>
    </row>
    <row r="79" spans="6:9" x14ac:dyDescent="0.2">
      <c r="F79" s="52"/>
      <c r="G79" s="53"/>
      <c r="H79" s="53"/>
      <c r="I79" s="54"/>
    </row>
    <row r="80" spans="6:9" x14ac:dyDescent="0.2">
      <c r="F80" s="52"/>
      <c r="G80" s="53"/>
      <c r="H80" s="53"/>
      <c r="I80" s="54"/>
    </row>
  </sheetData>
  <mergeCells count="4">
    <mergeCell ref="A1:B1"/>
    <mergeCell ref="A2:B2"/>
    <mergeCell ref="G2:I2"/>
    <mergeCell ref="H29:I29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CX164"/>
  <sheetViews>
    <sheetView showGridLines="0" showZeros="0" topLeftCell="A65" workbookViewId="0">
      <selection activeCell="C98" sqref="C98"/>
    </sheetView>
  </sheetViews>
  <sheetFormatPr defaultColWidth="9.140625" defaultRowHeight="12.75" x14ac:dyDescent="0.2"/>
  <cols>
    <col min="1" max="1" width="3.85546875" style="55" customWidth="1"/>
    <col min="2" max="2" width="12" style="55" customWidth="1"/>
    <col min="3" max="3" width="40.42578125" style="55" customWidth="1"/>
    <col min="4" max="4" width="8.42578125" style="55" customWidth="1"/>
    <col min="5" max="5" width="8.5703125" style="80" customWidth="1"/>
    <col min="6" max="6" width="9.85546875" style="55" customWidth="1"/>
    <col min="7" max="7" width="13.85546875" style="55" customWidth="1"/>
    <col min="8" max="8" width="9.140625" style="55"/>
    <col min="9" max="9" width="13.140625" style="55" customWidth="1"/>
    <col min="10" max="16384" width="9.140625" style="55"/>
  </cols>
  <sheetData>
    <row r="1" spans="1:102" ht="15.75" x14ac:dyDescent="0.25">
      <c r="A1" s="135" t="s">
        <v>55</v>
      </c>
      <c r="B1" s="135"/>
      <c r="C1" s="135"/>
      <c r="D1" s="135"/>
      <c r="E1" s="135"/>
      <c r="F1" s="135"/>
      <c r="G1" s="135"/>
    </row>
    <row r="2" spans="1:102" ht="13.5" thickBot="1" x14ac:dyDescent="0.25">
      <c r="A2" s="56"/>
      <c r="B2" s="57"/>
      <c r="C2" s="58"/>
      <c r="D2" s="58"/>
      <c r="E2" s="59"/>
      <c r="F2" s="58"/>
      <c r="G2" s="58"/>
    </row>
    <row r="3" spans="1:102" ht="13.5" thickTop="1" x14ac:dyDescent="0.2">
      <c r="A3" s="136" t="s">
        <v>4</v>
      </c>
      <c r="B3" s="137"/>
      <c r="C3" s="60" t="str">
        <f>CONCATENATE(cislostavby," ",nazevstavby)</f>
        <v xml:space="preserve"> REKONSTRUKCE MÍSTNOSTÍ FFUK PRAHA</v>
      </c>
      <c r="D3" s="61"/>
      <c r="E3" s="62"/>
      <c r="F3" s="63">
        <f>Rekapitulace!H1</f>
        <v>0</v>
      </c>
      <c r="G3" s="64"/>
    </row>
    <row r="4" spans="1:102" ht="13.5" thickBot="1" x14ac:dyDescent="0.25">
      <c r="A4" s="138" t="s">
        <v>1</v>
      </c>
      <c r="B4" s="139"/>
      <c r="C4" s="65" t="str">
        <f>CONCATENATE(cisloobjektu," ",nazevobjektu)</f>
        <v xml:space="preserve"> FFUK PRAHA</v>
      </c>
      <c r="D4" s="66"/>
      <c r="E4" s="140"/>
      <c r="F4" s="140"/>
      <c r="G4" s="141"/>
    </row>
    <row r="5" spans="1:102" ht="13.5" thickTop="1" x14ac:dyDescent="0.2">
      <c r="A5" s="67"/>
      <c r="B5" s="68"/>
      <c r="C5" s="68"/>
      <c r="D5" s="56"/>
      <c r="E5" s="69"/>
      <c r="F5" s="56"/>
      <c r="G5" s="70"/>
    </row>
    <row r="6" spans="1:102" x14ac:dyDescent="0.2">
      <c r="A6" s="71" t="s">
        <v>56</v>
      </c>
      <c r="B6" s="72" t="s">
        <v>57</v>
      </c>
      <c r="C6" s="72" t="s">
        <v>58</v>
      </c>
      <c r="D6" s="72" t="s">
        <v>59</v>
      </c>
      <c r="E6" s="73" t="s">
        <v>60</v>
      </c>
      <c r="F6" s="72" t="s">
        <v>61</v>
      </c>
      <c r="G6" s="74" t="s">
        <v>62</v>
      </c>
      <c r="I6" s="78"/>
    </row>
    <row r="7" spans="1:102" x14ac:dyDescent="0.2">
      <c r="A7" s="90" t="s">
        <v>63</v>
      </c>
      <c r="B7" s="91" t="s">
        <v>68</v>
      </c>
      <c r="C7" s="92" t="s">
        <v>69</v>
      </c>
      <c r="D7" s="93"/>
      <c r="E7" s="121"/>
      <c r="F7" s="94"/>
      <c r="G7" s="95"/>
      <c r="H7" s="75"/>
      <c r="I7" s="114"/>
      <c r="J7" s="113"/>
      <c r="M7" s="76">
        <v>1</v>
      </c>
    </row>
    <row r="8" spans="1:102" ht="22.5" x14ac:dyDescent="0.2">
      <c r="A8" s="96">
        <v>1</v>
      </c>
      <c r="B8" s="125" t="s">
        <v>174</v>
      </c>
      <c r="C8" s="98" t="s">
        <v>195</v>
      </c>
      <c r="D8" s="99" t="s">
        <v>70</v>
      </c>
      <c r="E8" s="109">
        <f>3.03*2.75</f>
        <v>8.3324999999999996</v>
      </c>
      <c r="F8" s="100">
        <v>0</v>
      </c>
      <c r="G8" s="101">
        <f t="shared" ref="G8:G11" si="0">E8*F8</f>
        <v>0</v>
      </c>
      <c r="H8" s="120"/>
      <c r="I8" s="115"/>
      <c r="J8" s="113"/>
      <c r="M8" s="76"/>
    </row>
    <row r="9" spans="1:102" ht="22.5" x14ac:dyDescent="0.2">
      <c r="A9" s="96">
        <v>2</v>
      </c>
      <c r="B9" s="125" t="s">
        <v>177</v>
      </c>
      <c r="C9" s="98" t="s">
        <v>178</v>
      </c>
      <c r="D9" s="99" t="s">
        <v>64</v>
      </c>
      <c r="E9" s="109">
        <v>1</v>
      </c>
      <c r="F9" s="100">
        <v>0</v>
      </c>
      <c r="G9" s="101">
        <f t="shared" si="0"/>
        <v>0</v>
      </c>
      <c r="H9" s="120"/>
      <c r="I9" s="115"/>
      <c r="J9" s="113"/>
      <c r="M9" s="76"/>
    </row>
    <row r="10" spans="1:102" x14ac:dyDescent="0.2">
      <c r="A10" s="96">
        <v>3</v>
      </c>
      <c r="B10" s="125" t="s">
        <v>71</v>
      </c>
      <c r="C10" s="98" t="s">
        <v>197</v>
      </c>
      <c r="D10" s="99" t="s">
        <v>70</v>
      </c>
      <c r="E10" s="109">
        <f>3.65*3.03</f>
        <v>11.0595</v>
      </c>
      <c r="F10" s="100">
        <v>0</v>
      </c>
      <c r="G10" s="101">
        <f t="shared" si="0"/>
        <v>0</v>
      </c>
      <c r="H10" s="120"/>
      <c r="I10" s="115"/>
      <c r="J10" s="113"/>
      <c r="M10" s="76">
        <v>2</v>
      </c>
      <c r="Y10" s="55">
        <v>12</v>
      </c>
      <c r="Z10" s="55">
        <v>0</v>
      </c>
      <c r="AA10" s="55">
        <v>12</v>
      </c>
      <c r="AX10" s="55">
        <v>1</v>
      </c>
      <c r="AY10" s="55">
        <f>IF(AX10=1,G10,0)</f>
        <v>0</v>
      </c>
      <c r="AZ10" s="55">
        <f>IF(AX10=2,G10,0)</f>
        <v>0</v>
      </c>
      <c r="BA10" s="55">
        <f>IF(AX10=3,G10,0)</f>
        <v>0</v>
      </c>
      <c r="BB10" s="55">
        <f>IF(AX10=4,G10,0)</f>
        <v>0</v>
      </c>
      <c r="BC10" s="55">
        <f>IF(AX10=5,G10,0)</f>
        <v>0</v>
      </c>
      <c r="CX10" s="55">
        <v>2.6440000000000002E-2</v>
      </c>
    </row>
    <row r="11" spans="1:102" ht="15.75" x14ac:dyDescent="0.25">
      <c r="A11" s="96">
        <v>4</v>
      </c>
      <c r="B11" s="125" t="s">
        <v>175</v>
      </c>
      <c r="C11" s="107" t="s">
        <v>176</v>
      </c>
      <c r="D11" s="111" t="s">
        <v>73</v>
      </c>
      <c r="E11" s="109">
        <v>1</v>
      </c>
      <c r="F11" s="109">
        <v>0</v>
      </c>
      <c r="G11" s="101">
        <f t="shared" si="0"/>
        <v>0</v>
      </c>
      <c r="H11" s="110"/>
      <c r="I11" s="115"/>
      <c r="J11" s="113"/>
      <c r="M11" s="76">
        <v>2</v>
      </c>
      <c r="Y11" s="55">
        <v>12</v>
      </c>
      <c r="Z11" s="55">
        <v>0</v>
      </c>
      <c r="AA11" s="55">
        <v>13</v>
      </c>
      <c r="AX11" s="55">
        <v>1</v>
      </c>
      <c r="AY11" s="55">
        <f>IF(AX11=1,G11,0)</f>
        <v>0</v>
      </c>
      <c r="AZ11" s="55">
        <f>IF(AX11=2,G11,0)</f>
        <v>0</v>
      </c>
      <c r="BA11" s="55">
        <f>IF(AX11=3,G11,0)</f>
        <v>0</v>
      </c>
      <c r="BB11" s="55">
        <f>IF(AX11=4,G11,0)</f>
        <v>0</v>
      </c>
      <c r="BC11" s="55">
        <f>IF(AX11=5,G11,0)</f>
        <v>0</v>
      </c>
      <c r="CX11" s="55">
        <v>7.6259999999999994E-2</v>
      </c>
    </row>
    <row r="12" spans="1:102" x14ac:dyDescent="0.2">
      <c r="A12" s="102"/>
      <c r="B12" s="126" t="s">
        <v>65</v>
      </c>
      <c r="C12" s="104" t="str">
        <f>CONCATENATE(B7," ",C7)</f>
        <v>3 Svislé a kompletní konstrukce</v>
      </c>
      <c r="D12" s="102"/>
      <c r="E12" s="122"/>
      <c r="F12" s="105">
        <v>0</v>
      </c>
      <c r="G12" s="106">
        <f>SUM(G7:G11)</f>
        <v>0</v>
      </c>
      <c r="I12" s="116"/>
      <c r="J12" s="113"/>
      <c r="M12" s="76">
        <v>4</v>
      </c>
      <c r="AY12" s="77">
        <f>SUM(AY7:AY11)</f>
        <v>0</v>
      </c>
      <c r="AZ12" s="77">
        <f>SUM(AZ7:AZ11)</f>
        <v>0</v>
      </c>
      <c r="BA12" s="77">
        <f>SUM(BA7:BA11)</f>
        <v>0</v>
      </c>
      <c r="BB12" s="77">
        <f>SUM(BB7:BB11)</f>
        <v>0</v>
      </c>
      <c r="BC12" s="77">
        <f>SUM(BC7:BC11)</f>
        <v>0</v>
      </c>
    </row>
    <row r="13" spans="1:102" x14ac:dyDescent="0.2">
      <c r="A13" s="90" t="s">
        <v>63</v>
      </c>
      <c r="B13" s="124" t="s">
        <v>76</v>
      </c>
      <c r="C13" s="92" t="s">
        <v>77</v>
      </c>
      <c r="D13" s="93"/>
      <c r="E13" s="121"/>
      <c r="F13" s="94">
        <v>0</v>
      </c>
      <c r="G13" s="95"/>
      <c r="H13" s="75"/>
      <c r="I13" s="114"/>
      <c r="J13" s="113"/>
      <c r="M13" s="76">
        <v>1</v>
      </c>
    </row>
    <row r="14" spans="1:102" x14ac:dyDescent="0.2">
      <c r="A14" s="96">
        <v>5</v>
      </c>
      <c r="B14" s="125" t="s">
        <v>78</v>
      </c>
      <c r="C14" s="98" t="s">
        <v>200</v>
      </c>
      <c r="D14" s="99" t="s">
        <v>72</v>
      </c>
      <c r="E14" s="109">
        <f>(0.8+2+2)*2*2</f>
        <v>19.2</v>
      </c>
      <c r="F14" s="100">
        <v>0</v>
      </c>
      <c r="G14" s="101">
        <f t="shared" ref="G14:G19" si="1">E14*F14</f>
        <v>0</v>
      </c>
      <c r="I14" s="115"/>
      <c r="J14" s="113"/>
      <c r="M14" s="76">
        <v>2</v>
      </c>
      <c r="Y14" s="55">
        <v>12</v>
      </c>
      <c r="Z14" s="55">
        <v>0</v>
      </c>
      <c r="AA14" s="55">
        <v>20</v>
      </c>
      <c r="AX14" s="55">
        <v>1</v>
      </c>
      <c r="AY14" s="55">
        <f>IF(AX14=1,G14,0)</f>
        <v>0</v>
      </c>
      <c r="AZ14" s="55">
        <f>IF(AX14=2,G14,0)</f>
        <v>0</v>
      </c>
      <c r="BA14" s="55">
        <f>IF(AX14=3,G14,0)</f>
        <v>0</v>
      </c>
      <c r="BB14" s="55">
        <f>IF(AX14=4,G14,0)</f>
        <v>0</v>
      </c>
      <c r="BC14" s="55">
        <f>IF(AX14=5,G14,0)</f>
        <v>0</v>
      </c>
      <c r="CX14" s="55">
        <v>3.7200000000000002E-3</v>
      </c>
    </row>
    <row r="15" spans="1:102" ht="22.5" x14ac:dyDescent="0.2">
      <c r="A15" s="96">
        <v>6</v>
      </c>
      <c r="B15" s="97" t="s">
        <v>79</v>
      </c>
      <c r="C15" s="98" t="s">
        <v>163</v>
      </c>
      <c r="D15" s="99" t="s">
        <v>70</v>
      </c>
      <c r="E15" s="109">
        <f>(3.03+3.65+9.08+4.67+0.3)*2*4.2+38.48</f>
        <v>212.61199999999999</v>
      </c>
      <c r="F15" s="100">
        <v>0</v>
      </c>
      <c r="G15" s="101">
        <f t="shared" si="1"/>
        <v>0</v>
      </c>
      <c r="H15" s="120"/>
      <c r="I15" s="115"/>
      <c r="J15" s="113"/>
      <c r="M15" s="76"/>
    </row>
    <row r="16" spans="1:102" x14ac:dyDescent="0.2">
      <c r="A16" s="96">
        <v>7</v>
      </c>
      <c r="B16" s="97" t="s">
        <v>79</v>
      </c>
      <c r="C16" s="98" t="s">
        <v>162</v>
      </c>
      <c r="D16" s="99" t="s">
        <v>70</v>
      </c>
      <c r="E16" s="109">
        <f>(3.03+3.65+9.08+4.67+0.3)*2*4.2+38.48</f>
        <v>212.61199999999999</v>
      </c>
      <c r="F16" s="100">
        <v>0</v>
      </c>
      <c r="G16" s="101">
        <f t="shared" si="1"/>
        <v>0</v>
      </c>
      <c r="H16" s="120"/>
      <c r="I16" s="115"/>
      <c r="J16" s="113"/>
      <c r="M16" s="76"/>
    </row>
    <row r="17" spans="1:102" x14ac:dyDescent="0.2">
      <c r="A17" s="96">
        <v>8</v>
      </c>
      <c r="B17" s="125" t="s">
        <v>79</v>
      </c>
      <c r="C17" s="98" t="s">
        <v>80</v>
      </c>
      <c r="D17" s="99" t="s">
        <v>70</v>
      </c>
      <c r="E17" s="109">
        <f>8.33*2</f>
        <v>16.66</v>
      </c>
      <c r="F17" s="100">
        <v>0</v>
      </c>
      <c r="G17" s="101">
        <f t="shared" si="1"/>
        <v>0</v>
      </c>
      <c r="H17" s="120"/>
      <c r="I17" s="115"/>
      <c r="J17" s="113"/>
      <c r="M17" s="76">
        <v>2</v>
      </c>
      <c r="Y17" s="55">
        <v>12</v>
      </c>
      <c r="Z17" s="55">
        <v>0</v>
      </c>
      <c r="AA17" s="55">
        <v>22</v>
      </c>
      <c r="AX17" s="55">
        <v>1</v>
      </c>
      <c r="AY17" s="55">
        <f>IF(AX17=1,G17,0)</f>
        <v>0</v>
      </c>
      <c r="AZ17" s="55">
        <f>IF(AX17=2,G17,0)</f>
        <v>0</v>
      </c>
      <c r="BA17" s="55">
        <f>IF(AX17=3,G17,0)</f>
        <v>0</v>
      </c>
      <c r="BB17" s="55">
        <f>IF(AX17=4,G17,0)</f>
        <v>0</v>
      </c>
      <c r="BC17" s="55">
        <f>IF(AX17=5,G17,0)</f>
        <v>0</v>
      </c>
      <c r="CX17" s="55">
        <v>4.9660000000000003E-2</v>
      </c>
    </row>
    <row r="18" spans="1:102" x14ac:dyDescent="0.2">
      <c r="A18" s="96">
        <v>9</v>
      </c>
      <c r="B18" s="125" t="s">
        <v>179</v>
      </c>
      <c r="C18" s="98" t="s">
        <v>198</v>
      </c>
      <c r="D18" s="99" t="s">
        <v>72</v>
      </c>
      <c r="E18" s="109">
        <v>47</v>
      </c>
      <c r="F18" s="100">
        <v>0</v>
      </c>
      <c r="G18" s="101">
        <f t="shared" si="1"/>
        <v>0</v>
      </c>
      <c r="I18" s="115"/>
      <c r="J18" s="113"/>
      <c r="M18" s="76">
        <v>2</v>
      </c>
      <c r="Y18" s="55">
        <v>12</v>
      </c>
      <c r="Z18" s="55">
        <v>0</v>
      </c>
      <c r="AA18" s="55">
        <v>24</v>
      </c>
      <c r="AX18" s="55">
        <v>1</v>
      </c>
      <c r="AY18" s="55">
        <f>IF(AX18=1,G18,0)</f>
        <v>0</v>
      </c>
      <c r="AZ18" s="55">
        <f>IF(AX18=2,G18,0)</f>
        <v>0</v>
      </c>
      <c r="BA18" s="55">
        <f>IF(AX18=3,G18,0)</f>
        <v>0</v>
      </c>
      <c r="BB18" s="55">
        <f>IF(AX18=4,G18,0)</f>
        <v>0</v>
      </c>
      <c r="BC18" s="55">
        <f>IF(AX18=5,G18,0)</f>
        <v>0</v>
      </c>
      <c r="CX18" s="55">
        <v>8.9499999999999996E-3</v>
      </c>
    </row>
    <row r="19" spans="1:102" x14ac:dyDescent="0.2">
      <c r="A19" s="96">
        <v>10</v>
      </c>
      <c r="B19" s="125" t="s">
        <v>74</v>
      </c>
      <c r="C19" s="98" t="s">
        <v>75</v>
      </c>
      <c r="D19" s="99" t="s">
        <v>70</v>
      </c>
      <c r="E19" s="109">
        <f>1.62*2.46+1.94*3.1*3</f>
        <v>22.027200000000001</v>
      </c>
      <c r="F19" s="100">
        <v>0</v>
      </c>
      <c r="G19" s="101">
        <f t="shared" si="1"/>
        <v>0</v>
      </c>
      <c r="I19" s="115"/>
      <c r="J19" s="113"/>
      <c r="M19" s="76"/>
    </row>
    <row r="20" spans="1:102" x14ac:dyDescent="0.2">
      <c r="A20" s="102"/>
      <c r="B20" s="126" t="s">
        <v>65</v>
      </c>
      <c r="C20" s="104" t="str">
        <f>CONCATENATE(B13," ",C13)</f>
        <v>61 Upravy povrchů vnitřní</v>
      </c>
      <c r="D20" s="102"/>
      <c r="E20" s="122"/>
      <c r="F20" s="105">
        <v>0</v>
      </c>
      <c r="G20" s="106">
        <f>SUM(G13:G19)</f>
        <v>0</v>
      </c>
      <c r="I20" s="116"/>
      <c r="J20" s="113"/>
      <c r="M20" s="76">
        <v>4</v>
      </c>
      <c r="AY20" s="77">
        <f>SUM(AY13:AY18)</f>
        <v>0</v>
      </c>
      <c r="AZ20" s="77">
        <f>SUM(AZ13:AZ18)</f>
        <v>0</v>
      </c>
      <c r="BA20" s="77">
        <f>SUM(BA13:BA18)</f>
        <v>0</v>
      </c>
      <c r="BB20" s="77">
        <f>SUM(BB13:BB18)</f>
        <v>0</v>
      </c>
      <c r="BC20" s="77">
        <f>SUM(BC13:BC18)</f>
        <v>0</v>
      </c>
    </row>
    <row r="21" spans="1:102" x14ac:dyDescent="0.2">
      <c r="A21" s="90" t="s">
        <v>63</v>
      </c>
      <c r="B21" s="124" t="s">
        <v>81</v>
      </c>
      <c r="C21" s="92" t="s">
        <v>82</v>
      </c>
      <c r="D21" s="93"/>
      <c r="E21" s="121"/>
      <c r="F21" s="94">
        <v>0</v>
      </c>
      <c r="G21" s="95"/>
      <c r="H21" s="75"/>
      <c r="I21" s="114"/>
      <c r="J21" s="113"/>
      <c r="M21" s="76">
        <v>1</v>
      </c>
    </row>
    <row r="22" spans="1:102" x14ac:dyDescent="0.2">
      <c r="A22" s="96">
        <v>11</v>
      </c>
      <c r="B22" s="125" t="s">
        <v>180</v>
      </c>
      <c r="C22" s="98" t="s">
        <v>199</v>
      </c>
      <c r="D22" s="99" t="s">
        <v>70</v>
      </c>
      <c r="E22" s="109">
        <f>5.68+5.85</f>
        <v>11.53</v>
      </c>
      <c r="F22" s="100">
        <v>0</v>
      </c>
      <c r="G22" s="101">
        <f>E22*F22</f>
        <v>0</v>
      </c>
      <c r="I22" s="115"/>
      <c r="J22" s="113"/>
      <c r="M22" s="76"/>
    </row>
    <row r="23" spans="1:102" x14ac:dyDescent="0.2">
      <c r="A23" s="102"/>
      <c r="B23" s="126" t="s">
        <v>65</v>
      </c>
      <c r="C23" s="104" t="str">
        <f>CONCATENATE(B21," ",C21)</f>
        <v>63 Podlahy a podlahové konstrukce</v>
      </c>
      <c r="D23" s="102"/>
      <c r="E23" s="122"/>
      <c r="F23" s="105">
        <v>0</v>
      </c>
      <c r="G23" s="106">
        <f>SUM(G21:G22)</f>
        <v>0</v>
      </c>
      <c r="I23" s="116"/>
      <c r="J23" s="113"/>
      <c r="M23" s="76">
        <v>4</v>
      </c>
      <c r="AY23" s="77">
        <f>SUM(AY21:AY22)</f>
        <v>0</v>
      </c>
      <c r="AZ23" s="77">
        <f>SUM(AZ21:AZ22)</f>
        <v>0</v>
      </c>
      <c r="BA23" s="77">
        <f>SUM(BA21:BA22)</f>
        <v>0</v>
      </c>
      <c r="BB23" s="77">
        <f>SUM(BB21:BB22)</f>
        <v>0</v>
      </c>
      <c r="BC23" s="77">
        <f>SUM(BC21:BC22)</f>
        <v>0</v>
      </c>
    </row>
    <row r="24" spans="1:102" x14ac:dyDescent="0.2">
      <c r="A24" s="90" t="s">
        <v>63</v>
      </c>
      <c r="B24" s="124" t="s">
        <v>83</v>
      </c>
      <c r="C24" s="92" t="s">
        <v>84</v>
      </c>
      <c r="D24" s="93"/>
      <c r="E24" s="121"/>
      <c r="F24" s="94">
        <v>0</v>
      </c>
      <c r="G24" s="95"/>
      <c r="H24" s="118"/>
      <c r="I24" s="114"/>
      <c r="J24" s="113"/>
      <c r="M24" s="76">
        <v>1</v>
      </c>
    </row>
    <row r="25" spans="1:102" ht="50.1" customHeight="1" x14ac:dyDescent="0.2">
      <c r="A25" s="96">
        <v>12</v>
      </c>
      <c r="B25" s="125" t="s">
        <v>170</v>
      </c>
      <c r="C25" s="107" t="s">
        <v>201</v>
      </c>
      <c r="D25" s="99" t="s">
        <v>64</v>
      </c>
      <c r="E25" s="109">
        <v>1</v>
      </c>
      <c r="F25" s="109">
        <v>0</v>
      </c>
      <c r="G25" s="101">
        <f t="shared" ref="G25:G29" si="2">E25*F25</f>
        <v>0</v>
      </c>
      <c r="H25" s="112"/>
      <c r="I25" s="115"/>
      <c r="J25" s="113"/>
      <c r="M25" s="76">
        <v>2</v>
      </c>
      <c r="Y25" s="55">
        <v>12</v>
      </c>
      <c r="Z25" s="55">
        <v>0</v>
      </c>
      <c r="AA25" s="55">
        <v>29</v>
      </c>
      <c r="AX25" s="55">
        <v>1</v>
      </c>
      <c r="AY25" s="55">
        <f>IF(AX25=1,G25,0)</f>
        <v>0</v>
      </c>
      <c r="AZ25" s="55">
        <f>IF(AX25=2,G25,0)</f>
        <v>0</v>
      </c>
      <c r="BA25" s="55">
        <f>IF(AX25=3,G25,0)</f>
        <v>0</v>
      </c>
      <c r="BB25" s="55">
        <f>IF(AX25=4,G25,0)</f>
        <v>0</v>
      </c>
      <c r="BC25" s="55">
        <f>IF(AX25=5,G25,0)</f>
        <v>0</v>
      </c>
      <c r="CX25" s="55">
        <v>0.15901999999999999</v>
      </c>
    </row>
    <row r="26" spans="1:102" ht="39.950000000000003" customHeight="1" x14ac:dyDescent="0.2">
      <c r="A26" s="96">
        <v>13</v>
      </c>
      <c r="B26" s="125" t="s">
        <v>171</v>
      </c>
      <c r="C26" s="107" t="s">
        <v>202</v>
      </c>
      <c r="D26" s="99" t="s">
        <v>64</v>
      </c>
      <c r="E26" s="109">
        <v>1</v>
      </c>
      <c r="F26" s="109">
        <v>0</v>
      </c>
      <c r="G26" s="101">
        <f t="shared" si="2"/>
        <v>0</v>
      </c>
      <c r="H26" s="112"/>
      <c r="I26" s="115"/>
      <c r="J26" s="113"/>
      <c r="M26" s="76">
        <v>2</v>
      </c>
      <c r="Y26" s="55">
        <v>12</v>
      </c>
      <c r="Z26" s="55">
        <v>0</v>
      </c>
      <c r="AA26" s="55">
        <v>30</v>
      </c>
      <c r="AX26" s="55">
        <v>1</v>
      </c>
      <c r="AY26" s="55">
        <f>IF(AX26=1,G26,0)</f>
        <v>0</v>
      </c>
      <c r="AZ26" s="55">
        <f>IF(AX26=2,G26,0)</f>
        <v>0</v>
      </c>
      <c r="BA26" s="55">
        <f>IF(AX26=3,G26,0)</f>
        <v>0</v>
      </c>
      <c r="BB26" s="55">
        <f>IF(AX26=4,G26,0)</f>
        <v>0</v>
      </c>
      <c r="BC26" s="55">
        <f>IF(AX26=5,G26,0)</f>
        <v>0</v>
      </c>
      <c r="CX26" s="55">
        <v>0</v>
      </c>
    </row>
    <row r="27" spans="1:102" ht="50.1" customHeight="1" x14ac:dyDescent="0.2">
      <c r="A27" s="96">
        <v>14</v>
      </c>
      <c r="B27" s="125" t="s">
        <v>172</v>
      </c>
      <c r="C27" s="107" t="s">
        <v>203</v>
      </c>
      <c r="D27" s="99" t="s">
        <v>64</v>
      </c>
      <c r="E27" s="109">
        <v>1</v>
      </c>
      <c r="F27" s="109">
        <v>0</v>
      </c>
      <c r="G27" s="101">
        <f t="shared" si="2"/>
        <v>0</v>
      </c>
      <c r="H27" s="112"/>
      <c r="I27" s="115"/>
      <c r="J27" s="113"/>
      <c r="M27" s="76">
        <v>2</v>
      </c>
      <c r="Y27" s="55">
        <v>12</v>
      </c>
      <c r="Z27" s="55">
        <v>0</v>
      </c>
      <c r="AA27" s="55">
        <v>31</v>
      </c>
      <c r="AX27" s="55">
        <v>1</v>
      </c>
      <c r="AY27" s="55">
        <f>IF(AX27=1,G27,0)</f>
        <v>0</v>
      </c>
      <c r="AZ27" s="55">
        <f>IF(AX27=2,G27,0)</f>
        <v>0</v>
      </c>
      <c r="BA27" s="55">
        <f>IF(AX27=3,G27,0)</f>
        <v>0</v>
      </c>
      <c r="BB27" s="55">
        <f>IF(AX27=4,G27,0)</f>
        <v>0</v>
      </c>
      <c r="BC27" s="55">
        <f>IF(AX27=5,G27,0)</f>
        <v>0</v>
      </c>
      <c r="CX27" s="55">
        <v>0</v>
      </c>
    </row>
    <row r="28" spans="1:102" ht="50.1" customHeight="1" x14ac:dyDescent="0.2">
      <c r="A28" s="96">
        <v>15</v>
      </c>
      <c r="B28" s="125" t="s">
        <v>173</v>
      </c>
      <c r="C28" s="107" t="s">
        <v>208</v>
      </c>
      <c r="D28" s="99" t="s">
        <v>64</v>
      </c>
      <c r="E28" s="109">
        <v>1</v>
      </c>
      <c r="F28" s="109">
        <v>0</v>
      </c>
      <c r="G28" s="101">
        <f t="shared" si="2"/>
        <v>0</v>
      </c>
      <c r="H28" s="119"/>
      <c r="I28" s="115"/>
      <c r="J28" s="113"/>
      <c r="M28" s="76">
        <v>2</v>
      </c>
      <c r="Y28" s="55">
        <v>12</v>
      </c>
      <c r="Z28" s="55">
        <v>0</v>
      </c>
      <c r="AA28" s="55">
        <v>32</v>
      </c>
      <c r="AX28" s="55">
        <v>1</v>
      </c>
      <c r="AY28" s="55">
        <f>IF(AX28=1,G28,0)</f>
        <v>0</v>
      </c>
      <c r="AZ28" s="55">
        <f>IF(AX28=2,G28,0)</f>
        <v>0</v>
      </c>
      <c r="BA28" s="55">
        <f>IF(AX28=3,G28,0)</f>
        <v>0</v>
      </c>
      <c r="BB28" s="55">
        <f>IF(AX28=4,G28,0)</f>
        <v>0</v>
      </c>
      <c r="BC28" s="55">
        <f>IF(AX28=5,G28,0)</f>
        <v>0</v>
      </c>
      <c r="CX28" s="55">
        <v>0</v>
      </c>
    </row>
    <row r="29" spans="1:102" ht="219.95" customHeight="1" x14ac:dyDescent="0.2">
      <c r="A29" s="96"/>
      <c r="B29" s="125"/>
      <c r="C29" s="107"/>
      <c r="D29" s="99"/>
      <c r="E29" s="109"/>
      <c r="F29" s="109">
        <v>0</v>
      </c>
      <c r="G29" s="101">
        <f t="shared" si="2"/>
        <v>0</v>
      </c>
      <c r="H29" s="119"/>
      <c r="I29" s="115"/>
      <c r="J29" s="113"/>
      <c r="M29" s="76">
        <v>2</v>
      </c>
      <c r="Y29" s="55">
        <v>12</v>
      </c>
      <c r="Z29" s="55">
        <v>0</v>
      </c>
      <c r="AA29" s="55">
        <v>33</v>
      </c>
      <c r="AX29" s="55">
        <v>1</v>
      </c>
      <c r="AY29" s="55">
        <f>IF(AX29=1,G29,0)</f>
        <v>0</v>
      </c>
      <c r="AZ29" s="55">
        <f>IF(AX29=2,G29,0)</f>
        <v>0</v>
      </c>
      <c r="BA29" s="55">
        <f>IF(AX29=3,G29,0)</f>
        <v>0</v>
      </c>
      <c r="BB29" s="55">
        <f>IF(AX29=4,G29,0)</f>
        <v>0</v>
      </c>
      <c r="BC29" s="55">
        <f>IF(AX29=5,G29,0)</f>
        <v>0</v>
      </c>
      <c r="CX29" s="55">
        <v>0</v>
      </c>
    </row>
    <row r="30" spans="1:102" x14ac:dyDescent="0.2">
      <c r="A30" s="102"/>
      <c r="B30" s="126" t="s">
        <v>65</v>
      </c>
      <c r="C30" s="104" t="str">
        <f>CONCATENATE(B24," ",C24)</f>
        <v>64 Výplně otvorů</v>
      </c>
      <c r="D30" s="102"/>
      <c r="E30" s="122"/>
      <c r="F30" s="105">
        <v>0</v>
      </c>
      <c r="G30" s="106">
        <f>SUM(G24:G29)</f>
        <v>0</v>
      </c>
      <c r="I30" s="116"/>
      <c r="J30" s="113"/>
      <c r="M30" s="76">
        <v>4</v>
      </c>
      <c r="AY30" s="77">
        <f>SUM(AY24:AY29)</f>
        <v>0</v>
      </c>
      <c r="AZ30" s="77">
        <f>SUM(AZ24:AZ29)</f>
        <v>0</v>
      </c>
      <c r="BA30" s="77">
        <f>SUM(BA24:BA29)</f>
        <v>0</v>
      </c>
      <c r="BB30" s="77">
        <f>SUM(BB24:BB29)</f>
        <v>0</v>
      </c>
      <c r="BC30" s="77">
        <f>SUM(BC24:BC29)</f>
        <v>0</v>
      </c>
    </row>
    <row r="31" spans="1:102" x14ac:dyDescent="0.2">
      <c r="A31" s="90" t="s">
        <v>63</v>
      </c>
      <c r="B31" s="124" t="s">
        <v>85</v>
      </c>
      <c r="C31" s="92" t="s">
        <v>86</v>
      </c>
      <c r="D31" s="93"/>
      <c r="E31" s="121"/>
      <c r="F31" s="94">
        <v>0</v>
      </c>
      <c r="G31" s="95"/>
      <c r="H31" s="75"/>
      <c r="I31" s="114"/>
      <c r="J31" s="113"/>
      <c r="M31" s="76">
        <v>1</v>
      </c>
    </row>
    <row r="32" spans="1:102" x14ac:dyDescent="0.2">
      <c r="A32" s="96">
        <v>17</v>
      </c>
      <c r="B32" s="125" t="s">
        <v>181</v>
      </c>
      <c r="C32" s="98" t="s">
        <v>150</v>
      </c>
      <c r="D32" s="99" t="s">
        <v>70</v>
      </c>
      <c r="E32" s="109">
        <f>3.64*3.65+0.65*4.39+4.79*4.67</f>
        <v>38.508799999999994</v>
      </c>
      <c r="F32" s="100">
        <v>0</v>
      </c>
      <c r="G32" s="101">
        <f t="shared" ref="G32:G34" si="3">E32*F32</f>
        <v>0</v>
      </c>
      <c r="I32" s="115"/>
      <c r="J32" s="113"/>
      <c r="M32" s="76">
        <v>2</v>
      </c>
      <c r="Y32" s="55">
        <v>12</v>
      </c>
      <c r="Z32" s="55">
        <v>0</v>
      </c>
      <c r="AA32" s="55">
        <v>44</v>
      </c>
      <c r="AX32" s="55">
        <v>1</v>
      </c>
      <c r="AY32" s="55">
        <f>IF(AX32=1,G32,0)</f>
        <v>0</v>
      </c>
      <c r="AZ32" s="55">
        <f>IF(AX32=2,G32,0)</f>
        <v>0</v>
      </c>
      <c r="BA32" s="55">
        <f>IF(AX32=3,G32,0)</f>
        <v>0</v>
      </c>
      <c r="BB32" s="55">
        <f>IF(AX32=4,G32,0)</f>
        <v>0</v>
      </c>
      <c r="BC32" s="55">
        <f>IF(AX32=5,G32,0)</f>
        <v>0</v>
      </c>
      <c r="CX32" s="55">
        <v>0</v>
      </c>
    </row>
    <row r="33" spans="1:102" x14ac:dyDescent="0.2">
      <c r="A33" s="96">
        <v>18</v>
      </c>
      <c r="B33" s="125" t="s">
        <v>135</v>
      </c>
      <c r="C33" s="98" t="s">
        <v>164</v>
      </c>
      <c r="D33" s="99" t="s">
        <v>70</v>
      </c>
      <c r="E33" s="109">
        <f>1.62*2.25</f>
        <v>3.6450000000000005</v>
      </c>
      <c r="F33" s="100">
        <v>0</v>
      </c>
      <c r="G33" s="101">
        <f t="shared" si="3"/>
        <v>0</v>
      </c>
      <c r="I33" s="115"/>
      <c r="J33" s="113"/>
      <c r="M33" s="76"/>
    </row>
    <row r="34" spans="1:102" x14ac:dyDescent="0.2">
      <c r="A34" s="96">
        <v>19</v>
      </c>
      <c r="B34" s="125" t="s">
        <v>87</v>
      </c>
      <c r="C34" s="98" t="s">
        <v>88</v>
      </c>
      <c r="D34" s="99" t="s">
        <v>70</v>
      </c>
      <c r="E34" s="109">
        <f>5.71+5.85+38.48</f>
        <v>50.039999999999992</v>
      </c>
      <c r="F34" s="100">
        <v>0</v>
      </c>
      <c r="G34" s="101">
        <f t="shared" si="3"/>
        <v>0</v>
      </c>
      <c r="I34" s="115"/>
      <c r="J34" s="113"/>
      <c r="M34" s="76">
        <v>2</v>
      </c>
      <c r="Y34" s="55">
        <v>12</v>
      </c>
      <c r="Z34" s="55">
        <v>0</v>
      </c>
      <c r="AA34" s="55">
        <v>53</v>
      </c>
      <c r="AX34" s="55">
        <v>1</v>
      </c>
      <c r="AY34" s="55">
        <f>IF(AX34=1,G34,0)</f>
        <v>0</v>
      </c>
      <c r="AZ34" s="55">
        <f>IF(AX34=2,G34,0)</f>
        <v>0</v>
      </c>
      <c r="BA34" s="55">
        <f>IF(AX34=3,G34,0)</f>
        <v>0</v>
      </c>
      <c r="BB34" s="55">
        <f>IF(AX34=4,G34,0)</f>
        <v>0</v>
      </c>
      <c r="BC34" s="55">
        <f>IF(AX34=5,G34,0)</f>
        <v>0</v>
      </c>
      <c r="CX34" s="55">
        <v>2.0500000000000002E-3</v>
      </c>
    </row>
    <row r="35" spans="1:102" x14ac:dyDescent="0.2">
      <c r="A35" s="102"/>
      <c r="B35" s="126" t="s">
        <v>65</v>
      </c>
      <c r="C35" s="104" t="str">
        <f>CONCATENATE(B31," ",C31)</f>
        <v>9 Ostatní konstrukce a práce</v>
      </c>
      <c r="D35" s="102"/>
      <c r="E35" s="122"/>
      <c r="F35" s="105">
        <v>0</v>
      </c>
      <c r="G35" s="106">
        <f>SUM(G31:G34)</f>
        <v>0</v>
      </c>
      <c r="I35" s="116"/>
      <c r="J35" s="113"/>
      <c r="M35" s="76">
        <v>4</v>
      </c>
      <c r="AY35" s="77">
        <f>SUM(AY31:AY34)</f>
        <v>0</v>
      </c>
      <c r="AZ35" s="77">
        <f>SUM(AZ31:AZ34)</f>
        <v>0</v>
      </c>
      <c r="BA35" s="77">
        <f>SUM(BA31:BA34)</f>
        <v>0</v>
      </c>
      <c r="BB35" s="77">
        <f>SUM(BB31:BB34)</f>
        <v>0</v>
      </c>
      <c r="BC35" s="77">
        <f>SUM(BC31:BC34)</f>
        <v>0</v>
      </c>
    </row>
    <row r="36" spans="1:102" x14ac:dyDescent="0.2">
      <c r="A36" s="90" t="s">
        <v>63</v>
      </c>
      <c r="B36" s="124" t="s">
        <v>89</v>
      </c>
      <c r="C36" s="92" t="s">
        <v>90</v>
      </c>
      <c r="D36" s="93"/>
      <c r="E36" s="121"/>
      <c r="F36" s="94">
        <v>0</v>
      </c>
      <c r="G36" s="95"/>
      <c r="H36" s="75"/>
      <c r="I36" s="114"/>
      <c r="J36" s="113"/>
      <c r="M36" s="76">
        <v>1</v>
      </c>
    </row>
    <row r="37" spans="1:102" x14ac:dyDescent="0.2">
      <c r="A37" s="96">
        <v>20</v>
      </c>
      <c r="B37" s="125" t="s">
        <v>91</v>
      </c>
      <c r="C37" s="98" t="s">
        <v>92</v>
      </c>
      <c r="D37" s="99" t="s">
        <v>70</v>
      </c>
      <c r="E37" s="109">
        <v>50</v>
      </c>
      <c r="F37" s="100">
        <v>0</v>
      </c>
      <c r="G37" s="101">
        <f>E37*F37</f>
        <v>0</v>
      </c>
      <c r="I37" s="115"/>
      <c r="J37" s="113"/>
      <c r="M37" s="76">
        <v>2</v>
      </c>
      <c r="Y37" s="55">
        <v>12</v>
      </c>
      <c r="Z37" s="55">
        <v>0</v>
      </c>
      <c r="AA37" s="55">
        <v>57</v>
      </c>
      <c r="AX37" s="55">
        <v>1</v>
      </c>
      <c r="AY37" s="55">
        <f>IF(AX37=1,G37,0)</f>
        <v>0</v>
      </c>
      <c r="AZ37" s="55">
        <f>IF(AX37=2,G37,0)</f>
        <v>0</v>
      </c>
      <c r="BA37" s="55">
        <f>IF(AX37=3,G37,0)</f>
        <v>0</v>
      </c>
      <c r="BB37" s="55">
        <f>IF(AX37=4,G37,0)</f>
        <v>0</v>
      </c>
      <c r="BC37" s="55">
        <f>IF(AX37=5,G37,0)</f>
        <v>0</v>
      </c>
      <c r="CX37" s="55">
        <v>3.4959999999999998E-2</v>
      </c>
    </row>
    <row r="38" spans="1:102" x14ac:dyDescent="0.2">
      <c r="A38" s="102"/>
      <c r="B38" s="126" t="s">
        <v>65</v>
      </c>
      <c r="C38" s="104" t="str">
        <f>CONCATENATE(B36," ",C36)</f>
        <v>94 Lešení a stavební výtahy</v>
      </c>
      <c r="D38" s="102"/>
      <c r="E38" s="122"/>
      <c r="F38" s="105">
        <v>0</v>
      </c>
      <c r="G38" s="106">
        <f>SUM(G36:G37)</f>
        <v>0</v>
      </c>
      <c r="I38" s="116"/>
      <c r="J38" s="113"/>
      <c r="M38" s="76">
        <v>4</v>
      </c>
      <c r="AY38" s="77">
        <f>SUM(AY36:AY37)</f>
        <v>0</v>
      </c>
      <c r="AZ38" s="77">
        <f>SUM(AZ36:AZ37)</f>
        <v>0</v>
      </c>
      <c r="BA38" s="77">
        <f>SUM(BA36:BA37)</f>
        <v>0</v>
      </c>
      <c r="BB38" s="77">
        <f>SUM(BB36:BB37)</f>
        <v>0</v>
      </c>
      <c r="BC38" s="77">
        <f>SUM(BC36:BC37)</f>
        <v>0</v>
      </c>
    </row>
    <row r="39" spans="1:102" x14ac:dyDescent="0.2">
      <c r="A39" s="90" t="s">
        <v>63</v>
      </c>
      <c r="B39" s="124" t="s">
        <v>93</v>
      </c>
      <c r="C39" s="92" t="s">
        <v>94</v>
      </c>
      <c r="D39" s="93"/>
      <c r="E39" s="121"/>
      <c r="F39" s="94">
        <v>0</v>
      </c>
      <c r="G39" s="95"/>
      <c r="H39" s="75"/>
      <c r="I39" s="114"/>
      <c r="J39" s="113"/>
      <c r="M39" s="76">
        <v>1</v>
      </c>
    </row>
    <row r="40" spans="1:102" x14ac:dyDescent="0.2">
      <c r="A40" s="96">
        <v>21</v>
      </c>
      <c r="B40" s="125" t="s">
        <v>182</v>
      </c>
      <c r="C40" s="98" t="s">
        <v>151</v>
      </c>
      <c r="D40" s="99" t="s">
        <v>70</v>
      </c>
      <c r="E40" s="109">
        <f>3.03*2.95+1.64*0.5</f>
        <v>9.7584999999999997</v>
      </c>
      <c r="F40" s="100">
        <v>0</v>
      </c>
      <c r="G40" s="101">
        <f t="shared" ref="G40:G50" si="4">E40*F40</f>
        <v>0</v>
      </c>
      <c r="I40" s="115"/>
      <c r="J40" s="113"/>
      <c r="M40" s="76"/>
    </row>
    <row r="41" spans="1:102" x14ac:dyDescent="0.2">
      <c r="A41" s="96">
        <v>22</v>
      </c>
      <c r="B41" s="125" t="s">
        <v>183</v>
      </c>
      <c r="C41" s="98" t="s">
        <v>146</v>
      </c>
      <c r="D41" s="99" t="s">
        <v>66</v>
      </c>
      <c r="E41" s="109">
        <f>0.5+0.58</f>
        <v>1.08</v>
      </c>
      <c r="F41" s="100">
        <v>0</v>
      </c>
      <c r="G41" s="101">
        <f t="shared" si="4"/>
        <v>0</v>
      </c>
      <c r="I41" s="115"/>
      <c r="J41" s="113"/>
      <c r="M41" s="76"/>
    </row>
    <row r="42" spans="1:102" x14ac:dyDescent="0.2">
      <c r="A42" s="96">
        <v>23</v>
      </c>
      <c r="B42" s="125" t="s">
        <v>184</v>
      </c>
      <c r="C42" s="98" t="s">
        <v>95</v>
      </c>
      <c r="D42" s="99" t="s">
        <v>64</v>
      </c>
      <c r="E42" s="109">
        <v>1</v>
      </c>
      <c r="F42" s="100">
        <v>0</v>
      </c>
      <c r="G42" s="101">
        <f t="shared" si="4"/>
        <v>0</v>
      </c>
      <c r="I42" s="115"/>
      <c r="J42" s="113"/>
      <c r="M42" s="76">
        <v>2</v>
      </c>
      <c r="Y42" s="55">
        <v>12</v>
      </c>
      <c r="Z42" s="55">
        <v>0</v>
      </c>
      <c r="AA42" s="55">
        <v>64</v>
      </c>
      <c r="AX42" s="55">
        <v>1</v>
      </c>
      <c r="AY42" s="55">
        <f t="shared" ref="AY42:AY50" si="5">IF(AX42=1,G42,0)</f>
        <v>0</v>
      </c>
      <c r="AZ42" s="55">
        <f t="shared" ref="AZ42:AZ50" si="6">IF(AX42=2,G42,0)</f>
        <v>0</v>
      </c>
      <c r="BA42" s="55">
        <f t="shared" ref="BA42:BA50" si="7">IF(AX42=3,G42,0)</f>
        <v>0</v>
      </c>
      <c r="BB42" s="55">
        <f t="shared" ref="BB42:BB50" si="8">IF(AX42=4,G42,0)</f>
        <v>0</v>
      </c>
      <c r="BC42" s="55">
        <f t="shared" ref="BC42:BC50" si="9">IF(AX42=5,G42,0)</f>
        <v>0</v>
      </c>
      <c r="CX42" s="55">
        <v>0</v>
      </c>
    </row>
    <row r="43" spans="1:102" x14ac:dyDescent="0.2">
      <c r="A43" s="96">
        <v>24</v>
      </c>
      <c r="B43" s="125" t="s">
        <v>96</v>
      </c>
      <c r="C43" s="98" t="s">
        <v>97</v>
      </c>
      <c r="D43" s="99" t="s">
        <v>70</v>
      </c>
      <c r="E43" s="109">
        <v>1.6</v>
      </c>
      <c r="F43" s="100">
        <v>0</v>
      </c>
      <c r="G43" s="101">
        <f t="shared" si="4"/>
        <v>0</v>
      </c>
      <c r="I43" s="115"/>
      <c r="J43" s="113"/>
      <c r="M43" s="76">
        <v>2</v>
      </c>
      <c r="Y43" s="55">
        <v>12</v>
      </c>
      <c r="Z43" s="55">
        <v>0</v>
      </c>
      <c r="AA43" s="55">
        <v>66</v>
      </c>
      <c r="AX43" s="55">
        <v>1</v>
      </c>
      <c r="AY43" s="55">
        <f t="shared" si="5"/>
        <v>0</v>
      </c>
      <c r="AZ43" s="55">
        <f t="shared" si="6"/>
        <v>0</v>
      </c>
      <c r="BA43" s="55">
        <f t="shared" si="7"/>
        <v>0</v>
      </c>
      <c r="BB43" s="55">
        <f t="shared" si="8"/>
        <v>0</v>
      </c>
      <c r="BC43" s="55">
        <f t="shared" si="9"/>
        <v>0</v>
      </c>
      <c r="CX43" s="55">
        <v>0</v>
      </c>
    </row>
    <row r="44" spans="1:102" x14ac:dyDescent="0.2">
      <c r="A44" s="96">
        <v>25</v>
      </c>
      <c r="B44" s="125" t="s">
        <v>185</v>
      </c>
      <c r="C44" s="98" t="s">
        <v>156</v>
      </c>
      <c r="D44" s="99" t="s">
        <v>72</v>
      </c>
      <c r="E44" s="109">
        <v>47</v>
      </c>
      <c r="F44" s="100">
        <v>0</v>
      </c>
      <c r="G44" s="101">
        <f t="shared" si="4"/>
        <v>0</v>
      </c>
      <c r="I44" s="115"/>
      <c r="J44" s="113"/>
      <c r="M44" s="76">
        <v>2</v>
      </c>
      <c r="Y44" s="55">
        <v>12</v>
      </c>
      <c r="Z44" s="55">
        <v>0</v>
      </c>
      <c r="AA44" s="55">
        <v>69</v>
      </c>
      <c r="AX44" s="55">
        <v>1</v>
      </c>
      <c r="AY44" s="55">
        <f t="shared" si="5"/>
        <v>0</v>
      </c>
      <c r="AZ44" s="55">
        <f t="shared" si="6"/>
        <v>0</v>
      </c>
      <c r="BA44" s="55">
        <f t="shared" si="7"/>
        <v>0</v>
      </c>
      <c r="BB44" s="55">
        <f t="shared" si="8"/>
        <v>0</v>
      </c>
      <c r="BC44" s="55">
        <f t="shared" si="9"/>
        <v>0</v>
      </c>
      <c r="CX44" s="55">
        <v>0</v>
      </c>
    </row>
    <row r="45" spans="1:102" ht="22.5" x14ac:dyDescent="0.2">
      <c r="A45" s="96">
        <v>26</v>
      </c>
      <c r="B45" s="125" t="s">
        <v>186</v>
      </c>
      <c r="C45" s="98" t="s">
        <v>209</v>
      </c>
      <c r="D45" s="99" t="s">
        <v>70</v>
      </c>
      <c r="E45" s="109">
        <f>(3.03+3.65+9.08+4.67+0.3)*2*4.2+5.71+5.85+38.48</f>
        <v>224.172</v>
      </c>
      <c r="F45" s="100">
        <v>0</v>
      </c>
      <c r="G45" s="101">
        <f t="shared" si="4"/>
        <v>0</v>
      </c>
      <c r="I45" s="115"/>
      <c r="J45" s="113"/>
      <c r="M45" s="76">
        <v>2</v>
      </c>
      <c r="Y45" s="55">
        <v>12</v>
      </c>
      <c r="Z45" s="55">
        <v>0</v>
      </c>
      <c r="AA45" s="55">
        <v>70</v>
      </c>
      <c r="AX45" s="55">
        <v>1</v>
      </c>
      <c r="AY45" s="55">
        <f t="shared" si="5"/>
        <v>0</v>
      </c>
      <c r="AZ45" s="55">
        <f t="shared" si="6"/>
        <v>0</v>
      </c>
      <c r="BA45" s="55">
        <f t="shared" si="7"/>
        <v>0</v>
      </c>
      <c r="BB45" s="55">
        <f t="shared" si="8"/>
        <v>0</v>
      </c>
      <c r="BC45" s="55">
        <f t="shared" si="9"/>
        <v>0</v>
      </c>
      <c r="CX45" s="55">
        <v>0</v>
      </c>
    </row>
    <row r="46" spans="1:102" x14ac:dyDescent="0.2">
      <c r="A46" s="96">
        <v>27</v>
      </c>
      <c r="B46" s="125" t="s">
        <v>98</v>
      </c>
      <c r="C46" s="98" t="s">
        <v>99</v>
      </c>
      <c r="D46" s="99" t="s">
        <v>67</v>
      </c>
      <c r="E46" s="109">
        <v>6.98</v>
      </c>
      <c r="F46" s="100">
        <v>0</v>
      </c>
      <c r="G46" s="101">
        <f t="shared" si="4"/>
        <v>0</v>
      </c>
      <c r="I46" s="115"/>
      <c r="J46" s="113"/>
      <c r="M46" s="76">
        <v>2</v>
      </c>
      <c r="Y46" s="55">
        <v>12</v>
      </c>
      <c r="Z46" s="55">
        <v>0</v>
      </c>
      <c r="AA46" s="55">
        <v>72</v>
      </c>
      <c r="AX46" s="55">
        <v>1</v>
      </c>
      <c r="AY46" s="55">
        <f t="shared" si="5"/>
        <v>0</v>
      </c>
      <c r="AZ46" s="55">
        <f t="shared" si="6"/>
        <v>0</v>
      </c>
      <c r="BA46" s="55">
        <f t="shared" si="7"/>
        <v>0</v>
      </c>
      <c r="BB46" s="55">
        <f t="shared" si="8"/>
        <v>0</v>
      </c>
      <c r="BC46" s="55">
        <f t="shared" si="9"/>
        <v>0</v>
      </c>
      <c r="CX46" s="55">
        <v>0</v>
      </c>
    </row>
    <row r="47" spans="1:102" x14ac:dyDescent="0.2">
      <c r="A47" s="96">
        <v>28</v>
      </c>
      <c r="B47" s="125" t="s">
        <v>100</v>
      </c>
      <c r="C47" s="98" t="s">
        <v>101</v>
      </c>
      <c r="D47" s="99" t="s">
        <v>67</v>
      </c>
      <c r="E47" s="109">
        <f>E46*6</f>
        <v>41.88</v>
      </c>
      <c r="F47" s="100">
        <v>0</v>
      </c>
      <c r="G47" s="101">
        <f t="shared" si="4"/>
        <v>0</v>
      </c>
      <c r="I47" s="115"/>
      <c r="J47" s="113"/>
      <c r="M47" s="76">
        <v>2</v>
      </c>
      <c r="Y47" s="55">
        <v>12</v>
      </c>
      <c r="Z47" s="55">
        <v>0</v>
      </c>
      <c r="AA47" s="55">
        <v>73</v>
      </c>
      <c r="AX47" s="55">
        <v>1</v>
      </c>
      <c r="AY47" s="55">
        <f t="shared" si="5"/>
        <v>0</v>
      </c>
      <c r="AZ47" s="55">
        <f t="shared" si="6"/>
        <v>0</v>
      </c>
      <c r="BA47" s="55">
        <f t="shared" si="7"/>
        <v>0</v>
      </c>
      <c r="BB47" s="55">
        <f t="shared" si="8"/>
        <v>0</v>
      </c>
      <c r="BC47" s="55">
        <f t="shared" si="9"/>
        <v>0</v>
      </c>
      <c r="CX47" s="55">
        <v>0</v>
      </c>
    </row>
    <row r="48" spans="1:102" x14ac:dyDescent="0.2">
      <c r="A48" s="96">
        <v>29</v>
      </c>
      <c r="B48" s="125" t="s">
        <v>102</v>
      </c>
      <c r="C48" s="98" t="s">
        <v>103</v>
      </c>
      <c r="D48" s="99" t="s">
        <v>67</v>
      </c>
      <c r="E48" s="109">
        <v>6.98</v>
      </c>
      <c r="F48" s="100">
        <v>0</v>
      </c>
      <c r="G48" s="101">
        <f t="shared" si="4"/>
        <v>0</v>
      </c>
      <c r="I48" s="115"/>
      <c r="J48" s="113"/>
      <c r="M48" s="76">
        <v>2</v>
      </c>
      <c r="Y48" s="55">
        <v>12</v>
      </c>
      <c r="Z48" s="55">
        <v>0</v>
      </c>
      <c r="AA48" s="55">
        <v>74</v>
      </c>
      <c r="AX48" s="55">
        <v>1</v>
      </c>
      <c r="AY48" s="55">
        <f t="shared" si="5"/>
        <v>0</v>
      </c>
      <c r="AZ48" s="55">
        <f t="shared" si="6"/>
        <v>0</v>
      </c>
      <c r="BA48" s="55">
        <f t="shared" si="7"/>
        <v>0</v>
      </c>
      <c r="BB48" s="55">
        <f t="shared" si="8"/>
        <v>0</v>
      </c>
      <c r="BC48" s="55">
        <f t="shared" si="9"/>
        <v>0</v>
      </c>
      <c r="CX48" s="55">
        <v>0</v>
      </c>
    </row>
    <row r="49" spans="1:102" x14ac:dyDescent="0.2">
      <c r="A49" s="96">
        <v>30</v>
      </c>
      <c r="B49" s="125" t="s">
        <v>104</v>
      </c>
      <c r="C49" s="98" t="s">
        <v>105</v>
      </c>
      <c r="D49" s="99" t="s">
        <v>67</v>
      </c>
      <c r="E49" s="109">
        <f>E48*19</f>
        <v>132.62</v>
      </c>
      <c r="F49" s="100">
        <v>0</v>
      </c>
      <c r="G49" s="101">
        <f t="shared" si="4"/>
        <v>0</v>
      </c>
      <c r="I49" s="115"/>
      <c r="J49" s="113"/>
      <c r="M49" s="76">
        <v>2</v>
      </c>
      <c r="Y49" s="55">
        <v>12</v>
      </c>
      <c r="Z49" s="55">
        <v>0</v>
      </c>
      <c r="AA49" s="55">
        <v>75</v>
      </c>
      <c r="AX49" s="55">
        <v>1</v>
      </c>
      <c r="AY49" s="55">
        <f t="shared" si="5"/>
        <v>0</v>
      </c>
      <c r="AZ49" s="55">
        <f t="shared" si="6"/>
        <v>0</v>
      </c>
      <c r="BA49" s="55">
        <f t="shared" si="7"/>
        <v>0</v>
      </c>
      <c r="BB49" s="55">
        <f t="shared" si="8"/>
        <v>0</v>
      </c>
      <c r="BC49" s="55">
        <f t="shared" si="9"/>
        <v>0</v>
      </c>
      <c r="CX49" s="55">
        <v>0</v>
      </c>
    </row>
    <row r="50" spans="1:102" x14ac:dyDescent="0.2">
      <c r="A50" s="96">
        <v>31</v>
      </c>
      <c r="B50" s="125" t="s">
        <v>106</v>
      </c>
      <c r="C50" s="98" t="s">
        <v>107</v>
      </c>
      <c r="D50" s="99" t="s">
        <v>67</v>
      </c>
      <c r="E50" s="109">
        <v>6.98</v>
      </c>
      <c r="F50" s="100">
        <v>0</v>
      </c>
      <c r="G50" s="101">
        <f t="shared" si="4"/>
        <v>0</v>
      </c>
      <c r="I50" s="115"/>
      <c r="J50" s="113"/>
      <c r="M50" s="76">
        <v>2</v>
      </c>
      <c r="Y50" s="55">
        <v>12</v>
      </c>
      <c r="Z50" s="55">
        <v>0</v>
      </c>
      <c r="AA50" s="55">
        <v>76</v>
      </c>
      <c r="AX50" s="55">
        <v>1</v>
      </c>
      <c r="AY50" s="55">
        <f t="shared" si="5"/>
        <v>0</v>
      </c>
      <c r="AZ50" s="55">
        <f t="shared" si="6"/>
        <v>0</v>
      </c>
      <c r="BA50" s="55">
        <f t="shared" si="7"/>
        <v>0</v>
      </c>
      <c r="BB50" s="55">
        <f t="shared" si="8"/>
        <v>0</v>
      </c>
      <c r="BC50" s="55">
        <f t="shared" si="9"/>
        <v>0</v>
      </c>
      <c r="CX50" s="55">
        <v>0</v>
      </c>
    </row>
    <row r="51" spans="1:102" x14ac:dyDescent="0.2">
      <c r="A51" s="102"/>
      <c r="B51" s="126" t="s">
        <v>65</v>
      </c>
      <c r="C51" s="104" t="str">
        <f>CONCATENATE(B39," ",C39)</f>
        <v>96 Bourání konstrukcí</v>
      </c>
      <c r="D51" s="102"/>
      <c r="E51" s="122"/>
      <c r="F51" s="105">
        <v>0</v>
      </c>
      <c r="G51" s="106">
        <f>SUM(G39:G50)</f>
        <v>0</v>
      </c>
      <c r="I51" s="116"/>
      <c r="J51" s="113"/>
      <c r="M51" s="76">
        <v>4</v>
      </c>
      <c r="AY51" s="77">
        <f>SUM(AY39:AY50)</f>
        <v>0</v>
      </c>
      <c r="AZ51" s="77">
        <f>SUM(AZ39:AZ50)</f>
        <v>0</v>
      </c>
      <c r="BA51" s="77">
        <f>SUM(BA39:BA50)</f>
        <v>0</v>
      </c>
      <c r="BB51" s="77">
        <f>SUM(BB39:BB50)</f>
        <v>0</v>
      </c>
      <c r="BC51" s="77">
        <f>SUM(BC39:BC50)</f>
        <v>0</v>
      </c>
    </row>
    <row r="52" spans="1:102" x14ac:dyDescent="0.2">
      <c r="A52" s="90" t="s">
        <v>63</v>
      </c>
      <c r="B52" s="124" t="s">
        <v>108</v>
      </c>
      <c r="C52" s="92" t="s">
        <v>109</v>
      </c>
      <c r="D52" s="93"/>
      <c r="E52" s="121"/>
      <c r="F52" s="94">
        <v>0</v>
      </c>
      <c r="G52" s="95"/>
      <c r="H52" s="75"/>
      <c r="I52" s="114"/>
      <c r="J52" s="113"/>
      <c r="M52" s="76">
        <v>1</v>
      </c>
    </row>
    <row r="53" spans="1:102" x14ac:dyDescent="0.2">
      <c r="A53" s="96">
        <v>32</v>
      </c>
      <c r="B53" s="125" t="s">
        <v>110</v>
      </c>
      <c r="C53" s="98" t="s">
        <v>111</v>
      </c>
      <c r="D53" s="99" t="s">
        <v>67</v>
      </c>
      <c r="E53" s="109">
        <v>27.18</v>
      </c>
      <c r="F53" s="100">
        <v>0</v>
      </c>
      <c r="G53" s="101">
        <f>E53*F53</f>
        <v>0</v>
      </c>
      <c r="I53" s="115"/>
      <c r="J53" s="113"/>
      <c r="M53" s="76">
        <v>2</v>
      </c>
      <c r="Y53" s="55">
        <v>12</v>
      </c>
      <c r="Z53" s="55">
        <v>0</v>
      </c>
      <c r="AA53" s="55">
        <v>77</v>
      </c>
      <c r="AX53" s="55">
        <v>1</v>
      </c>
      <c r="AY53" s="55">
        <f>IF(AX53=1,G53,0)</f>
        <v>0</v>
      </c>
      <c r="AZ53" s="55">
        <f>IF(AX53=2,G53,0)</f>
        <v>0</v>
      </c>
      <c r="BA53" s="55">
        <f>IF(AX53=3,G53,0)</f>
        <v>0</v>
      </c>
      <c r="BB53" s="55">
        <f>IF(AX53=4,G53,0)</f>
        <v>0</v>
      </c>
      <c r="BC53" s="55">
        <f>IF(AX53=5,G53,0)</f>
        <v>0</v>
      </c>
      <c r="CX53" s="55">
        <v>0</v>
      </c>
    </row>
    <row r="54" spans="1:102" x14ac:dyDescent="0.2">
      <c r="A54" s="102"/>
      <c r="B54" s="126" t="s">
        <v>65</v>
      </c>
      <c r="C54" s="104" t="str">
        <f>CONCATENATE(B52," ",C52)</f>
        <v>99 Staveništní přesun hmot</v>
      </c>
      <c r="D54" s="102"/>
      <c r="E54" s="122"/>
      <c r="F54" s="105">
        <v>0</v>
      </c>
      <c r="G54" s="106">
        <f>SUM(G52:G53)</f>
        <v>0</v>
      </c>
      <c r="I54" s="116"/>
      <c r="J54" s="113"/>
      <c r="M54" s="76">
        <v>4</v>
      </c>
      <c r="AY54" s="77">
        <f>SUM(AY52:AY53)</f>
        <v>0</v>
      </c>
      <c r="AZ54" s="77">
        <f>SUM(AZ52:AZ53)</f>
        <v>0</v>
      </c>
      <c r="BA54" s="77">
        <f>SUM(BA52:BA53)</f>
        <v>0</v>
      </c>
      <c r="BB54" s="77">
        <f>SUM(BB52:BB53)</f>
        <v>0</v>
      </c>
      <c r="BC54" s="77">
        <f>SUM(BC52:BC53)</f>
        <v>0</v>
      </c>
    </row>
    <row r="55" spans="1:102" x14ac:dyDescent="0.2">
      <c r="A55" s="90" t="s">
        <v>63</v>
      </c>
      <c r="B55" s="124" t="s">
        <v>112</v>
      </c>
      <c r="C55" s="92" t="s">
        <v>113</v>
      </c>
      <c r="D55" s="93"/>
      <c r="E55" s="121"/>
      <c r="F55" s="94">
        <v>0</v>
      </c>
      <c r="G55" s="95"/>
      <c r="H55" s="75"/>
      <c r="I55" s="114"/>
      <c r="J55" s="113"/>
      <c r="M55" s="76">
        <v>1</v>
      </c>
    </row>
    <row r="56" spans="1:102" ht="33.75" x14ac:dyDescent="0.2">
      <c r="A56" s="96">
        <v>33</v>
      </c>
      <c r="B56" s="125" t="s">
        <v>136</v>
      </c>
      <c r="C56" s="98" t="s">
        <v>204</v>
      </c>
      <c r="D56" s="99" t="s">
        <v>64</v>
      </c>
      <c r="E56" s="109">
        <v>1</v>
      </c>
      <c r="F56" s="109">
        <v>0</v>
      </c>
      <c r="G56" s="101">
        <f>E56*F56</f>
        <v>0</v>
      </c>
      <c r="I56" s="115"/>
      <c r="J56" s="113"/>
      <c r="M56" s="76">
        <v>2</v>
      </c>
      <c r="Y56" s="55">
        <v>12</v>
      </c>
      <c r="Z56" s="55">
        <v>0</v>
      </c>
      <c r="AA56" s="55">
        <v>81</v>
      </c>
      <c r="AX56" s="55">
        <v>2</v>
      </c>
      <c r="AY56" s="55">
        <f>IF(AX56=1,G56,0)</f>
        <v>0</v>
      </c>
      <c r="AZ56" s="55">
        <f>IF(AX56=2,G56,0)</f>
        <v>0</v>
      </c>
      <c r="BA56" s="55">
        <f>IF(AX56=3,G56,0)</f>
        <v>0</v>
      </c>
      <c r="BB56" s="55">
        <f>IF(AX56=4,G56,0)</f>
        <v>0</v>
      </c>
      <c r="BC56" s="55">
        <f>IF(AX56=5,G56,0)</f>
        <v>0</v>
      </c>
      <c r="CX56" s="55">
        <v>0</v>
      </c>
    </row>
    <row r="57" spans="1:102" x14ac:dyDescent="0.2">
      <c r="A57" s="96">
        <v>34</v>
      </c>
      <c r="B57" s="125" t="s">
        <v>137</v>
      </c>
      <c r="C57" s="98" t="s">
        <v>114</v>
      </c>
      <c r="D57" s="99" t="s">
        <v>196</v>
      </c>
      <c r="E57" s="109">
        <v>3</v>
      </c>
      <c r="F57" s="109">
        <v>0</v>
      </c>
      <c r="G57" s="101">
        <f>E57*F57</f>
        <v>0</v>
      </c>
      <c r="I57" s="115"/>
      <c r="J57" s="113"/>
      <c r="M57" s="76">
        <v>2</v>
      </c>
      <c r="Y57" s="55">
        <v>12</v>
      </c>
      <c r="Z57" s="55">
        <v>0</v>
      </c>
      <c r="AA57" s="55">
        <v>82</v>
      </c>
      <c r="AX57" s="55">
        <v>2</v>
      </c>
      <c r="AY57" s="55">
        <f>IF(AX57=1,G57,0)</f>
        <v>0</v>
      </c>
      <c r="AZ57" s="55">
        <f>IF(AX57=2,G57,0)</f>
        <v>0</v>
      </c>
      <c r="BA57" s="55">
        <f>IF(AX57=3,G57,0)</f>
        <v>0</v>
      </c>
      <c r="BB57" s="55">
        <f>IF(AX57=4,G57,0)</f>
        <v>0</v>
      </c>
      <c r="BC57" s="55">
        <f>IF(AX57=5,G57,0)</f>
        <v>0</v>
      </c>
      <c r="CX57" s="55">
        <v>0</v>
      </c>
    </row>
    <row r="58" spans="1:102" x14ac:dyDescent="0.2">
      <c r="A58" s="102"/>
      <c r="B58" s="126" t="s">
        <v>65</v>
      </c>
      <c r="C58" s="104" t="str">
        <f>CONCATENATE(B55," ",C55)</f>
        <v>720 Zdravotechnická instalace</v>
      </c>
      <c r="D58" s="102"/>
      <c r="E58" s="122"/>
      <c r="F58" s="105">
        <v>0</v>
      </c>
      <c r="G58" s="106">
        <f>SUM(G55:G57)</f>
        <v>0</v>
      </c>
      <c r="I58" s="116"/>
      <c r="J58" s="113"/>
      <c r="M58" s="76">
        <v>4</v>
      </c>
      <c r="AY58" s="77">
        <f>SUM(AY55:AY57)</f>
        <v>0</v>
      </c>
      <c r="AZ58" s="77">
        <f>SUM(AZ55:AZ57)</f>
        <v>0</v>
      </c>
      <c r="BA58" s="77">
        <f>SUM(BA55:BA57)</f>
        <v>0</v>
      </c>
      <c r="BB58" s="77">
        <f>SUM(BB55:BB57)</f>
        <v>0</v>
      </c>
      <c r="BC58" s="77">
        <f>SUM(BC55:BC57)</f>
        <v>0</v>
      </c>
    </row>
    <row r="59" spans="1:102" x14ac:dyDescent="0.2">
      <c r="A59" s="90" t="s">
        <v>63</v>
      </c>
      <c r="B59" s="124" t="s">
        <v>115</v>
      </c>
      <c r="C59" s="92" t="s">
        <v>116</v>
      </c>
      <c r="D59" s="93"/>
      <c r="E59" s="121"/>
      <c r="F59" s="94">
        <v>0</v>
      </c>
      <c r="G59" s="95"/>
      <c r="H59" s="75"/>
      <c r="I59" s="114"/>
      <c r="J59" s="113"/>
      <c r="M59" s="76">
        <v>1</v>
      </c>
    </row>
    <row r="60" spans="1:102" x14ac:dyDescent="0.2">
      <c r="A60" s="96">
        <v>35</v>
      </c>
      <c r="B60" s="125" t="s">
        <v>138</v>
      </c>
      <c r="C60" s="98" t="s">
        <v>205</v>
      </c>
      <c r="D60" s="99" t="s">
        <v>64</v>
      </c>
      <c r="E60" s="109">
        <v>1</v>
      </c>
      <c r="F60" s="109">
        <v>0</v>
      </c>
      <c r="G60" s="101">
        <f>E60*F60</f>
        <v>0</v>
      </c>
      <c r="I60" s="115"/>
      <c r="J60" s="113"/>
      <c r="M60" s="76">
        <v>2</v>
      </c>
      <c r="Y60" s="55">
        <v>12</v>
      </c>
      <c r="Z60" s="55">
        <v>0</v>
      </c>
      <c r="AA60" s="55">
        <v>83</v>
      </c>
      <c r="AX60" s="55">
        <v>2</v>
      </c>
      <c r="AY60" s="55">
        <f>IF(AX60=1,G60,0)</f>
        <v>0</v>
      </c>
      <c r="AZ60" s="55">
        <f>IF(AX60=2,G60,0)</f>
        <v>0</v>
      </c>
      <c r="BA60" s="55">
        <f>IF(AX60=3,G60,0)</f>
        <v>0</v>
      </c>
      <c r="BB60" s="55">
        <f>IF(AX60=4,G60,0)</f>
        <v>0</v>
      </c>
      <c r="BC60" s="55">
        <f>IF(AX60=5,G60,0)</f>
        <v>0</v>
      </c>
      <c r="CX60" s="55">
        <v>0</v>
      </c>
    </row>
    <row r="61" spans="1:102" x14ac:dyDescent="0.2">
      <c r="A61" s="96">
        <v>36</v>
      </c>
      <c r="B61" s="125" t="s">
        <v>139</v>
      </c>
      <c r="C61" s="98" t="s">
        <v>134</v>
      </c>
      <c r="D61" s="99" t="s">
        <v>196</v>
      </c>
      <c r="E61" s="109">
        <v>8</v>
      </c>
      <c r="F61" s="109">
        <v>0</v>
      </c>
      <c r="G61" s="101">
        <f>E61*F61</f>
        <v>0</v>
      </c>
      <c r="H61" s="120"/>
      <c r="I61" s="115"/>
      <c r="J61" s="113"/>
      <c r="M61" s="76">
        <v>2</v>
      </c>
      <c r="Y61" s="55">
        <v>12</v>
      </c>
      <c r="Z61" s="55">
        <v>0</v>
      </c>
      <c r="AA61" s="55">
        <v>84</v>
      </c>
      <c r="AX61" s="55">
        <v>2</v>
      </c>
      <c r="AY61" s="55">
        <f>IF(AX61=1,G61,0)</f>
        <v>0</v>
      </c>
      <c r="AZ61" s="55">
        <f>IF(AX61=2,G61,0)</f>
        <v>0</v>
      </c>
      <c r="BA61" s="55">
        <f>IF(AX61=3,G61,0)</f>
        <v>0</v>
      </c>
      <c r="BB61" s="55">
        <f>IF(AX61=4,G61,0)</f>
        <v>0</v>
      </c>
      <c r="BC61" s="55">
        <f>IF(AX61=5,G61,0)</f>
        <v>0</v>
      </c>
      <c r="CX61" s="55">
        <v>0</v>
      </c>
    </row>
    <row r="62" spans="1:102" x14ac:dyDescent="0.2">
      <c r="A62" s="102"/>
      <c r="B62" s="126" t="s">
        <v>65</v>
      </c>
      <c r="C62" s="104" t="str">
        <f>CONCATENATE(B59," ",C59)</f>
        <v>730 Ústřední vytápění</v>
      </c>
      <c r="D62" s="102"/>
      <c r="E62" s="122"/>
      <c r="F62" s="105">
        <v>0</v>
      </c>
      <c r="G62" s="106">
        <f>SUM(G59:G61)</f>
        <v>0</v>
      </c>
      <c r="I62" s="116"/>
      <c r="J62" s="113"/>
      <c r="M62" s="76">
        <v>4</v>
      </c>
      <c r="AY62" s="77">
        <f>SUM(AY59:AY61)</f>
        <v>0</v>
      </c>
      <c r="AZ62" s="77">
        <f>SUM(AZ59:AZ61)</f>
        <v>0</v>
      </c>
      <c r="BA62" s="77">
        <f>SUM(BA59:BA61)</f>
        <v>0</v>
      </c>
      <c r="BB62" s="77">
        <f>SUM(BB59:BB61)</f>
        <v>0</v>
      </c>
      <c r="BC62" s="77">
        <f>SUM(BC59:BC61)</f>
        <v>0</v>
      </c>
    </row>
    <row r="63" spans="1:102" x14ac:dyDescent="0.2">
      <c r="A63" s="90" t="s">
        <v>63</v>
      </c>
      <c r="B63" s="124" t="s">
        <v>117</v>
      </c>
      <c r="C63" s="92" t="s">
        <v>118</v>
      </c>
      <c r="D63" s="93"/>
      <c r="E63" s="121"/>
      <c r="F63" s="94">
        <v>0</v>
      </c>
      <c r="G63" s="95"/>
      <c r="H63" s="75"/>
      <c r="I63" s="114"/>
      <c r="J63" s="113"/>
      <c r="M63" s="76">
        <v>1</v>
      </c>
    </row>
    <row r="64" spans="1:102" ht="95.1" customHeight="1" x14ac:dyDescent="0.2">
      <c r="A64" s="96"/>
      <c r="B64" s="125"/>
      <c r="C64" s="98"/>
      <c r="D64" s="99"/>
      <c r="E64" s="109"/>
      <c r="F64" s="100">
        <v>0</v>
      </c>
      <c r="G64" s="101">
        <f t="shared" ref="G64:G70" si="10">E64*F64</f>
        <v>0</v>
      </c>
      <c r="H64" s="119"/>
      <c r="I64" s="115"/>
      <c r="J64" s="113"/>
      <c r="M64" s="76">
        <v>2</v>
      </c>
      <c r="Y64" s="55">
        <v>12</v>
      </c>
      <c r="Z64" s="55">
        <v>0</v>
      </c>
      <c r="AA64" s="55">
        <v>85</v>
      </c>
      <c r="AX64" s="55">
        <v>2</v>
      </c>
      <c r="AY64" s="55">
        <f>IF(AX64=1,G64,0)</f>
        <v>0</v>
      </c>
      <c r="AZ64" s="55">
        <f>IF(AX64=2,G64,0)</f>
        <v>0</v>
      </c>
      <c r="BA64" s="55">
        <f>IF(AX64=3,G64,0)</f>
        <v>0</v>
      </c>
      <c r="BB64" s="55">
        <f>IF(AX64=4,G64,0)</f>
        <v>0</v>
      </c>
      <c r="BC64" s="55">
        <f>IF(AX64=5,G64,0)</f>
        <v>0</v>
      </c>
      <c r="CX64" s="55">
        <v>0</v>
      </c>
    </row>
    <row r="65" spans="1:102" ht="75" customHeight="1" x14ac:dyDescent="0.2">
      <c r="A65" s="96"/>
      <c r="B65" s="125"/>
      <c r="C65" s="98"/>
      <c r="D65" s="99"/>
      <c r="E65" s="109"/>
      <c r="F65" s="100">
        <v>0</v>
      </c>
      <c r="G65" s="101">
        <f t="shared" si="10"/>
        <v>0</v>
      </c>
      <c r="I65" s="115"/>
      <c r="J65" s="113"/>
      <c r="M65" s="76"/>
    </row>
    <row r="66" spans="1:102" ht="39.950000000000003" customHeight="1" x14ac:dyDescent="0.2">
      <c r="A66" s="96"/>
      <c r="B66" s="125"/>
      <c r="C66" s="98"/>
      <c r="D66" s="99"/>
      <c r="E66" s="109"/>
      <c r="F66" s="100">
        <v>0</v>
      </c>
      <c r="G66" s="101">
        <f t="shared" si="10"/>
        <v>0</v>
      </c>
      <c r="I66" s="115"/>
      <c r="J66" s="113"/>
      <c r="M66" s="76">
        <v>2</v>
      </c>
      <c r="Y66" s="55">
        <v>12</v>
      </c>
      <c r="Z66" s="55">
        <v>0</v>
      </c>
      <c r="AA66" s="55">
        <v>86</v>
      </c>
      <c r="AX66" s="55">
        <v>2</v>
      </c>
      <c r="AY66" s="55">
        <f>IF(AX66=1,G66,0)</f>
        <v>0</v>
      </c>
      <c r="AZ66" s="55">
        <f>IF(AX66=2,G66,0)</f>
        <v>0</v>
      </c>
      <c r="BA66" s="55">
        <f>IF(AX66=3,G66,0)</f>
        <v>0</v>
      </c>
      <c r="BB66" s="55">
        <f>IF(AX66=4,G66,0)</f>
        <v>0</v>
      </c>
      <c r="BC66" s="55">
        <f>IF(AX66=5,G66,0)</f>
        <v>0</v>
      </c>
      <c r="CX66" s="55">
        <v>0.15901999999999999</v>
      </c>
    </row>
    <row r="67" spans="1:102" x14ac:dyDescent="0.2">
      <c r="A67" s="96">
        <v>40</v>
      </c>
      <c r="B67" s="125" t="s">
        <v>187</v>
      </c>
      <c r="C67" s="107" t="s">
        <v>158</v>
      </c>
      <c r="D67" s="99" t="s">
        <v>70</v>
      </c>
      <c r="E67" s="109">
        <f>4.97+5.85</f>
        <v>10.82</v>
      </c>
      <c r="F67" s="100">
        <v>0</v>
      </c>
      <c r="G67" s="101">
        <f t="shared" ref="G67:G68" si="11">E67*F67</f>
        <v>0</v>
      </c>
      <c r="H67" s="120"/>
      <c r="I67" s="115"/>
      <c r="J67" s="113"/>
      <c r="M67" s="76"/>
    </row>
    <row r="68" spans="1:102" x14ac:dyDescent="0.2">
      <c r="A68" s="96">
        <v>41</v>
      </c>
      <c r="B68" s="125" t="s">
        <v>188</v>
      </c>
      <c r="C68" s="107" t="s">
        <v>159</v>
      </c>
      <c r="D68" s="99" t="s">
        <v>70</v>
      </c>
      <c r="E68" s="109">
        <f>5.68+5.85</f>
        <v>11.53</v>
      </c>
      <c r="F68" s="100">
        <v>0</v>
      </c>
      <c r="G68" s="101">
        <f t="shared" si="11"/>
        <v>0</v>
      </c>
      <c r="H68" s="120"/>
      <c r="I68" s="115"/>
      <c r="J68" s="113"/>
      <c r="M68" s="76"/>
    </row>
    <row r="69" spans="1:102" x14ac:dyDescent="0.2">
      <c r="A69" s="96">
        <v>42</v>
      </c>
      <c r="B69" s="125" t="s">
        <v>189</v>
      </c>
      <c r="C69" s="107" t="s">
        <v>148</v>
      </c>
      <c r="D69" s="99" t="s">
        <v>70</v>
      </c>
      <c r="E69" s="109">
        <v>5.85</v>
      </c>
      <c r="F69" s="100">
        <v>0</v>
      </c>
      <c r="G69" s="101">
        <f t="shared" si="10"/>
        <v>0</v>
      </c>
      <c r="H69" s="120"/>
      <c r="I69" s="115"/>
      <c r="J69" s="113"/>
      <c r="M69" s="76">
        <v>2</v>
      </c>
      <c r="Y69" s="55">
        <v>12</v>
      </c>
      <c r="Z69" s="55">
        <v>0</v>
      </c>
      <c r="AA69" s="55">
        <v>87</v>
      </c>
      <c r="AX69" s="55">
        <v>2</v>
      </c>
      <c r="AY69" s="55">
        <f>IF(AX69=1,G69,0)</f>
        <v>0</v>
      </c>
      <c r="AZ69" s="55">
        <f>IF(AX69=2,G69,0)</f>
        <v>0</v>
      </c>
      <c r="BA69" s="55">
        <f>IF(AX69=3,G69,0)</f>
        <v>0</v>
      </c>
      <c r="BB69" s="55">
        <f>IF(AX69=4,G69,0)</f>
        <v>0</v>
      </c>
      <c r="BC69" s="55">
        <f>IF(AX69=5,G69,0)</f>
        <v>0</v>
      </c>
      <c r="CX69" s="55">
        <v>0</v>
      </c>
    </row>
    <row r="70" spans="1:102" x14ac:dyDescent="0.2">
      <c r="A70" s="96">
        <v>43</v>
      </c>
      <c r="B70" s="125" t="s">
        <v>190</v>
      </c>
      <c r="C70" s="107" t="s">
        <v>161</v>
      </c>
      <c r="D70" s="99" t="s">
        <v>70</v>
      </c>
      <c r="E70" s="109">
        <v>38.51</v>
      </c>
      <c r="F70" s="100">
        <v>0</v>
      </c>
      <c r="G70" s="101">
        <f t="shared" si="10"/>
        <v>0</v>
      </c>
      <c r="H70" s="120"/>
      <c r="I70" s="115"/>
      <c r="J70" s="113"/>
      <c r="M70" s="76">
        <v>2</v>
      </c>
      <c r="Y70" s="55">
        <v>12</v>
      </c>
      <c r="Z70" s="55">
        <v>0</v>
      </c>
      <c r="AA70" s="55">
        <v>88</v>
      </c>
      <c r="AX70" s="55">
        <v>2</v>
      </c>
      <c r="AY70" s="55">
        <f>IF(AX70=1,G70,0)</f>
        <v>0</v>
      </c>
      <c r="AZ70" s="55">
        <f>IF(AX70=2,G70,0)</f>
        <v>0</v>
      </c>
      <c r="BA70" s="55">
        <f>IF(AX70=3,G70,0)</f>
        <v>0</v>
      </c>
      <c r="BB70" s="55">
        <f>IF(AX70=4,G70,0)</f>
        <v>0</v>
      </c>
      <c r="BC70" s="55">
        <f>IF(AX70=5,G70,0)</f>
        <v>0</v>
      </c>
      <c r="CX70" s="55">
        <v>0</v>
      </c>
    </row>
    <row r="71" spans="1:102" x14ac:dyDescent="0.2">
      <c r="A71" s="102"/>
      <c r="B71" s="126" t="s">
        <v>65</v>
      </c>
      <c r="C71" s="104" t="str">
        <f>CONCATENATE(B63," ",C63)</f>
        <v>766 Konstrukce truhlářské</v>
      </c>
      <c r="D71" s="102"/>
      <c r="E71" s="122"/>
      <c r="F71" s="105">
        <v>0</v>
      </c>
      <c r="G71" s="106">
        <f>SUM(G63:G70)</f>
        <v>0</v>
      </c>
      <c r="I71" s="116"/>
      <c r="J71" s="113"/>
      <c r="M71" s="76">
        <v>4</v>
      </c>
      <c r="AY71" s="77">
        <f>SUM(AY63:AY70)</f>
        <v>0</v>
      </c>
      <c r="AZ71" s="77">
        <f>SUM(AZ63:AZ70)</f>
        <v>0</v>
      </c>
      <c r="BA71" s="77">
        <f>SUM(BA63:BA70)</f>
        <v>0</v>
      </c>
      <c r="BB71" s="77">
        <f>SUM(BB63:BB70)</f>
        <v>0</v>
      </c>
      <c r="BC71" s="77">
        <f>SUM(BC63:BC70)</f>
        <v>0</v>
      </c>
    </row>
    <row r="72" spans="1:102" x14ac:dyDescent="0.2">
      <c r="A72" s="90" t="s">
        <v>63</v>
      </c>
      <c r="B72" s="124" t="s">
        <v>119</v>
      </c>
      <c r="C72" s="92" t="s">
        <v>120</v>
      </c>
      <c r="D72" s="93"/>
      <c r="E72" s="121"/>
      <c r="F72" s="94">
        <v>0</v>
      </c>
      <c r="G72" s="95"/>
      <c r="H72" s="75"/>
      <c r="I72" s="114"/>
      <c r="J72" s="113"/>
      <c r="M72" s="76">
        <v>1</v>
      </c>
    </row>
    <row r="73" spans="1:102" x14ac:dyDescent="0.2">
      <c r="A73" s="96">
        <v>44</v>
      </c>
      <c r="B73" s="125" t="s">
        <v>140</v>
      </c>
      <c r="C73" s="98" t="s">
        <v>157</v>
      </c>
      <c r="D73" s="99" t="s">
        <v>70</v>
      </c>
      <c r="E73" s="109">
        <v>4.97</v>
      </c>
      <c r="F73" s="100">
        <v>0</v>
      </c>
      <c r="G73" s="101">
        <f>E73*F73</f>
        <v>0</v>
      </c>
      <c r="H73" s="120"/>
      <c r="I73" s="114"/>
      <c r="J73" s="113"/>
      <c r="M73" s="76"/>
    </row>
    <row r="74" spans="1:102" x14ac:dyDescent="0.2">
      <c r="A74" s="96">
        <v>45</v>
      </c>
      <c r="B74" s="97" t="s">
        <v>169</v>
      </c>
      <c r="C74" s="98" t="s">
        <v>206</v>
      </c>
      <c r="D74" s="99" t="s">
        <v>70</v>
      </c>
      <c r="E74" s="109">
        <f>5.68+5.85</f>
        <v>11.53</v>
      </c>
      <c r="F74" s="100">
        <v>0</v>
      </c>
      <c r="G74" s="101">
        <f t="shared" ref="G74:G77" si="12">E74*F74</f>
        <v>0</v>
      </c>
      <c r="H74" s="120"/>
      <c r="I74" s="115"/>
      <c r="J74" s="113"/>
      <c r="M74" s="76">
        <v>2</v>
      </c>
      <c r="Y74" s="55">
        <v>12</v>
      </c>
      <c r="Z74" s="55">
        <v>0</v>
      </c>
      <c r="AA74" s="55">
        <v>93</v>
      </c>
      <c r="AX74" s="55">
        <v>2</v>
      </c>
      <c r="AY74" s="55">
        <f>IF(AX74=1,G74,0)</f>
        <v>0</v>
      </c>
      <c r="AZ74" s="55">
        <f>IF(AX74=2,G74,0)</f>
        <v>0</v>
      </c>
      <c r="BA74" s="55">
        <f>IF(AX74=3,G74,0)</f>
        <v>0</v>
      </c>
      <c r="BB74" s="55">
        <f>IF(AX74=4,G74,0)</f>
        <v>0</v>
      </c>
      <c r="BC74" s="55">
        <f>IF(AX74=5,G74,0)</f>
        <v>0</v>
      </c>
      <c r="CX74" s="55">
        <v>0</v>
      </c>
    </row>
    <row r="75" spans="1:102" x14ac:dyDescent="0.2">
      <c r="A75" s="96">
        <v>46</v>
      </c>
      <c r="B75" s="97" t="s">
        <v>192</v>
      </c>
      <c r="C75" s="98" t="s">
        <v>160</v>
      </c>
      <c r="D75" s="99" t="s">
        <v>70</v>
      </c>
      <c r="E75" s="109">
        <f>5.68+5.85</f>
        <v>11.53</v>
      </c>
      <c r="F75" s="100">
        <v>0</v>
      </c>
      <c r="G75" s="101">
        <f t="shared" si="12"/>
        <v>0</v>
      </c>
      <c r="H75" s="120"/>
      <c r="I75" s="115"/>
      <c r="J75" s="113"/>
      <c r="M75" s="76">
        <v>2</v>
      </c>
      <c r="Y75" s="55">
        <v>12</v>
      </c>
      <c r="Z75" s="55">
        <v>0</v>
      </c>
      <c r="AA75" s="55">
        <v>94</v>
      </c>
      <c r="AX75" s="55">
        <v>2</v>
      </c>
      <c r="AY75" s="55">
        <f>IF(AX75=1,G75,0)</f>
        <v>0</v>
      </c>
      <c r="AZ75" s="55">
        <f>IF(AX75=2,G75,0)</f>
        <v>0</v>
      </c>
      <c r="BA75" s="55">
        <f>IF(AX75=3,G75,0)</f>
        <v>0</v>
      </c>
      <c r="BB75" s="55">
        <f>IF(AX75=4,G75,0)</f>
        <v>0</v>
      </c>
      <c r="BC75" s="55">
        <f>IF(AX75=5,G75,0)</f>
        <v>0</v>
      </c>
      <c r="CX75" s="55">
        <v>0</v>
      </c>
    </row>
    <row r="76" spans="1:102" x14ac:dyDescent="0.2">
      <c r="A76" s="96">
        <v>47</v>
      </c>
      <c r="B76" s="97" t="s">
        <v>193</v>
      </c>
      <c r="C76" s="98" t="s">
        <v>147</v>
      </c>
      <c r="D76" s="99" t="s">
        <v>72</v>
      </c>
      <c r="E76" s="109">
        <f>6.9+6.22+28.15</f>
        <v>41.269999999999996</v>
      </c>
      <c r="F76" s="100">
        <v>0</v>
      </c>
      <c r="G76" s="101">
        <f t="shared" si="12"/>
        <v>0</v>
      </c>
      <c r="H76" s="120"/>
      <c r="I76" s="115"/>
      <c r="J76" s="113"/>
      <c r="M76" s="76"/>
    </row>
    <row r="77" spans="1:102" x14ac:dyDescent="0.2">
      <c r="A77" s="96">
        <v>48</v>
      </c>
      <c r="B77" s="97" t="s">
        <v>194</v>
      </c>
      <c r="C77" s="98" t="s">
        <v>191</v>
      </c>
      <c r="D77" s="99" t="s">
        <v>72</v>
      </c>
      <c r="E77" s="109">
        <f>0.8+0.8+1.3</f>
        <v>2.9000000000000004</v>
      </c>
      <c r="F77" s="100">
        <v>0</v>
      </c>
      <c r="G77" s="101">
        <f t="shared" si="12"/>
        <v>0</v>
      </c>
      <c r="H77" s="120"/>
      <c r="I77" s="115"/>
      <c r="J77" s="113"/>
      <c r="M77" s="76"/>
    </row>
    <row r="78" spans="1:102" x14ac:dyDescent="0.2">
      <c r="A78" s="102"/>
      <c r="B78" s="126" t="s">
        <v>65</v>
      </c>
      <c r="C78" s="104" t="str">
        <f>CONCATENATE(B72," ",C72)</f>
        <v>776 Podlahy povlakové</v>
      </c>
      <c r="D78" s="102"/>
      <c r="E78" s="122"/>
      <c r="F78" s="105">
        <v>0</v>
      </c>
      <c r="G78" s="106">
        <f>SUM(G72:G77)</f>
        <v>0</v>
      </c>
      <c r="I78" s="116"/>
      <c r="J78" s="113"/>
      <c r="M78" s="76">
        <v>4</v>
      </c>
      <c r="AY78" s="77">
        <f>SUM(AY72:AY75)</f>
        <v>0</v>
      </c>
      <c r="AZ78" s="77">
        <f>SUM(AZ72:AZ75)</f>
        <v>0</v>
      </c>
      <c r="BA78" s="77">
        <f>SUM(BA72:BA75)</f>
        <v>0</v>
      </c>
      <c r="BB78" s="77">
        <f>SUM(BB72:BB75)</f>
        <v>0</v>
      </c>
      <c r="BC78" s="77">
        <f>SUM(BC72:BC75)</f>
        <v>0</v>
      </c>
    </row>
    <row r="79" spans="1:102" x14ac:dyDescent="0.2">
      <c r="A79" s="90" t="s">
        <v>63</v>
      </c>
      <c r="B79" s="124" t="s">
        <v>121</v>
      </c>
      <c r="C79" s="92" t="s">
        <v>122</v>
      </c>
      <c r="D79" s="93"/>
      <c r="E79" s="121"/>
      <c r="F79" s="94">
        <v>0</v>
      </c>
      <c r="G79" s="95"/>
      <c r="H79" s="75"/>
      <c r="I79" s="114"/>
      <c r="J79" s="113"/>
      <c r="M79" s="76">
        <v>1</v>
      </c>
    </row>
    <row r="80" spans="1:102" x14ac:dyDescent="0.2">
      <c r="A80" s="96">
        <v>49</v>
      </c>
      <c r="B80" s="125" t="s">
        <v>141</v>
      </c>
      <c r="C80" s="98" t="s">
        <v>123</v>
      </c>
      <c r="D80" s="99" t="s">
        <v>64</v>
      </c>
      <c r="E80" s="109">
        <v>3</v>
      </c>
      <c r="F80" s="100">
        <v>0</v>
      </c>
      <c r="G80" s="101">
        <f>E80*F80</f>
        <v>0</v>
      </c>
      <c r="I80" s="115"/>
      <c r="J80" s="113"/>
      <c r="M80" s="76">
        <v>2</v>
      </c>
      <c r="Y80" s="55">
        <v>12</v>
      </c>
      <c r="Z80" s="55">
        <v>0</v>
      </c>
      <c r="AA80" s="55">
        <v>97</v>
      </c>
      <c r="AX80" s="55">
        <v>2</v>
      </c>
      <c r="AY80" s="55">
        <f>IF(AX80=1,G80,0)</f>
        <v>0</v>
      </c>
      <c r="AZ80" s="55">
        <f>IF(AX80=2,G80,0)</f>
        <v>0</v>
      </c>
      <c r="BA80" s="55">
        <f>IF(AX80=3,G80,0)</f>
        <v>0</v>
      </c>
      <c r="BB80" s="55">
        <f>IF(AX80=4,G80,0)</f>
        <v>0</v>
      </c>
      <c r="BC80" s="55">
        <f>IF(AX80=5,G80,0)</f>
        <v>0</v>
      </c>
      <c r="CX80" s="55">
        <v>0</v>
      </c>
    </row>
    <row r="81" spans="1:102" x14ac:dyDescent="0.2">
      <c r="A81" s="96">
        <v>50</v>
      </c>
      <c r="B81" s="125" t="s">
        <v>143</v>
      </c>
      <c r="C81" s="98" t="s">
        <v>149</v>
      </c>
      <c r="D81" s="99" t="s">
        <v>70</v>
      </c>
      <c r="E81" s="109">
        <f>5.68+5.85+38.51</f>
        <v>50.04</v>
      </c>
      <c r="F81" s="100">
        <v>0</v>
      </c>
      <c r="G81" s="101">
        <f>E81*F81</f>
        <v>0</v>
      </c>
      <c r="I81" s="115"/>
      <c r="J81" s="113"/>
      <c r="M81" s="76"/>
    </row>
    <row r="82" spans="1:102" x14ac:dyDescent="0.2">
      <c r="A82" s="102"/>
      <c r="B82" s="126" t="s">
        <v>65</v>
      </c>
      <c r="C82" s="104" t="str">
        <f>CONCATENATE(B79," ",C79)</f>
        <v>783 Nátěry</v>
      </c>
      <c r="D82" s="102"/>
      <c r="E82" s="122"/>
      <c r="F82" s="105">
        <v>0</v>
      </c>
      <c r="G82" s="106">
        <f>SUM(G79:G81)</f>
        <v>0</v>
      </c>
      <c r="I82" s="116"/>
      <c r="J82" s="113"/>
      <c r="M82" s="76">
        <v>4</v>
      </c>
      <c r="AY82" s="77">
        <f>SUM(AY79:AY81)</f>
        <v>0</v>
      </c>
      <c r="AZ82" s="77">
        <f>SUM(AZ79:AZ81)</f>
        <v>0</v>
      </c>
      <c r="BA82" s="77">
        <f>SUM(BA79:BA81)</f>
        <v>0</v>
      </c>
      <c r="BB82" s="77">
        <f>SUM(BB79:BB81)</f>
        <v>0</v>
      </c>
      <c r="BC82" s="77">
        <f>SUM(BC79:BC81)</f>
        <v>0</v>
      </c>
    </row>
    <row r="83" spans="1:102" x14ac:dyDescent="0.2">
      <c r="A83" s="90" t="s">
        <v>63</v>
      </c>
      <c r="B83" s="124" t="s">
        <v>124</v>
      </c>
      <c r="C83" s="92" t="s">
        <v>125</v>
      </c>
      <c r="D83" s="93"/>
      <c r="E83" s="121"/>
      <c r="F83" s="94">
        <v>0</v>
      </c>
      <c r="G83" s="95"/>
      <c r="H83" s="75"/>
      <c r="I83" s="114"/>
      <c r="J83" s="113"/>
      <c r="M83" s="76">
        <v>1</v>
      </c>
    </row>
    <row r="84" spans="1:102" x14ac:dyDescent="0.2">
      <c r="A84" s="96">
        <v>51</v>
      </c>
      <c r="B84" s="97" t="s">
        <v>126</v>
      </c>
      <c r="C84" s="98" t="s">
        <v>155</v>
      </c>
      <c r="D84" s="99" t="s">
        <v>70</v>
      </c>
      <c r="E84" s="109">
        <f>133.4+40.35+6.11</f>
        <v>179.86</v>
      </c>
      <c r="F84" s="100">
        <v>0</v>
      </c>
      <c r="G84" s="101">
        <f>E84*F84</f>
        <v>0</v>
      </c>
      <c r="H84" s="123"/>
      <c r="I84" s="114"/>
      <c r="J84" s="113"/>
      <c r="M84" s="76"/>
    </row>
    <row r="85" spans="1:102" x14ac:dyDescent="0.2">
      <c r="A85" s="96">
        <v>52</v>
      </c>
      <c r="B85" s="125" t="s">
        <v>126</v>
      </c>
      <c r="C85" s="98" t="s">
        <v>127</v>
      </c>
      <c r="D85" s="99" t="s">
        <v>70</v>
      </c>
      <c r="E85" s="109">
        <v>204.42</v>
      </c>
      <c r="F85" s="100">
        <v>0</v>
      </c>
      <c r="G85" s="101">
        <f>E85*F85</f>
        <v>0</v>
      </c>
      <c r="H85" s="120"/>
      <c r="I85" s="115"/>
      <c r="J85" s="113"/>
      <c r="M85" s="76">
        <v>2</v>
      </c>
      <c r="Y85" s="55">
        <v>12</v>
      </c>
      <c r="Z85" s="55">
        <v>0</v>
      </c>
      <c r="AA85" s="55">
        <v>99</v>
      </c>
      <c r="AX85" s="55">
        <v>2</v>
      </c>
      <c r="AY85" s="55">
        <f>IF(AX85=1,G85,0)</f>
        <v>0</v>
      </c>
      <c r="AZ85" s="55">
        <f>IF(AX85=2,G85,0)</f>
        <v>0</v>
      </c>
      <c r="BA85" s="55">
        <f>IF(AX85=3,G85,0)</f>
        <v>0</v>
      </c>
      <c r="BB85" s="55">
        <f>IF(AX85=4,G85,0)</f>
        <v>0</v>
      </c>
      <c r="BC85" s="55">
        <f>IF(AX85=5,G85,0)</f>
        <v>0</v>
      </c>
      <c r="CX85" s="55">
        <v>2.0000000000000001E-4</v>
      </c>
    </row>
    <row r="86" spans="1:102" x14ac:dyDescent="0.2">
      <c r="A86" s="102"/>
      <c r="B86" s="126" t="s">
        <v>65</v>
      </c>
      <c r="C86" s="104" t="str">
        <f>CONCATENATE(B83," ",C83)</f>
        <v>784 Malby</v>
      </c>
      <c r="D86" s="102"/>
      <c r="E86" s="122"/>
      <c r="F86" s="105">
        <v>0</v>
      </c>
      <c r="G86" s="106">
        <f>SUM(G83:G85)</f>
        <v>0</v>
      </c>
      <c r="I86" s="116"/>
      <c r="J86" s="113"/>
      <c r="M86" s="76">
        <v>4</v>
      </c>
      <c r="AY86" s="77">
        <f>SUM(AY83:AY85)</f>
        <v>0</v>
      </c>
      <c r="AZ86" s="77">
        <f>SUM(AZ83:AZ85)</f>
        <v>0</v>
      </c>
      <c r="BA86" s="77">
        <f>SUM(BA83:BA85)</f>
        <v>0</v>
      </c>
      <c r="BB86" s="77">
        <f>SUM(BB83:BB85)</f>
        <v>0</v>
      </c>
      <c r="BC86" s="77">
        <f>SUM(BC83:BC85)</f>
        <v>0</v>
      </c>
    </row>
    <row r="87" spans="1:102" x14ac:dyDescent="0.2">
      <c r="A87" s="90" t="s">
        <v>63</v>
      </c>
      <c r="B87" s="91" t="s">
        <v>128</v>
      </c>
      <c r="C87" s="92" t="s">
        <v>129</v>
      </c>
      <c r="D87" s="93"/>
      <c r="E87" s="121"/>
      <c r="F87" s="94">
        <v>0</v>
      </c>
      <c r="G87" s="95"/>
      <c r="H87" s="75"/>
      <c r="I87" s="114"/>
      <c r="J87" s="113"/>
      <c r="M87" s="76">
        <v>1</v>
      </c>
    </row>
    <row r="88" spans="1:102" x14ac:dyDescent="0.2">
      <c r="A88" s="96">
        <v>53</v>
      </c>
      <c r="B88" s="97" t="s">
        <v>165</v>
      </c>
      <c r="C88" s="98" t="s">
        <v>207</v>
      </c>
      <c r="D88" s="99" t="s">
        <v>64</v>
      </c>
      <c r="E88" s="109">
        <v>1</v>
      </c>
      <c r="F88" s="109">
        <v>0</v>
      </c>
      <c r="G88" s="101">
        <f>E88*F88</f>
        <v>0</v>
      </c>
      <c r="I88" s="115"/>
      <c r="J88" s="113"/>
      <c r="M88" s="76"/>
    </row>
    <row r="89" spans="1:102" x14ac:dyDescent="0.2">
      <c r="A89" s="96">
        <v>54</v>
      </c>
      <c r="B89" s="97" t="s">
        <v>142</v>
      </c>
      <c r="C89" s="98" t="s">
        <v>130</v>
      </c>
      <c r="D89" s="99" t="s">
        <v>196</v>
      </c>
      <c r="E89" s="109">
        <v>10</v>
      </c>
      <c r="F89" s="109">
        <v>0</v>
      </c>
      <c r="G89" s="101">
        <f>E89*F89</f>
        <v>0</v>
      </c>
      <c r="H89" s="120"/>
      <c r="I89" s="115"/>
      <c r="J89" s="113"/>
      <c r="M89" s="76">
        <v>2</v>
      </c>
      <c r="Y89" s="55">
        <v>12</v>
      </c>
      <c r="Z89" s="55">
        <v>0</v>
      </c>
      <c r="AA89" s="55">
        <v>101</v>
      </c>
      <c r="AX89" s="55">
        <v>4</v>
      </c>
      <c r="AY89" s="55">
        <f>IF(AX89=1,G89,0)</f>
        <v>0</v>
      </c>
      <c r="AZ89" s="55">
        <f>IF(AX89=2,G89,0)</f>
        <v>0</v>
      </c>
      <c r="BA89" s="55">
        <f>IF(AX89=3,G89,0)</f>
        <v>0</v>
      </c>
      <c r="BB89" s="55">
        <f>IF(AX89=4,G89,0)</f>
        <v>0</v>
      </c>
      <c r="BC89" s="55">
        <f>IF(AX89=5,G89,0)</f>
        <v>0</v>
      </c>
      <c r="CX89" s="55">
        <v>0</v>
      </c>
    </row>
    <row r="90" spans="1:102" x14ac:dyDescent="0.2">
      <c r="A90" s="102"/>
      <c r="B90" s="103" t="s">
        <v>65</v>
      </c>
      <c r="C90" s="104" t="str">
        <f>CONCATENATE(B87," ",C87)</f>
        <v>M21 Elektromontáže</v>
      </c>
      <c r="D90" s="102"/>
      <c r="E90" s="122"/>
      <c r="F90" s="105">
        <v>0</v>
      </c>
      <c r="G90" s="106">
        <f>SUM(G87:G89)</f>
        <v>0</v>
      </c>
      <c r="I90" s="116"/>
      <c r="J90" s="113"/>
      <c r="M90" s="76">
        <v>4</v>
      </c>
      <c r="AY90" s="77">
        <f>SUM(AY87:AY89)</f>
        <v>0</v>
      </c>
      <c r="AZ90" s="77">
        <f>SUM(AZ87:AZ89)</f>
        <v>0</v>
      </c>
      <c r="BA90" s="77">
        <f>SUM(BA87:BA89)</f>
        <v>0</v>
      </c>
      <c r="BB90" s="77">
        <f>SUM(BB87:BB89)</f>
        <v>0</v>
      </c>
      <c r="BC90" s="77">
        <f>SUM(BC87:BC89)</f>
        <v>0</v>
      </c>
    </row>
    <row r="91" spans="1:102" x14ac:dyDescent="0.2">
      <c r="A91" s="90" t="s">
        <v>63</v>
      </c>
      <c r="B91" s="91" t="s">
        <v>132</v>
      </c>
      <c r="C91" s="92" t="s">
        <v>133</v>
      </c>
      <c r="D91" s="93"/>
      <c r="E91" s="121"/>
      <c r="F91" s="94">
        <v>0</v>
      </c>
      <c r="G91" s="95"/>
      <c r="I91" s="114"/>
      <c r="J91" s="113"/>
      <c r="M91" s="76"/>
      <c r="AY91" s="77"/>
      <c r="AZ91" s="77"/>
      <c r="BA91" s="77"/>
      <c r="BB91" s="77"/>
      <c r="BC91" s="77"/>
    </row>
    <row r="92" spans="1:102" x14ac:dyDescent="0.2">
      <c r="A92" s="96">
        <v>55</v>
      </c>
      <c r="B92" s="97" t="s">
        <v>166</v>
      </c>
      <c r="C92" s="98" t="s">
        <v>152</v>
      </c>
      <c r="D92" s="99" t="s">
        <v>70</v>
      </c>
      <c r="E92" s="109">
        <v>4.2</v>
      </c>
      <c r="F92" s="109">
        <v>0</v>
      </c>
      <c r="G92" s="101">
        <f>E92*F92</f>
        <v>0</v>
      </c>
      <c r="H92" s="120"/>
      <c r="I92" s="115"/>
      <c r="J92" s="113"/>
      <c r="M92" s="76"/>
      <c r="AY92" s="77"/>
      <c r="AZ92" s="77"/>
      <c r="BA92" s="77"/>
      <c r="BB92" s="77"/>
      <c r="BC92" s="77"/>
    </row>
    <row r="93" spans="1:102" ht="22.5" x14ac:dyDescent="0.2">
      <c r="A93" s="96">
        <v>56</v>
      </c>
      <c r="B93" s="97" t="s">
        <v>167</v>
      </c>
      <c r="C93" s="98" t="s">
        <v>153</v>
      </c>
      <c r="D93" s="99" t="s">
        <v>70</v>
      </c>
      <c r="E93" s="109">
        <v>4.2</v>
      </c>
      <c r="F93" s="109">
        <v>0</v>
      </c>
      <c r="G93" s="101">
        <f t="shared" ref="G93:G94" si="13">E93*F93</f>
        <v>0</v>
      </c>
      <c r="H93" s="120"/>
      <c r="I93" s="115"/>
      <c r="J93" s="113"/>
      <c r="M93" s="76"/>
      <c r="AY93" s="77"/>
      <c r="AZ93" s="77"/>
      <c r="BA93" s="77"/>
      <c r="BB93" s="77"/>
      <c r="BC93" s="77"/>
    </row>
    <row r="94" spans="1:102" ht="33.75" x14ac:dyDescent="0.2">
      <c r="A94" s="96">
        <v>57</v>
      </c>
      <c r="B94" s="97" t="s">
        <v>168</v>
      </c>
      <c r="C94" s="98" t="s">
        <v>154</v>
      </c>
      <c r="D94" s="99" t="s">
        <v>64</v>
      </c>
      <c r="E94" s="109">
        <v>3</v>
      </c>
      <c r="F94" s="109">
        <v>0</v>
      </c>
      <c r="G94" s="101">
        <f t="shared" si="13"/>
        <v>0</v>
      </c>
      <c r="H94" s="120"/>
      <c r="I94" s="115"/>
      <c r="J94" s="113"/>
      <c r="M94" s="76"/>
      <c r="AY94" s="77"/>
      <c r="AZ94" s="77"/>
      <c r="BA94" s="77"/>
      <c r="BB94" s="77"/>
      <c r="BC94" s="77"/>
    </row>
    <row r="95" spans="1:102" x14ac:dyDescent="0.2">
      <c r="A95" s="102"/>
      <c r="B95" s="103" t="s">
        <v>65</v>
      </c>
      <c r="C95" s="104" t="str">
        <f>CONCATENATE(B91," ",C91)</f>
        <v>M24 Vzduchotechnika</v>
      </c>
      <c r="D95" s="102"/>
      <c r="E95" s="122"/>
      <c r="F95" s="105">
        <v>0</v>
      </c>
      <c r="G95" s="106">
        <f>SUM(G91:G94)</f>
        <v>0</v>
      </c>
      <c r="I95" s="116"/>
      <c r="J95" s="113"/>
      <c r="M95" s="76"/>
      <c r="AY95" s="77"/>
      <c r="AZ95" s="77"/>
      <c r="BA95" s="77"/>
      <c r="BB95" s="77"/>
      <c r="BC95" s="77"/>
    </row>
    <row r="96" spans="1:102" x14ac:dyDescent="0.2">
      <c r="E96" s="55"/>
    </row>
    <row r="97" spans="5:7" x14ac:dyDescent="0.2">
      <c r="E97" s="55"/>
      <c r="G97" s="108"/>
    </row>
    <row r="98" spans="5:7" x14ac:dyDescent="0.2">
      <c r="E98" s="55"/>
    </row>
    <row r="99" spans="5:7" x14ac:dyDescent="0.2">
      <c r="E99" s="55"/>
    </row>
    <row r="100" spans="5:7" x14ac:dyDescent="0.2">
      <c r="E100" s="55"/>
    </row>
    <row r="101" spans="5:7" x14ac:dyDescent="0.2">
      <c r="E101" s="55"/>
    </row>
    <row r="102" spans="5:7" x14ac:dyDescent="0.2">
      <c r="E102" s="55"/>
    </row>
    <row r="103" spans="5:7" x14ac:dyDescent="0.2">
      <c r="E103" s="55"/>
    </row>
    <row r="104" spans="5:7" x14ac:dyDescent="0.2">
      <c r="E104" s="55"/>
    </row>
    <row r="105" spans="5:7" x14ac:dyDescent="0.2">
      <c r="E105" s="55"/>
    </row>
    <row r="106" spans="5:7" x14ac:dyDescent="0.2">
      <c r="E106" s="55"/>
    </row>
    <row r="107" spans="5:7" x14ac:dyDescent="0.2">
      <c r="E107" s="55"/>
    </row>
    <row r="108" spans="5:7" x14ac:dyDescent="0.2">
      <c r="E108" s="55"/>
    </row>
    <row r="109" spans="5:7" x14ac:dyDescent="0.2">
      <c r="E109" s="55"/>
    </row>
    <row r="110" spans="5:7" x14ac:dyDescent="0.2">
      <c r="E110" s="55"/>
    </row>
    <row r="111" spans="5:7" x14ac:dyDescent="0.2">
      <c r="E111" s="55"/>
    </row>
    <row r="112" spans="5:7" x14ac:dyDescent="0.2">
      <c r="E112" s="55"/>
    </row>
    <row r="113" spans="1:7" x14ac:dyDescent="0.2">
      <c r="E113" s="55"/>
    </row>
    <row r="114" spans="1:7" x14ac:dyDescent="0.2">
      <c r="E114" s="55"/>
    </row>
    <row r="115" spans="1:7" x14ac:dyDescent="0.2">
      <c r="A115" s="78"/>
      <c r="B115" s="78"/>
      <c r="C115" s="78"/>
      <c r="D115" s="78"/>
      <c r="E115" s="78"/>
      <c r="F115" s="78"/>
      <c r="G115" s="78"/>
    </row>
    <row r="116" spans="1:7" x14ac:dyDescent="0.2">
      <c r="A116" s="78"/>
      <c r="B116" s="78"/>
      <c r="C116" s="78"/>
      <c r="D116" s="78"/>
      <c r="E116" s="78"/>
      <c r="F116" s="78"/>
      <c r="G116" s="78"/>
    </row>
    <row r="117" spans="1:7" x14ac:dyDescent="0.2">
      <c r="A117" s="78"/>
      <c r="B117" s="78"/>
      <c r="C117" s="78"/>
      <c r="D117" s="78"/>
      <c r="E117" s="78"/>
      <c r="F117" s="78"/>
      <c r="G117" s="78"/>
    </row>
    <row r="118" spans="1:7" x14ac:dyDescent="0.2">
      <c r="A118" s="78"/>
      <c r="B118" s="78"/>
      <c r="C118" s="78"/>
      <c r="D118" s="78"/>
      <c r="E118" s="78"/>
      <c r="F118" s="78"/>
      <c r="G118" s="78"/>
    </row>
    <row r="119" spans="1:7" x14ac:dyDescent="0.2">
      <c r="E119" s="55"/>
    </row>
    <row r="120" spans="1:7" x14ac:dyDescent="0.2">
      <c r="E120" s="55"/>
    </row>
    <row r="121" spans="1:7" x14ac:dyDescent="0.2">
      <c r="E121" s="55"/>
    </row>
    <row r="122" spans="1:7" x14ac:dyDescent="0.2">
      <c r="E122" s="55"/>
    </row>
    <row r="123" spans="1:7" x14ac:dyDescent="0.2">
      <c r="E123" s="55"/>
    </row>
    <row r="124" spans="1:7" x14ac:dyDescent="0.2">
      <c r="E124" s="55"/>
    </row>
    <row r="125" spans="1:7" x14ac:dyDescent="0.2">
      <c r="E125" s="55"/>
    </row>
    <row r="126" spans="1:7" x14ac:dyDescent="0.2">
      <c r="E126" s="55"/>
    </row>
    <row r="127" spans="1:7" x14ac:dyDescent="0.2">
      <c r="E127" s="55"/>
    </row>
    <row r="128" spans="1:7" x14ac:dyDescent="0.2">
      <c r="E128" s="55"/>
    </row>
    <row r="129" spans="5:5" x14ac:dyDescent="0.2">
      <c r="E129" s="55"/>
    </row>
    <row r="130" spans="5:5" x14ac:dyDescent="0.2">
      <c r="E130" s="55"/>
    </row>
    <row r="131" spans="5:5" x14ac:dyDescent="0.2">
      <c r="E131" s="55"/>
    </row>
    <row r="132" spans="5:5" x14ac:dyDescent="0.2">
      <c r="E132" s="55"/>
    </row>
    <row r="133" spans="5:5" x14ac:dyDescent="0.2">
      <c r="E133" s="55"/>
    </row>
    <row r="134" spans="5:5" x14ac:dyDescent="0.2">
      <c r="E134" s="55"/>
    </row>
    <row r="135" spans="5:5" x14ac:dyDescent="0.2">
      <c r="E135" s="55"/>
    </row>
    <row r="136" spans="5:5" x14ac:dyDescent="0.2">
      <c r="E136" s="55"/>
    </row>
    <row r="137" spans="5:5" x14ac:dyDescent="0.2">
      <c r="E137" s="55"/>
    </row>
    <row r="138" spans="5:5" x14ac:dyDescent="0.2">
      <c r="E138" s="55"/>
    </row>
    <row r="139" spans="5:5" x14ac:dyDescent="0.2">
      <c r="E139" s="55"/>
    </row>
    <row r="140" spans="5:5" x14ac:dyDescent="0.2">
      <c r="E140" s="55"/>
    </row>
    <row r="141" spans="5:5" x14ac:dyDescent="0.2">
      <c r="E141" s="55"/>
    </row>
    <row r="142" spans="5:5" x14ac:dyDescent="0.2">
      <c r="E142" s="55"/>
    </row>
    <row r="143" spans="5:5" x14ac:dyDescent="0.2">
      <c r="E143" s="55"/>
    </row>
    <row r="144" spans="5:5" x14ac:dyDescent="0.2">
      <c r="E144" s="55"/>
    </row>
    <row r="145" spans="1:7" x14ac:dyDescent="0.2">
      <c r="E145" s="55"/>
    </row>
    <row r="146" spans="1:7" x14ac:dyDescent="0.2">
      <c r="E146" s="55"/>
    </row>
    <row r="147" spans="1:7" x14ac:dyDescent="0.2">
      <c r="E147" s="55"/>
    </row>
    <row r="148" spans="1:7" x14ac:dyDescent="0.2">
      <c r="E148" s="55"/>
    </row>
    <row r="149" spans="1:7" x14ac:dyDescent="0.2">
      <c r="E149" s="55"/>
    </row>
    <row r="150" spans="1:7" x14ac:dyDescent="0.2">
      <c r="A150" s="79"/>
      <c r="B150" s="79"/>
    </row>
    <row r="151" spans="1:7" x14ac:dyDescent="0.2">
      <c r="A151" s="78"/>
      <c r="B151" s="78"/>
      <c r="C151" s="81"/>
      <c r="D151" s="81"/>
      <c r="E151" s="82"/>
      <c r="F151" s="81"/>
      <c r="G151" s="83"/>
    </row>
    <row r="152" spans="1:7" x14ac:dyDescent="0.2">
      <c r="A152" s="84"/>
      <c r="B152" s="84"/>
      <c r="C152" s="78"/>
      <c r="D152" s="78"/>
      <c r="E152" s="85"/>
      <c r="F152" s="78"/>
      <c r="G152" s="78"/>
    </row>
    <row r="153" spans="1:7" x14ac:dyDescent="0.2">
      <c r="A153" s="78"/>
      <c r="B153" s="78"/>
      <c r="C153" s="78"/>
      <c r="D153" s="78"/>
      <c r="E153" s="85"/>
      <c r="F153" s="78"/>
      <c r="G153" s="78"/>
    </row>
    <row r="154" spans="1:7" x14ac:dyDescent="0.2">
      <c r="A154" s="78"/>
      <c r="B154" s="78"/>
      <c r="C154" s="78"/>
      <c r="D154" s="78"/>
      <c r="E154" s="85"/>
      <c r="F154" s="78"/>
      <c r="G154" s="78"/>
    </row>
    <row r="155" spans="1:7" x14ac:dyDescent="0.2">
      <c r="A155" s="78"/>
      <c r="B155" s="78"/>
      <c r="C155" s="78"/>
      <c r="D155" s="78"/>
      <c r="E155" s="85"/>
      <c r="F155" s="78"/>
      <c r="G155" s="78"/>
    </row>
    <row r="156" spans="1:7" x14ac:dyDescent="0.2">
      <c r="A156" s="78"/>
      <c r="B156" s="78"/>
      <c r="C156" s="78"/>
      <c r="D156" s="78"/>
      <c r="E156" s="85"/>
      <c r="F156" s="78"/>
      <c r="G156" s="78"/>
    </row>
    <row r="157" spans="1:7" x14ac:dyDescent="0.2">
      <c r="A157" s="78"/>
      <c r="B157" s="78"/>
      <c r="C157" s="78"/>
      <c r="D157" s="78"/>
      <c r="E157" s="85"/>
      <c r="F157" s="78"/>
      <c r="G157" s="78"/>
    </row>
    <row r="158" spans="1:7" x14ac:dyDescent="0.2">
      <c r="A158" s="78"/>
      <c r="B158" s="78"/>
      <c r="C158" s="78"/>
      <c r="D158" s="78"/>
      <c r="E158" s="85"/>
      <c r="F158" s="78"/>
      <c r="G158" s="78"/>
    </row>
    <row r="159" spans="1:7" x14ac:dyDescent="0.2">
      <c r="A159" s="78"/>
      <c r="B159" s="78"/>
      <c r="C159" s="78"/>
      <c r="D159" s="78"/>
      <c r="E159" s="85"/>
      <c r="F159" s="78"/>
      <c r="G159" s="78"/>
    </row>
    <row r="160" spans="1:7" x14ac:dyDescent="0.2">
      <c r="A160" s="78"/>
      <c r="B160" s="78"/>
      <c r="C160" s="78"/>
      <c r="D160" s="78"/>
      <c r="E160" s="85"/>
      <c r="F160" s="78"/>
      <c r="G160" s="78"/>
    </row>
    <row r="161" spans="1:7" x14ac:dyDescent="0.2">
      <c r="A161" s="78"/>
      <c r="B161" s="78"/>
      <c r="C161" s="78"/>
      <c r="D161" s="78"/>
      <c r="E161" s="85"/>
      <c r="F161" s="78"/>
      <c r="G161" s="78"/>
    </row>
    <row r="162" spans="1:7" x14ac:dyDescent="0.2">
      <c r="A162" s="78"/>
      <c r="B162" s="78"/>
      <c r="C162" s="78"/>
      <c r="D162" s="78"/>
      <c r="E162" s="85"/>
      <c r="F162" s="78"/>
      <c r="G162" s="78"/>
    </row>
    <row r="163" spans="1:7" x14ac:dyDescent="0.2">
      <c r="A163" s="78"/>
      <c r="B163" s="78"/>
      <c r="C163" s="78"/>
      <c r="D163" s="78"/>
      <c r="E163" s="85"/>
      <c r="F163" s="78"/>
      <c r="G163" s="78"/>
    </row>
    <row r="164" spans="1:7" x14ac:dyDescent="0.2">
      <c r="A164" s="78"/>
      <c r="B164" s="78"/>
      <c r="C164" s="78"/>
      <c r="D164" s="78"/>
      <c r="E164" s="85"/>
      <c r="F164" s="78"/>
      <c r="G164" s="78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85" orientation="portrait" horizontalDpi="300" r:id="rId1"/>
  <headerFooter alignWithMargins="0">
    <oddFooter>Stránka &amp;P z &amp;N</oddFooter>
  </headerFooter>
  <rowBreaks count="1" manualBreakCount="1">
    <brk id="4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Kyzrová Šárka</dc:creator>
  <cp:lastModifiedBy>Bolfová, Soňa</cp:lastModifiedBy>
  <cp:lastPrinted>2021-05-28T08:11:26Z</cp:lastPrinted>
  <dcterms:created xsi:type="dcterms:W3CDTF">2017-03-13T10:02:06Z</dcterms:created>
  <dcterms:modified xsi:type="dcterms:W3CDTF">2023-03-13T12:45:29Z</dcterms:modified>
</cp:coreProperties>
</file>