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SIP\Průzkumy trhu\2023\2023 VZMR III kategorie - centrální zakázka\Část 3 - větrací hlavice\Přílohy smlouvy a podklady\"/>
    </mc:Choice>
  </mc:AlternateContent>
  <xr:revisionPtr revIDLastSave="0" documentId="13_ncr:1_{AE34AA3F-2C27-424A-9459-F0636D4DE1D0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Položky!$A$1:$G$68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G46" i="3"/>
  <c r="G47" i="3"/>
  <c r="G49" i="3"/>
  <c r="G50" i="3"/>
  <c r="G52" i="3"/>
  <c r="G53" i="3"/>
  <c r="G28" i="3"/>
  <c r="G29" i="3"/>
  <c r="G30" i="3"/>
  <c r="G31" i="3"/>
  <c r="G33" i="3"/>
  <c r="G35" i="3"/>
  <c r="G27" i="3"/>
  <c r="E32" i="3"/>
  <c r="G32" i="3" s="1"/>
  <c r="G12" i="2"/>
  <c r="H12" i="2"/>
  <c r="I12" i="2"/>
  <c r="F13" i="2"/>
  <c r="G13" i="2"/>
  <c r="I13" i="2"/>
  <c r="I7" i="2"/>
  <c r="H7" i="2"/>
  <c r="G7" i="2"/>
  <c r="F7" i="2"/>
  <c r="G57" i="3"/>
  <c r="E48" i="3"/>
  <c r="G48" i="3" s="1"/>
  <c r="E34" i="3"/>
  <c r="G34" i="3" s="1"/>
  <c r="E51" i="3"/>
  <c r="G51" i="3" s="1"/>
  <c r="E24" i="3"/>
  <c r="E22" i="3"/>
  <c r="E9" i="3"/>
  <c r="E44" i="3"/>
  <c r="G43" i="3"/>
  <c r="E42" i="3"/>
  <c r="E40" i="3"/>
  <c r="G41" i="3"/>
  <c r="E63" i="3"/>
  <c r="E61" i="3"/>
  <c r="G62" i="3" l="1"/>
  <c r="G11" i="3"/>
  <c r="G39" i="3"/>
  <c r="G23" i="3"/>
  <c r="C25" i="3" l="1"/>
  <c r="G21" i="3"/>
  <c r="G25" i="3" s="1"/>
  <c r="E8" i="2" s="1"/>
  <c r="C19" i="3"/>
  <c r="G8" i="3"/>
  <c r="G19" i="3" s="1"/>
  <c r="E7" i="2" s="1"/>
  <c r="C64" i="3" l="1"/>
  <c r="G60" i="3"/>
  <c r="G64" i="3" s="1"/>
  <c r="F12" i="2" s="1"/>
  <c r="G67" i="3"/>
  <c r="C68" i="3" l="1"/>
  <c r="G66" i="3"/>
  <c r="G68" i="3" s="1"/>
  <c r="H13" i="2" s="1"/>
  <c r="G45" i="3" l="1"/>
  <c r="C36" i="3" l="1"/>
  <c r="G36" i="3" l="1"/>
  <c r="E9" i="2" s="1"/>
  <c r="D14" i="1"/>
  <c r="I11" i="2"/>
  <c r="G11" i="2"/>
  <c r="F11" i="2"/>
  <c r="G56" i="3"/>
  <c r="B11" i="2"/>
  <c r="A11" i="2"/>
  <c r="H11" i="2"/>
  <c r="C58" i="3"/>
  <c r="G38" i="3"/>
  <c r="B10" i="2"/>
  <c r="A10" i="2"/>
  <c r="C54" i="3"/>
  <c r="B9" i="2"/>
  <c r="A9" i="2"/>
  <c r="C4" i="3"/>
  <c r="F3" i="3"/>
  <c r="C3" i="3"/>
  <c r="C2" i="2"/>
  <c r="C1" i="2"/>
  <c r="G8" i="1"/>
  <c r="G58" i="3" l="1"/>
  <c r="E11" i="2" s="1"/>
  <c r="G54" i="3"/>
  <c r="E10" i="2" s="1"/>
  <c r="I10" i="2"/>
  <c r="I9" i="2"/>
  <c r="H10" i="2"/>
  <c r="G9" i="2"/>
  <c r="F9" i="2"/>
  <c r="H9" i="2"/>
  <c r="F10" i="2"/>
  <c r="G10" i="2"/>
  <c r="H14" i="2" l="1"/>
  <c r="C15" i="1" s="1"/>
  <c r="I14" i="2"/>
  <c r="E14" i="2"/>
  <c r="G14" i="2"/>
  <c r="C14" i="1" s="1"/>
  <c r="F14" i="2"/>
  <c r="C20" i="1"/>
  <c r="G20" i="2" l="1"/>
  <c r="I20" i="2" s="1"/>
  <c r="G15" i="1" s="1"/>
  <c r="C17" i="1"/>
  <c r="G19" i="2"/>
  <c r="I19" i="2" s="1"/>
  <c r="C16" i="1"/>
  <c r="C18" i="1" l="1"/>
  <c r="C21" i="1" s="1"/>
  <c r="H21" i="2"/>
  <c r="G22" i="1" s="1"/>
  <c r="G14" i="1"/>
  <c r="C22" i="1" l="1"/>
  <c r="F29" i="1" s="1"/>
  <c r="F34" i="1" s="1"/>
  <c r="F33" i="1"/>
  <c r="F31" i="1"/>
  <c r="G21" i="1"/>
</calcChain>
</file>

<file path=xl/sharedStrings.xml><?xml version="1.0" encoding="utf-8"?>
<sst xmlns="http://schemas.openxmlformats.org/spreadsheetml/2006/main" count="233" uniqueCount="162">
  <si>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</si>
  <si>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</si>
  <si>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</si>
  <si>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</si>
  <si>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</si>
  <si>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</si>
  <si>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</si>
  <si>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</si>
  <si>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</si>
  <si>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</si>
  <si>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</si>
  <si>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</si>
  <si>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</si>
  <si>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</si>
  <si>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</si>
  <si>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</si>
  <si>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</si>
  <si>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</si>
  <si>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</si>
  <si>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</si>
  <si>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</si>
  <si>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</si>
  <si>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</si>
  <si>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</si>
  <si>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</si>
  <si>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</si>
  <si>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</si>
  <si>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</si>
  <si>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</si>
  <si>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</si>
  <si>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</si>
  <si>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</si>
  <si>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</si>
  <si>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</si>
  <si>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</si>
  <si>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</si>
  <si>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</si>
  <si>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</si>
  <si>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</si>
  <si>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</si>
  <si>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</si>
  <si>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</si>
  <si>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</si>
  <si>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</si>
  <si>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</si>
  <si>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</si>
  <si>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</si>
  <si>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</si>
  <si>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</si>
  <si>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</si>
  <si>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</si>
  <si>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</si>
  <si>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</si>
  <si>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</si>
  <si>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</si>
  <si>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</si>
  <si>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</si>
  <si>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</si>
  <si>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</si>
  <si>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</si>
  <si>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</si>
  <si>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</si>
  <si>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</si>
  <si>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</si>
  <si>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</si>
  <si>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</si>
  <si>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</si>
  <si>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m3</t>
  </si>
  <si>
    <t>m2</t>
  </si>
  <si>
    <t>9</t>
  </si>
  <si>
    <t>m</t>
  </si>
  <si>
    <t>kpl</t>
  </si>
  <si>
    <t>t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</si>
  <si>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</si>
  <si>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</si>
  <si>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</si>
  <si>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</si>
  <si>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08-2111.R00</t>
  </si>
  <si>
    <t xml:space="preserve">Vnitrostaveništní doprava suti do 10 m </t>
  </si>
  <si>
    <t xml:space="preserve">Poplatek za skládku suti </t>
  </si>
  <si>
    <t>99</t>
  </si>
  <si>
    <t>Staveništní přesun hmot</t>
  </si>
  <si>
    <t>0,00</t>
  </si>
  <si>
    <t>Ostatní konstrukce a práce</t>
  </si>
  <si>
    <t>999 98-1123</t>
  </si>
  <si>
    <t>Úklid, konečný</t>
  </si>
  <si>
    <t>900 00-0001</t>
  </si>
  <si>
    <t>900 00-0003</t>
  </si>
  <si>
    <t>96</t>
  </si>
  <si>
    <t>Bourání konstrukcí</t>
  </si>
  <si>
    <t>kus</t>
  </si>
  <si>
    <t>Zařízení staveniště</t>
  </si>
  <si>
    <t>405*10</t>
  </si>
  <si>
    <t>Univerzita Karlova, Filozofická fakulta</t>
  </si>
  <si>
    <t>210</t>
  </si>
  <si>
    <t>Elektroinstalace</t>
  </si>
  <si>
    <t>Demontáž jímacích hromosvodných tyčí</t>
  </si>
  <si>
    <t>1000 98-1123</t>
  </si>
  <si>
    <t>Opětovná montáž jímacích hromosvodných tyčí včetně napojení na hromosvodnou síť</t>
  </si>
  <si>
    <t>764</t>
  </si>
  <si>
    <t>Konstrukce klempířské</t>
  </si>
  <si>
    <t>Demontáž oplechování komínového zdiva</t>
  </si>
  <si>
    <t xml:space="preserve">Šetrné odstranění krycích betonových desek včetně snesení a uložení </t>
  </si>
  <si>
    <t>3</t>
  </si>
  <si>
    <t>Svislé konstrukce</t>
  </si>
  <si>
    <t>764 33-9291</t>
  </si>
  <si>
    <t>Očištění cihelného zdiva včetně uložení v místě stavby</t>
  </si>
  <si>
    <t>6</t>
  </si>
  <si>
    <t>Úpravy povrchů</t>
  </si>
  <si>
    <t>627 45-0000</t>
  </si>
  <si>
    <t>Spárování komínového zdiva</t>
  </si>
  <si>
    <t>314 23-1100</t>
  </si>
  <si>
    <t>Zdivo komínů z CP 29 P25 na MVC s částečným použitím stávajících cihel</t>
  </si>
  <si>
    <t>962 03-0011</t>
  </si>
  <si>
    <t>Vnitřní jednovrstvá omítka nového průduchu</t>
  </si>
  <si>
    <t>600 00-0001</t>
  </si>
  <si>
    <t>314 26-0001</t>
  </si>
  <si>
    <t xml:space="preserve">Komínová hlava - železobetonová krycí deska, beton C 25/30 vč vodotěsné přísady, výztuže a bednění včetně osazení do betonu  </t>
  </si>
  <si>
    <t>765 33-9291</t>
  </si>
  <si>
    <t xml:space="preserve">Montáž oplechování komínového zdiva Cu plechem </t>
  </si>
  <si>
    <t>Ochranné opatření stávající střešní krytiny, při provádění stavebních prací</t>
  </si>
  <si>
    <t>Lešení fasádní, š. 1 m, výška do 10 m montáž, demontáž, přesun, doprava, pronájem 1 měsíc, včetně ochranné sítě</t>
  </si>
  <si>
    <t>Lešení pomocné u jednotlivých komínů montáž, demontáž, přesun, doprava</t>
  </si>
  <si>
    <t>Ochranné opatření proti pádu předmětů a pracovníků při provádění stavebních prací na střeše</t>
  </si>
  <si>
    <t>(1,1+0,8+0,5+0,8+0,6+0,6+0,5+0,8+0,8+0,8+0,8+0,8+0,5+0,8+1,1+0,8+0,5+0,5+0,5+0,8+0,5+0,8+0,5+1,1+0,5+0,9+0,5+0,8)*2</t>
  </si>
  <si>
    <t>963 03-0012</t>
  </si>
  <si>
    <t>(1,1*0,8+0,5*0,8+0,6*0,6+0,5*0,8+0,8*0,8+0,8*0,8+0,5*0,8+1,1*0,8+0,5*0,5+0,5*0,8+0,5*0,8+0,5*1,1+0,5*0,9+0,5*0,8)*2</t>
  </si>
  <si>
    <t>5*2</t>
  </si>
  <si>
    <t>8*2</t>
  </si>
  <si>
    <t>1*2</t>
  </si>
  <si>
    <t>963 03-0013</t>
  </si>
  <si>
    <t>Bourání zdiva komínového s jedním průduchem, postupným rozebíráním cihel</t>
  </si>
  <si>
    <t>Bourání zdiva komínového se dvěma průduchy, postupným rozebíráním cihel</t>
  </si>
  <si>
    <t>Bourání zdiva komínového se třemi průduchy, postupným rozebíráním cihel</t>
  </si>
  <si>
    <t>962 02-2012</t>
  </si>
  <si>
    <t>Svislá doprava suti</t>
  </si>
  <si>
    <t>979 01-1311</t>
  </si>
  <si>
    <t>Přesun hmot pro opravy a údržbu</t>
  </si>
  <si>
    <t>999 28-1112</t>
  </si>
  <si>
    <t>K1:2</t>
  </si>
  <si>
    <t>K2:6</t>
  </si>
  <si>
    <t>K3:1</t>
  </si>
  <si>
    <t>K4:2</t>
  </si>
  <si>
    <t>K5:1</t>
  </si>
  <si>
    <t>K6:1</t>
  </si>
  <si>
    <t>K7:1</t>
  </si>
  <si>
    <t>(1,1+0,8+0,5+0,8+0,6+0,6+0,5+0,8+0,8+0,8+0,8+0,8+0,5+0,8+1,1+0,8+0,5+0,5+0,5+0,8+0,5+0,8+0,5+1,1+0,5+0,9+0,5+0,8)*2*2</t>
  </si>
  <si>
    <t>0,6*2*14</t>
  </si>
  <si>
    <t>980 08-2111.R00</t>
  </si>
  <si>
    <t xml:space="preserve">Příplatek k vnitrostaveništní dopravě suti </t>
  </si>
  <si>
    <t>Nakládání suti na dopravní prostředek</t>
  </si>
  <si>
    <t>979 08-0000</t>
  </si>
  <si>
    <t>1000 28-1112</t>
  </si>
  <si>
    <t>Příplatek za zvětšený přesun hmot</t>
  </si>
  <si>
    <t>Provoz investora</t>
  </si>
  <si>
    <t>961 04-0000</t>
  </si>
  <si>
    <t>ks</t>
  </si>
  <si>
    <t>300 00-0001</t>
  </si>
  <si>
    <t>Dodávka nových cihel plných (stejného barevného odstínu a hrubosti povrchu jako cihly původní, rozměr cihel 140x290x65 mm)</t>
  </si>
  <si>
    <t>Zakrytí světlíku pomocí geotextilie a OSB desek</t>
  </si>
  <si>
    <t>Dopravní zařízení pro dopravu materiálu a odpadu</t>
  </si>
  <si>
    <t xml:space="preserve">oprava větracích šachet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</si>
</sst>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name val="Arial CE"/>
      <charset val="238"/>
    </font>
    <font>
      <sz val="1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9" fillId="0" borderId="0"/>
    <xf numFmtId="0" fontId="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</cellStyleXfs>
  <cellXfs count="246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5" fillId="0" borderId="53" xfId="1" applyFont="1" applyFill="1" applyBorder="1" applyAlignment="1">
      <alignment horizontal="center" vertical="top"/>
    </xf>
    <xf numFmtId="49" fontId="5" fillId="0" borderId="53" xfId="1" applyNumberFormat="1" applyFont="1" applyFill="1" applyBorder="1" applyAlignment="1">
      <alignment horizontal="left" vertical="top"/>
    </xf>
    <xf numFmtId="0" fontId="5" fillId="0" borderId="53" xfId="1" applyFont="1" applyFill="1" applyBorder="1" applyAlignment="1">
      <alignment vertical="top"/>
    </xf>
    <xf numFmtId="0" fontId="9" fillId="0" borderId="53" xfId="1" applyFill="1" applyBorder="1" applyAlignment="1">
      <alignment horizontal="center" vertical="top"/>
    </xf>
    <xf numFmtId="0" fontId="9" fillId="0" borderId="53" xfId="1" applyNumberFormat="1" applyFill="1" applyBorder="1" applyAlignment="1">
      <alignment vertical="top"/>
    </xf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0" fontId="8" fillId="0" borderId="53" xfId="1" applyFont="1" applyFill="1" applyBorder="1" applyAlignment="1">
      <alignment vertical="top" wrapText="1"/>
    </xf>
    <xf numFmtId="49" fontId="16" fillId="0" borderId="53" xfId="1" applyNumberFormat="1" applyFont="1" applyFill="1" applyBorder="1" applyAlignment="1">
      <alignment horizontal="center" vertical="top" shrinkToFit="1"/>
    </xf>
    <xf numFmtId="4" fontId="16" fillId="0" borderId="53" xfId="1" applyNumberFormat="1" applyFont="1" applyFill="1" applyBorder="1" applyAlignment="1">
      <alignment vertical="top"/>
    </xf>
    <xf numFmtId="0" fontId="10" fillId="0" borderId="53" xfId="1" applyFont="1" applyFill="1" applyBorder="1" applyAlignment="1">
      <alignment horizontal="center" vertical="top"/>
    </xf>
    <xf numFmtId="49" fontId="10" fillId="0" borderId="53" xfId="1" applyNumberFormat="1" applyFont="1" applyFill="1" applyBorder="1" applyAlignment="1">
      <alignment horizontal="left" vertical="top"/>
    </xf>
    <xf numFmtId="0" fontId="9" fillId="0" borderId="60" xfId="1" applyFill="1" applyBorder="1" applyAlignment="1">
      <alignment horizontal="center" vertical="top"/>
    </xf>
    <xf numFmtId="49" fontId="3" fillId="0" borderId="60" xfId="1" applyNumberFormat="1" applyFont="1" applyFill="1" applyBorder="1" applyAlignment="1">
      <alignment horizontal="left" vertical="top"/>
    </xf>
    <xf numFmtId="0" fontId="3" fillId="0" borderId="60" xfId="1" applyFont="1" applyFill="1" applyBorder="1" applyAlignment="1">
      <alignment vertical="top"/>
    </xf>
    <xf numFmtId="4" fontId="5" fillId="0" borderId="60" xfId="1" applyNumberFormat="1" applyFont="1" applyFill="1" applyBorder="1" applyAlignment="1">
      <alignment vertical="top"/>
    </xf>
    <xf numFmtId="0" fontId="8" fillId="3" borderId="53" xfId="1" applyFont="1" applyFill="1" applyBorder="1" applyAlignment="1">
      <alignment vertical="top" wrapText="1"/>
    </xf>
    <xf numFmtId="4" fontId="16" fillId="3" borderId="53" xfId="1" applyNumberFormat="1" applyFont="1" applyFill="1" applyBorder="1" applyAlignment="1">
      <alignment horizontal="right" vertical="top"/>
    </xf>
    <xf numFmtId="0" fontId="9" fillId="3" borderId="53" xfId="1" applyNumberFormat="1" applyFill="1" applyBorder="1" applyAlignment="1">
      <alignment horizontal="right" vertical="top"/>
    </xf>
    <xf numFmtId="4" fontId="9" fillId="3" borderId="60" xfId="1" applyNumberFormat="1" applyFill="1" applyBorder="1" applyAlignment="1">
      <alignment horizontal="right" vertical="top"/>
    </xf>
    <xf numFmtId="4" fontId="17" fillId="3" borderId="53" xfId="1" applyNumberFormat="1" applyFont="1" applyFill="1" applyBorder="1" applyAlignment="1">
      <alignment horizontal="right" vertical="top" wrapText="1"/>
    </xf>
    <xf numFmtId="0" fontId="17" fillId="0" borderId="0" xfId="1" applyFont="1" applyFill="1" applyBorder="1" applyAlignment="1">
      <alignment horizontal="left" vertical="top" wrapText="1"/>
    </xf>
    <xf numFmtId="4" fontId="9" fillId="0" borderId="0" xfId="1" applyNumberFormat="1" applyBorder="1"/>
    <xf numFmtId="0" fontId="5" fillId="0" borderId="0" xfId="1" applyFont="1" applyFill="1" applyBorder="1" applyAlignment="1">
      <alignment horizontal="center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/>
    </xf>
    <xf numFmtId="0" fontId="9" fillId="0" borderId="0" xfId="1" applyFill="1" applyBorder="1" applyAlignment="1">
      <alignment horizontal="center" vertical="top"/>
    </xf>
    <xf numFmtId="0" fontId="9" fillId="0" borderId="0" xfId="1" applyNumberFormat="1" applyFill="1" applyBorder="1" applyAlignment="1">
      <alignment horizontal="right" vertical="top"/>
    </xf>
    <xf numFmtId="0" fontId="9" fillId="0" borderId="0" xfId="1" applyNumberFormat="1" applyFill="1" applyBorder="1" applyAlignment="1">
      <alignment vertical="top"/>
    </xf>
    <xf numFmtId="0" fontId="7" fillId="0" borderId="0" xfId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left" vertical="top"/>
    </xf>
    <xf numFmtId="0" fontId="8" fillId="0" borderId="0" xfId="1" applyFont="1" applyFill="1" applyBorder="1" applyAlignment="1">
      <alignment vertical="top" wrapText="1"/>
    </xf>
    <xf numFmtId="49" fontId="16" fillId="0" borderId="0" xfId="1" applyNumberFormat="1" applyFont="1" applyFill="1" applyBorder="1" applyAlignment="1">
      <alignment horizontal="center" vertical="top" shrinkToFit="1"/>
    </xf>
    <xf numFmtId="4" fontId="16" fillId="0" borderId="0" xfId="1" applyNumberFormat="1" applyFont="1" applyFill="1" applyBorder="1" applyAlignment="1">
      <alignment horizontal="right" vertical="top"/>
    </xf>
    <xf numFmtId="4" fontId="16" fillId="0" borderId="0" xfId="1" applyNumberFormat="1" applyFont="1" applyFill="1" applyBorder="1" applyAlignment="1">
      <alignment vertical="top"/>
    </xf>
    <xf numFmtId="49" fontId="3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/>
    </xf>
    <xf numFmtId="4" fontId="9" fillId="0" borderId="0" xfId="1" applyNumberFormat="1" applyFill="1" applyBorder="1" applyAlignment="1">
      <alignment horizontal="right" vertical="top"/>
    </xf>
    <xf numFmtId="4" fontId="5" fillId="0" borderId="0" xfId="1" applyNumberFormat="1" applyFont="1" applyFill="1" applyBorder="1" applyAlignment="1">
      <alignment vertical="top"/>
    </xf>
    <xf numFmtId="0" fontId="9" fillId="3" borderId="0" xfId="1" applyNumberFormat="1" applyFill="1" applyBorder="1" applyAlignment="1">
      <alignment horizontal="right" vertical="top"/>
    </xf>
    <xf numFmtId="4" fontId="16" fillId="3" borderId="0" xfId="1" applyNumberFormat="1" applyFont="1" applyFill="1" applyBorder="1" applyAlignment="1">
      <alignment horizontal="right" vertical="top"/>
    </xf>
    <xf numFmtId="4" fontId="9" fillId="3" borderId="0" xfId="1" applyNumberFormat="1" applyFill="1" applyBorder="1" applyAlignment="1">
      <alignment horizontal="right" vertical="top"/>
    </xf>
    <xf numFmtId="0" fontId="9" fillId="3" borderId="0" xfId="1" applyFill="1" applyBorder="1"/>
    <xf numFmtId="0" fontId="17" fillId="3" borderId="53" xfId="1" applyFont="1" applyFill="1" applyBorder="1" applyAlignment="1">
      <alignment horizontal="left" vertical="top" wrapText="1"/>
    </xf>
    <xf numFmtId="0" fontId="17" fillId="0" borderId="13" xfId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9" fontId="8" fillId="3" borderId="53" xfId="1" applyNumberFormat="1" applyFont="1" applyFill="1" applyBorder="1" applyAlignment="1">
      <alignment horizontal="left" vertical="top"/>
    </xf>
    <xf numFmtId="0" fontId="20" fillId="0" borderId="53" xfId="0" applyNumberFormat="1" applyFont="1" applyBorder="1" applyAlignment="1">
      <alignment horizontal="left" vertical="top" wrapText="1"/>
    </xf>
    <xf numFmtId="4" fontId="20" fillId="3" borderId="53" xfId="0" applyNumberFormat="1" applyFont="1" applyFill="1" applyBorder="1" applyAlignment="1">
      <alignment vertical="top" shrinkToFit="1"/>
    </xf>
    <xf numFmtId="0" fontId="20" fillId="3" borderId="13" xfId="0" applyNumberFormat="1" applyFont="1" applyFill="1" applyBorder="1" applyAlignment="1">
      <alignment horizontal="left" vertical="top"/>
    </xf>
    <xf numFmtId="4" fontId="20" fillId="3" borderId="53" xfId="0" applyNumberFormat="1" applyFont="1" applyFill="1" applyBorder="1" applyAlignment="1">
      <alignment vertical="top" wrapText="1" shrinkToFit="1"/>
    </xf>
    <xf numFmtId="0" fontId="20" fillId="0" borderId="53" xfId="0" applyNumberFormat="1" applyFont="1" applyBorder="1" applyAlignment="1">
      <alignment horizontal="left" vertical="top" wrapText="1"/>
    </xf>
    <xf numFmtId="0" fontId="20" fillId="3" borderId="13" xfId="0" applyNumberFormat="1" applyFont="1" applyFill="1" applyBorder="1" applyAlignment="1">
      <alignment horizontal="left" vertical="top"/>
    </xf>
    <xf numFmtId="0" fontId="20" fillId="0" borderId="53" xfId="0" applyNumberFormat="1" applyFont="1" applyBorder="1" applyAlignment="1">
      <alignment horizontal="left" vertical="top" wrapText="1"/>
    </xf>
    <xf numFmtId="0" fontId="20" fillId="3" borderId="13" xfId="0" applyNumberFormat="1" applyFont="1" applyFill="1" applyBorder="1" applyAlignment="1">
      <alignment horizontal="left" vertical="top"/>
    </xf>
    <xf numFmtId="0" fontId="0" fillId="0" borderId="0" xfId="0"/>
    <xf numFmtId="0" fontId="0" fillId="0" borderId="0" xfId="0" applyBorder="1"/>
    <xf numFmtId="0" fontId="20" fillId="0" borderId="53" xfId="0" applyNumberFormat="1" applyFont="1" applyBorder="1" applyAlignment="1">
      <alignment horizontal="left" vertical="top" wrapText="1"/>
    </xf>
    <xf numFmtId="4" fontId="20" fillId="3" borderId="53" xfId="0" applyNumberFormat="1" applyFont="1" applyFill="1" applyBorder="1" applyAlignment="1">
      <alignment vertical="top" shrinkToFit="1"/>
    </xf>
    <xf numFmtId="0" fontId="20" fillId="3" borderId="13" xfId="0" applyNumberFormat="1" applyFont="1" applyFill="1" applyBorder="1" applyAlignment="1">
      <alignment horizontal="left" vertical="top"/>
    </xf>
    <xf numFmtId="0" fontId="20" fillId="0" borderId="13" xfId="0" applyNumberFormat="1" applyFont="1" applyBorder="1" applyAlignment="1">
      <alignment horizontal="left" vertical="top"/>
    </xf>
    <xf numFmtId="49" fontId="16" fillId="3" borderId="53" xfId="1" applyNumberFormat="1" applyFont="1" applyFill="1" applyBorder="1" applyAlignment="1">
      <alignment horizontal="center" vertical="top" shrinkToFit="1"/>
    </xf>
    <xf numFmtId="0" fontId="17" fillId="3" borderId="13" xfId="1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20" fillId="0" borderId="6" xfId="0" applyFont="1" applyBorder="1" applyAlignment="1">
      <alignment horizontal="center" vertical="top" shrinkToFit="1"/>
    </xf>
    <xf numFmtId="0" fontId="20" fillId="0" borderId="6" xfId="0" applyNumberFormat="1" applyFont="1" applyBorder="1" applyAlignment="1">
      <alignment horizontal="center" vertical="top" wrapText="1" shrinkToFit="1"/>
    </xf>
    <xf numFmtId="0" fontId="0" fillId="0" borderId="13" xfId="0" applyFont="1" applyBorder="1" applyAlignment="1">
      <alignment horizontal="center" vertical="top"/>
    </xf>
    <xf numFmtId="4" fontId="16" fillId="0" borderId="53" xfId="1" applyNumberFormat="1" applyFont="1" applyFill="1" applyBorder="1" applyAlignment="1">
      <alignment horizontal="right" vertical="top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7" fillId="0" borderId="13" xfId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10">
    <cellStyle name="Normální" xfId="0" builtinId="0"/>
    <cellStyle name="normální 2" xfId="2" xr:uid="{00000000-0005-0000-0000-000001000000}"/>
    <cellStyle name="Normální 3" xfId="3" xr:uid="{00000000-0005-0000-0000-000002000000}"/>
    <cellStyle name="Normální 4" xfId="4" xr:uid="{00000000-0005-0000-0000-000003000000}"/>
    <cellStyle name="Normální 5" xfId="5" xr:uid="{00000000-0005-0000-0000-000004000000}"/>
    <cellStyle name="Normální 6" xfId="6" xr:uid="{00000000-0005-0000-0000-000005000000}"/>
    <cellStyle name="Normální 7" xfId="7" xr:uid="{00000000-0005-0000-0000-000006000000}"/>
    <cellStyle name="Normální 8" xfId="8" xr:uid="{00000000-0005-0000-0000-000007000000}"/>
    <cellStyle name="Normální 9" xfId="9" xr:uid="{00000000-0005-0000-0000-000008000000}"/>
    <cellStyle name="normální_POL.XLS" xfId="1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C5" sqref="C5"/>
    </sheetView>
  </sheetViews>
  <sheetFormatPr defaultRowHeight="12.75" x14ac:dyDescent="0.2"/>
  <cols>
    <col min="1" max="1" width="2" customWidth="1"/>
    <col min="2" max="2" width="15" customWidth="1"/>
    <col min="3" max="3" width="15.71093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3.1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3.15" customHeight="1" x14ac:dyDescent="0.2">
      <c r="A4" s="7"/>
      <c r="B4" s="8"/>
      <c r="C4" s="9" t="s">
        <v>161</v>
      </c>
      <c r="D4" s="10"/>
      <c r="E4" s="10"/>
      <c r="F4" s="11"/>
      <c r="G4" s="12"/>
    </row>
    <row r="5" spans="1:57" ht="13.1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3.15" customHeight="1" x14ac:dyDescent="0.2">
      <c r="A6" s="7"/>
      <c r="B6" s="8"/>
      <c r="C6" s="9" t="s">
        <v>93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23"/>
      <c r="D7" s="22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23"/>
      <c r="D8" s="22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25"/>
      <c r="F11" s="226"/>
      <c r="G11" s="22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6.149999999999999" customHeight="1" x14ac:dyDescent="0.2">
      <c r="A14" s="40"/>
      <c r="B14" s="41" t="s">
        <v>19</v>
      </c>
      <c r="C14" s="42">
        <f>Dodavka</f>
        <v>0</v>
      </c>
      <c r="D14" s="43" t="str">
        <f>Rekapitulace!A19</f>
        <v>Zařízení staveniště</v>
      </c>
      <c r="E14" s="44"/>
      <c r="F14" s="45"/>
      <c r="G14" s="42">
        <f>Rekapitulace!I19</f>
        <v>0</v>
      </c>
    </row>
    <row r="15" spans="1:57" ht="16.149999999999999" customHeight="1" x14ac:dyDescent="0.2">
      <c r="A15" s="40" t="s">
        <v>20</v>
      </c>
      <c r="B15" s="41" t="s">
        <v>21</v>
      </c>
      <c r="C15" s="42">
        <f>Mont</f>
        <v>0</v>
      </c>
      <c r="D15" s="24" t="s">
        <v>154</v>
      </c>
      <c r="E15" s="46"/>
      <c r="F15" s="47"/>
      <c r="G15" s="42">
        <f>Rekapitulace!I20</f>
        <v>0</v>
      </c>
    </row>
    <row r="16" spans="1:57" ht="16.149999999999999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6.149999999999999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6.149999999999999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6.149999999999999" customHeight="1" x14ac:dyDescent="0.2">
      <c r="A19" s="49"/>
      <c r="B19" s="41"/>
      <c r="C19" s="42"/>
      <c r="D19" s="24"/>
      <c r="E19" s="46"/>
      <c r="F19" s="47"/>
      <c r="G19" s="42"/>
    </row>
    <row r="20" spans="1:7" ht="16.149999999999999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6.149999999999999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6.149999999999999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f>C22</f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F29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228"/>
      <c r="C37" s="228"/>
      <c r="D37" s="228"/>
      <c r="E37" s="228"/>
      <c r="F37" s="228"/>
      <c r="G37" s="228"/>
      <c r="H37" t="s">
        <v>4</v>
      </c>
    </row>
    <row r="38" spans="1:8" ht="12.75" customHeight="1" x14ac:dyDescent="0.2">
      <c r="A38" s="68"/>
      <c r="B38" s="228"/>
      <c r="C38" s="228"/>
      <c r="D38" s="228"/>
      <c r="E38" s="228"/>
      <c r="F38" s="228"/>
      <c r="G38" s="228"/>
      <c r="H38" t="s">
        <v>4</v>
      </c>
    </row>
    <row r="39" spans="1:8" x14ac:dyDescent="0.2">
      <c r="A39" s="68"/>
      <c r="B39" s="228"/>
      <c r="C39" s="228"/>
      <c r="D39" s="228"/>
      <c r="E39" s="228"/>
      <c r="F39" s="228"/>
      <c r="G39" s="228"/>
      <c r="H39" t="s">
        <v>4</v>
      </c>
    </row>
    <row r="40" spans="1:8" x14ac:dyDescent="0.2">
      <c r="A40" s="68"/>
      <c r="B40" s="228"/>
      <c r="C40" s="228"/>
      <c r="D40" s="228"/>
      <c r="E40" s="228"/>
      <c r="F40" s="228"/>
      <c r="G40" s="228"/>
      <c r="H40" t="s">
        <v>4</v>
      </c>
    </row>
    <row r="41" spans="1:8" x14ac:dyDescent="0.2">
      <c r="A41" s="68"/>
      <c r="B41" s="228"/>
      <c r="C41" s="228"/>
      <c r="D41" s="228"/>
      <c r="E41" s="228"/>
      <c r="F41" s="228"/>
      <c r="G41" s="228"/>
      <c r="H41" t="s">
        <v>4</v>
      </c>
    </row>
    <row r="42" spans="1:8" x14ac:dyDescent="0.2">
      <c r="A42" s="68"/>
      <c r="B42" s="228"/>
      <c r="C42" s="228"/>
      <c r="D42" s="228"/>
      <c r="E42" s="228"/>
      <c r="F42" s="228"/>
      <c r="G42" s="228"/>
      <c r="H42" t="s">
        <v>4</v>
      </c>
    </row>
    <row r="43" spans="1:8" x14ac:dyDescent="0.2">
      <c r="A43" s="68"/>
      <c r="B43" s="228"/>
      <c r="C43" s="228"/>
      <c r="D43" s="228"/>
      <c r="E43" s="228"/>
      <c r="F43" s="228"/>
      <c r="G43" s="228"/>
      <c r="H43" t="s">
        <v>4</v>
      </c>
    </row>
    <row r="44" spans="1:8" x14ac:dyDescent="0.2">
      <c r="A44" s="68"/>
      <c r="B44" s="228"/>
      <c r="C44" s="228"/>
      <c r="D44" s="228"/>
      <c r="E44" s="228"/>
      <c r="F44" s="228"/>
      <c r="G44" s="228"/>
      <c r="H44" t="s">
        <v>4</v>
      </c>
    </row>
    <row r="45" spans="1:8" ht="3" customHeight="1" x14ac:dyDescent="0.2">
      <c r="A45" s="68"/>
      <c r="B45" s="228"/>
      <c r="C45" s="228"/>
      <c r="D45" s="228"/>
      <c r="E45" s="228"/>
      <c r="F45" s="228"/>
      <c r="G45" s="228"/>
      <c r="H45" t="s">
        <v>4</v>
      </c>
    </row>
    <row r="46" spans="1:8" x14ac:dyDescent="0.2">
      <c r="B46" s="222"/>
      <c r="C46" s="222"/>
      <c r="D46" s="222"/>
      <c r="E46" s="222"/>
      <c r="F46" s="222"/>
      <c r="G46" s="222"/>
    </row>
    <row r="47" spans="1:8" x14ac:dyDescent="0.2">
      <c r="B47" s="222"/>
      <c r="C47" s="222"/>
      <c r="D47" s="222"/>
      <c r="E47" s="222"/>
      <c r="F47" s="222"/>
      <c r="G47" s="222"/>
    </row>
    <row r="48" spans="1:8" x14ac:dyDescent="0.2">
      <c r="B48" s="222"/>
      <c r="C48" s="222"/>
      <c r="D48" s="222"/>
      <c r="E48" s="222"/>
      <c r="F48" s="222"/>
      <c r="G48" s="222"/>
    </row>
    <row r="49" spans="2:7" x14ac:dyDescent="0.2">
      <c r="B49" s="222"/>
      <c r="C49" s="222"/>
      <c r="D49" s="222"/>
      <c r="E49" s="222"/>
      <c r="F49" s="222"/>
      <c r="G49" s="222"/>
    </row>
    <row r="50" spans="2:7" x14ac:dyDescent="0.2">
      <c r="B50" s="222"/>
      <c r="C50" s="222"/>
      <c r="D50" s="222"/>
      <c r="E50" s="222"/>
      <c r="F50" s="222"/>
      <c r="G50" s="222"/>
    </row>
    <row r="51" spans="2:7" x14ac:dyDescent="0.2">
      <c r="B51" s="222"/>
      <c r="C51" s="222"/>
      <c r="D51" s="222"/>
      <c r="E51" s="222"/>
      <c r="F51" s="222"/>
      <c r="G51" s="222"/>
    </row>
    <row r="52" spans="2:7" x14ac:dyDescent="0.2">
      <c r="B52" s="222"/>
      <c r="C52" s="222"/>
      <c r="D52" s="222"/>
      <c r="E52" s="222"/>
      <c r="F52" s="222"/>
      <c r="G52" s="222"/>
    </row>
    <row r="53" spans="2:7" x14ac:dyDescent="0.2">
      <c r="B53" s="222"/>
      <c r="C53" s="222"/>
      <c r="D53" s="222"/>
      <c r="E53" s="222"/>
      <c r="F53" s="222"/>
      <c r="G53" s="222"/>
    </row>
    <row r="54" spans="2:7" x14ac:dyDescent="0.2">
      <c r="B54" s="222"/>
      <c r="C54" s="222"/>
      <c r="D54" s="222"/>
      <c r="E54" s="222"/>
      <c r="F54" s="222"/>
      <c r="G54" s="222"/>
    </row>
    <row r="55" spans="2:7" x14ac:dyDescent="0.2">
      <c r="B55" s="222"/>
      <c r="C55" s="222"/>
      <c r="D55" s="222"/>
      <c r="E55" s="222"/>
      <c r="F55" s="222"/>
      <c r="G55" s="22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2"/>
  <sheetViews>
    <sheetView workbookViewId="0">
      <selection activeCell="C2" sqref="C2"/>
    </sheetView>
  </sheetViews>
  <sheetFormatPr defaultRowHeight="12.75" x14ac:dyDescent="0.2"/>
  <cols>
    <col min="1" max="1" width="5.7109375" customWidth="1"/>
    <col min="2" max="2" width="6.28515625" customWidth="1"/>
    <col min="3" max="3" width="11.42578125" customWidth="1"/>
    <col min="4" max="4" width="15.7109375" customWidth="1"/>
    <col min="5" max="5" width="11.28515625" customWidth="1"/>
    <col min="6" max="6" width="10.7109375" customWidth="1"/>
    <col min="7" max="7" width="11" customWidth="1"/>
    <col min="8" max="8" width="11.28515625" customWidth="1"/>
    <col min="9" max="9" width="10.7109375" customWidth="1"/>
  </cols>
  <sheetData>
    <row r="1" spans="1:57" ht="13.5" thickTop="1" x14ac:dyDescent="0.2">
      <c r="A1" s="229" t="s">
        <v>5</v>
      </c>
      <c r="B1" s="230"/>
      <c r="C1" s="69" t="str">
        <f>CONCATENATE(cislostavby," ",nazevstavby)</f>
        <v xml:space="preserve"> Univerzita Karlova, Filozofická fakulta</v>
      </c>
      <c r="D1" s="70"/>
      <c r="E1" s="71"/>
      <c r="F1" s="70"/>
      <c r="G1" s="72"/>
      <c r="H1" s="73"/>
      <c r="I1" s="74"/>
    </row>
    <row r="2" spans="1:57" ht="13.5" thickBot="1" x14ac:dyDescent="0.25">
      <c r="A2" s="231" t="s">
        <v>1</v>
      </c>
      <c r="B2" s="232"/>
      <c r="C2" s="75" t="str">
        <f>CONCATENATE(cisloobjektu," ",nazevobjektu)</f>
        <v xml:space="preserve"> oprava větracích šachet </v>
      </c>
      <c r="D2" s="76"/>
      <c r="E2" s="77"/>
      <c r="F2" s="76"/>
      <c r="G2" s="233"/>
      <c r="H2" s="233"/>
      <c r="I2" s="234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210" customFormat="1" x14ac:dyDescent="0.2">
      <c r="A7" s="150" t="s">
        <v>103</v>
      </c>
      <c r="B7" s="86" t="s">
        <v>104</v>
      </c>
      <c r="C7" s="87"/>
      <c r="D7" s="88"/>
      <c r="E7" s="151">
        <f>Položky!G19</f>
        <v>0</v>
      </c>
      <c r="F7" s="152">
        <f>Položky!AL35</f>
        <v>0</v>
      </c>
      <c r="G7" s="152">
        <f>Položky!AM35</f>
        <v>0</v>
      </c>
      <c r="H7" s="152">
        <f>Položky!AN35</f>
        <v>0</v>
      </c>
      <c r="I7" s="153">
        <f>Položky!AO35</f>
        <v>0</v>
      </c>
    </row>
    <row r="8" spans="1:57" s="210" customFormat="1" x14ac:dyDescent="0.2">
      <c r="A8" s="150" t="s">
        <v>107</v>
      </c>
      <c r="B8" s="86" t="s">
        <v>108</v>
      </c>
      <c r="C8" s="87"/>
      <c r="D8" s="88"/>
      <c r="E8" s="151">
        <f>Položky!G25</f>
        <v>0</v>
      </c>
      <c r="F8" s="152">
        <v>0</v>
      </c>
      <c r="G8" s="152">
        <v>0</v>
      </c>
      <c r="H8" s="152">
        <v>0</v>
      </c>
      <c r="I8" s="153">
        <v>0</v>
      </c>
    </row>
    <row r="9" spans="1:57" s="11" customFormat="1" x14ac:dyDescent="0.2">
      <c r="A9" s="150" t="str">
        <f>Položky!B26</f>
        <v>9</v>
      </c>
      <c r="B9" s="86" t="str">
        <f>Položky!C26</f>
        <v>Ostatní konstrukce a práce</v>
      </c>
      <c r="C9" s="87"/>
      <c r="D9" s="88"/>
      <c r="E9" s="151">
        <f>Položky!G36</f>
        <v>0</v>
      </c>
      <c r="F9" s="152">
        <f>Položky!AL36</f>
        <v>0</v>
      </c>
      <c r="G9" s="152">
        <f>Položky!AM36</f>
        <v>0</v>
      </c>
      <c r="H9" s="152">
        <f>Položky!AN36</f>
        <v>0</v>
      </c>
      <c r="I9" s="153">
        <f>Položky!AO36</f>
        <v>0</v>
      </c>
    </row>
    <row r="10" spans="1:57" s="11" customFormat="1" x14ac:dyDescent="0.2">
      <c r="A10" s="150" t="str">
        <f>Položky!B37</f>
        <v>96</v>
      </c>
      <c r="B10" s="86" t="str">
        <f>Položky!C37</f>
        <v>Bourání konstrukcí</v>
      </c>
      <c r="C10" s="87"/>
      <c r="D10" s="88"/>
      <c r="E10" s="151">
        <f>Položky!G54</f>
        <v>0</v>
      </c>
      <c r="F10" s="152">
        <f>Položky!AL54</f>
        <v>0</v>
      </c>
      <c r="G10" s="152">
        <f>Položky!AM54</f>
        <v>0</v>
      </c>
      <c r="H10" s="152">
        <f>Položky!AN54</f>
        <v>0</v>
      </c>
      <c r="I10" s="153">
        <f>Položky!AO54</f>
        <v>0</v>
      </c>
    </row>
    <row r="11" spans="1:57" s="11" customFormat="1" x14ac:dyDescent="0.2">
      <c r="A11" s="150" t="str">
        <f>Položky!B55</f>
        <v>99</v>
      </c>
      <c r="B11" s="86" t="str">
        <f>Položky!C55</f>
        <v>Staveništní přesun hmot</v>
      </c>
      <c r="C11" s="87"/>
      <c r="D11" s="88"/>
      <c r="E11" s="151">
        <f>Položky!G58</f>
        <v>0</v>
      </c>
      <c r="F11" s="152">
        <f>Položky!AL58</f>
        <v>0</v>
      </c>
      <c r="G11" s="152">
        <f>Položky!AM58</f>
        <v>0</v>
      </c>
      <c r="H11" s="152">
        <f>Položky!AN58</f>
        <v>0</v>
      </c>
      <c r="I11" s="153">
        <f>Položky!AO58</f>
        <v>0</v>
      </c>
    </row>
    <row r="12" spans="1:57" s="210" customFormat="1" x14ac:dyDescent="0.2">
      <c r="A12" s="150" t="s">
        <v>99</v>
      </c>
      <c r="B12" s="86" t="s">
        <v>100</v>
      </c>
      <c r="C12" s="87"/>
      <c r="D12" s="88"/>
      <c r="E12" s="151">
        <v>0</v>
      </c>
      <c r="F12" s="152">
        <f>Položky!G64</f>
        <v>0</v>
      </c>
      <c r="G12" s="152">
        <f>Položky!AM59</f>
        <v>0</v>
      </c>
      <c r="H12" s="152">
        <f>Položky!AN59</f>
        <v>0</v>
      </c>
      <c r="I12" s="153">
        <f>Položky!AO59</f>
        <v>0</v>
      </c>
    </row>
    <row r="13" spans="1:57" s="210" customFormat="1" ht="13.5" thickBot="1" x14ac:dyDescent="0.25">
      <c r="A13" s="150" t="s">
        <v>94</v>
      </c>
      <c r="B13" s="86" t="s">
        <v>95</v>
      </c>
      <c r="C13" s="87"/>
      <c r="D13" s="88"/>
      <c r="E13" s="151">
        <v>0</v>
      </c>
      <c r="F13" s="152">
        <f>Položky!AL60</f>
        <v>0</v>
      </c>
      <c r="G13" s="152">
        <f>Položky!AM60</f>
        <v>0</v>
      </c>
      <c r="H13" s="152">
        <f>Položky!G68</f>
        <v>0</v>
      </c>
      <c r="I13" s="153">
        <f>Položky!AO60</f>
        <v>0</v>
      </c>
    </row>
    <row r="14" spans="1:57" s="92" customFormat="1" ht="13.5" thickBot="1" x14ac:dyDescent="0.25">
      <c r="A14" s="89"/>
      <c r="B14" s="81" t="s">
        <v>50</v>
      </c>
      <c r="C14" s="81"/>
      <c r="D14" s="90"/>
      <c r="E14" s="91">
        <f>SUM(E7:E13)</f>
        <v>0</v>
      </c>
      <c r="F14" s="91">
        <f t="shared" ref="F14:I14" si="0">SUM(F7:F13)</f>
        <v>0</v>
      </c>
      <c r="G14" s="91">
        <f t="shared" si="0"/>
        <v>0</v>
      </c>
      <c r="H14" s="91">
        <f t="shared" si="0"/>
        <v>0</v>
      </c>
      <c r="I14" s="91">
        <f t="shared" si="0"/>
        <v>0</v>
      </c>
    </row>
    <row r="15" spans="1:57" x14ac:dyDescent="0.2">
      <c r="A15" s="87"/>
      <c r="B15" s="87"/>
      <c r="C15" s="87"/>
      <c r="D15" s="87"/>
      <c r="E15" s="87"/>
      <c r="F15" s="87"/>
      <c r="G15" s="87"/>
      <c r="H15" s="87"/>
      <c r="I15" s="87"/>
    </row>
    <row r="16" spans="1:57" ht="19.5" customHeight="1" x14ac:dyDescent="0.25">
      <c r="A16" s="93" t="s">
        <v>51</v>
      </c>
      <c r="B16" s="93"/>
      <c r="C16" s="93"/>
      <c r="D16" s="93"/>
      <c r="E16" s="93"/>
      <c r="F16" s="93"/>
      <c r="G16" s="94"/>
      <c r="H16" s="93"/>
      <c r="I16" s="93"/>
      <c r="BA16" s="30"/>
      <c r="BB16" s="30"/>
      <c r="BC16" s="30"/>
      <c r="BD16" s="30"/>
      <c r="BE16" s="30"/>
    </row>
    <row r="17" spans="1:53" ht="13.5" thickBot="1" x14ac:dyDescent="0.25">
      <c r="A17" s="95"/>
      <c r="B17" s="95"/>
      <c r="C17" s="95"/>
      <c r="D17" s="95"/>
      <c r="E17" s="95"/>
      <c r="F17" s="95"/>
      <c r="G17" s="95"/>
      <c r="H17" s="95"/>
      <c r="I17" s="95"/>
    </row>
    <row r="18" spans="1:53" x14ac:dyDescent="0.2">
      <c r="A18" s="96" t="s">
        <v>52</v>
      </c>
      <c r="B18" s="97"/>
      <c r="C18" s="97"/>
      <c r="D18" s="98"/>
      <c r="E18" s="99" t="s">
        <v>53</v>
      </c>
      <c r="F18" s="100" t="s">
        <v>54</v>
      </c>
      <c r="G18" s="101" t="s">
        <v>55</v>
      </c>
      <c r="H18" s="102"/>
      <c r="I18" s="103" t="s">
        <v>53</v>
      </c>
    </row>
    <row r="19" spans="1:53" x14ac:dyDescent="0.2">
      <c r="A19" s="104" t="s">
        <v>91</v>
      </c>
      <c r="B19" s="105"/>
      <c r="C19" s="105"/>
      <c r="D19" s="106"/>
      <c r="E19" s="107" t="s">
        <v>82</v>
      </c>
      <c r="F19" s="108">
        <v>10</v>
      </c>
      <c r="G19" s="109">
        <f>HSV+PSV+Mont</f>
        <v>0</v>
      </c>
      <c r="H19" s="110"/>
      <c r="I19" s="111">
        <f>E19+F19*G19/100</f>
        <v>0</v>
      </c>
      <c r="BA19">
        <v>0</v>
      </c>
    </row>
    <row r="20" spans="1:53" s="209" customFormat="1" x14ac:dyDescent="0.2">
      <c r="A20" s="104" t="s">
        <v>154</v>
      </c>
      <c r="B20" s="105"/>
      <c r="C20" s="105"/>
      <c r="D20" s="106"/>
      <c r="E20" s="107" t="s">
        <v>82</v>
      </c>
      <c r="F20" s="108">
        <v>2</v>
      </c>
      <c r="G20" s="109">
        <f>CHOOSE(BA20+1,HSV+PSV,HSV+PSV+Mont,HSV+PSV+Dodavka+Mont,HSV,PSV,Mont,Dodavka,Mont+Dodavka,0)</f>
        <v>0</v>
      </c>
      <c r="H20" s="110"/>
      <c r="I20" s="111">
        <f>E20+F20*G20/100</f>
        <v>0</v>
      </c>
    </row>
    <row r="21" spans="1:53" ht="13.5" thickBot="1" x14ac:dyDescent="0.25">
      <c r="A21" s="112"/>
      <c r="B21" s="113" t="s">
        <v>56</v>
      </c>
      <c r="C21" s="114"/>
      <c r="D21" s="115"/>
      <c r="E21" s="116"/>
      <c r="F21" s="117"/>
      <c r="G21" s="117"/>
      <c r="H21" s="235">
        <f>SUM(I19:I20)</f>
        <v>0</v>
      </c>
      <c r="I21" s="236"/>
    </row>
    <row r="22" spans="1:53" x14ac:dyDescent="0.2">
      <c r="A22" s="95"/>
      <c r="B22" s="95"/>
      <c r="C22" s="95"/>
      <c r="D22" s="95"/>
      <c r="E22" s="95"/>
      <c r="F22" s="95"/>
      <c r="G22" s="95"/>
      <c r="H22" s="95"/>
      <c r="I22" s="95"/>
    </row>
    <row r="23" spans="1:53" x14ac:dyDescent="0.2">
      <c r="B23" s="92"/>
      <c r="F23" s="118"/>
      <c r="G23" s="119"/>
      <c r="H23" s="119"/>
      <c r="I23" s="120"/>
    </row>
    <row r="24" spans="1:53" x14ac:dyDescent="0.2">
      <c r="F24" s="118"/>
      <c r="G24" s="119"/>
      <c r="H24" s="119"/>
      <c r="I24" s="120"/>
    </row>
    <row r="25" spans="1:53" x14ac:dyDescent="0.2">
      <c r="F25" s="118"/>
      <c r="G25" s="119"/>
      <c r="H25" s="119"/>
      <c r="I25" s="120"/>
    </row>
    <row r="26" spans="1:53" x14ac:dyDescent="0.2">
      <c r="F26" s="118"/>
      <c r="G26" s="119"/>
      <c r="H26" s="119"/>
      <c r="I26" s="120"/>
    </row>
    <row r="27" spans="1:53" x14ac:dyDescent="0.2">
      <c r="F27" s="118"/>
      <c r="G27" s="119"/>
      <c r="H27" s="119"/>
      <c r="I27" s="120"/>
    </row>
    <row r="28" spans="1:53" x14ac:dyDescent="0.2">
      <c r="F28" s="118"/>
      <c r="G28" s="119"/>
      <c r="H28" s="119"/>
      <c r="I28" s="120"/>
    </row>
    <row r="29" spans="1:53" x14ac:dyDescent="0.2">
      <c r="F29" s="118"/>
      <c r="G29" s="119"/>
      <c r="H29" s="119"/>
      <c r="I29" s="120"/>
    </row>
    <row r="30" spans="1:53" x14ac:dyDescent="0.2">
      <c r="F30" s="118"/>
      <c r="G30" s="119"/>
      <c r="H30" s="119"/>
      <c r="I30" s="120"/>
    </row>
    <row r="31" spans="1:53" x14ac:dyDescent="0.2">
      <c r="F31" s="118"/>
      <c r="G31" s="119"/>
      <c r="H31" s="119"/>
      <c r="I31" s="120"/>
    </row>
    <row r="32" spans="1:53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  <row r="71" spans="6:9" x14ac:dyDescent="0.2">
      <c r="F71" s="118"/>
      <c r="G71" s="119"/>
      <c r="H71" s="119"/>
      <c r="I71" s="120"/>
    </row>
    <row r="72" spans="6:9" x14ac:dyDescent="0.2">
      <c r="F72" s="118"/>
      <c r="G72" s="119"/>
      <c r="H72" s="119"/>
      <c r="I72" s="120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J138"/>
  <sheetViews>
    <sheetView showGridLines="0" showZeros="0" tabSelected="1" workbookViewId="0">
      <selection activeCell="C51" sqref="C51"/>
    </sheetView>
  </sheetViews>
  <sheetFormatPr defaultColWidth="9.28515625" defaultRowHeight="12.75" x14ac:dyDescent="0.2"/>
  <cols>
    <col min="1" max="1" width="3.71093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44" customWidth="1"/>
    <col min="6" max="6" width="9.7109375" style="121" customWidth="1"/>
    <col min="7" max="7" width="13.7109375" style="121" customWidth="1"/>
    <col min="8" max="16384" width="9.28515625" style="121"/>
  </cols>
  <sheetData>
    <row r="1" spans="1:7" ht="15.75" x14ac:dyDescent="0.25">
      <c r="A1" s="239" t="s">
        <v>57</v>
      </c>
      <c r="B1" s="239"/>
      <c r="C1" s="239"/>
      <c r="D1" s="239"/>
      <c r="E1" s="239"/>
      <c r="F1" s="239"/>
      <c r="G1" s="239"/>
    </row>
    <row r="2" spans="1:7" ht="13.5" thickBot="1" x14ac:dyDescent="0.25">
      <c r="A2" s="122"/>
      <c r="B2" s="123"/>
      <c r="C2" s="124"/>
      <c r="D2" s="124"/>
      <c r="E2" s="125"/>
      <c r="F2" s="124"/>
      <c r="G2" s="124"/>
    </row>
    <row r="3" spans="1:7" ht="13.5" thickTop="1" x14ac:dyDescent="0.2">
      <c r="A3" s="240" t="s">
        <v>5</v>
      </c>
      <c r="B3" s="241"/>
      <c r="C3" s="126" t="str">
        <f>CONCATENATE(cislostavby," ",nazevstavby)</f>
        <v xml:space="preserve"> Univerzita Karlova, Filozofická fakulta</v>
      </c>
      <c r="D3" s="127"/>
      <c r="E3" s="128"/>
      <c r="F3" s="129">
        <f>Rekapitulace!H1</f>
        <v>0</v>
      </c>
      <c r="G3" s="130"/>
    </row>
    <row r="4" spans="1:7" ht="13.5" thickBot="1" x14ac:dyDescent="0.25">
      <c r="A4" s="242" t="s">
        <v>1</v>
      </c>
      <c r="B4" s="243"/>
      <c r="C4" s="131" t="str">
        <f>CONCATENATE(cisloobjektu," ",nazevobjektu)</f>
        <v xml:space="preserve"> oprava větracích šachet </v>
      </c>
      <c r="D4" s="132"/>
      <c r="E4" s="244"/>
      <c r="F4" s="244"/>
      <c r="G4" s="245"/>
    </row>
    <row r="5" spans="1:7" ht="13.5" thickTop="1" x14ac:dyDescent="0.2">
      <c r="A5" s="133"/>
      <c r="B5" s="134"/>
      <c r="C5" s="134"/>
      <c r="D5" s="122"/>
      <c r="E5" s="135"/>
      <c r="F5" s="122"/>
      <c r="G5" s="136"/>
    </row>
    <row r="6" spans="1:7" x14ac:dyDescent="0.2">
      <c r="A6" s="137" t="s">
        <v>58</v>
      </c>
      <c r="B6" s="138" t="s">
        <v>59</v>
      </c>
      <c r="C6" s="138" t="s">
        <v>60</v>
      </c>
      <c r="D6" s="138" t="s">
        <v>61</v>
      </c>
      <c r="E6" s="139" t="s">
        <v>62</v>
      </c>
      <c r="F6" s="138" t="s">
        <v>63</v>
      </c>
      <c r="G6" s="140" t="s">
        <v>64</v>
      </c>
    </row>
    <row r="7" spans="1:7" x14ac:dyDescent="0.2">
      <c r="A7" s="154" t="s">
        <v>65</v>
      </c>
      <c r="B7" s="155" t="s">
        <v>103</v>
      </c>
      <c r="C7" s="156" t="s">
        <v>104</v>
      </c>
      <c r="D7" s="157"/>
      <c r="E7" s="172"/>
      <c r="F7" s="172"/>
      <c r="G7" s="158"/>
    </row>
    <row r="8" spans="1:7" ht="22.5" x14ac:dyDescent="0.2">
      <c r="A8" s="159">
        <v>1</v>
      </c>
      <c r="B8" s="160" t="s">
        <v>111</v>
      </c>
      <c r="C8" s="170" t="s">
        <v>112</v>
      </c>
      <c r="D8" s="215" t="s">
        <v>67</v>
      </c>
      <c r="E8" s="171">
        <v>14.1</v>
      </c>
      <c r="F8" s="171">
        <v>0</v>
      </c>
      <c r="G8" s="163">
        <f>E8*F8</f>
        <v>0</v>
      </c>
    </row>
    <row r="9" spans="1:7" ht="23.45" customHeight="1" x14ac:dyDescent="0.2">
      <c r="A9" s="159"/>
      <c r="B9" s="160"/>
      <c r="C9" s="216" t="s">
        <v>126</v>
      </c>
      <c r="D9" s="217"/>
      <c r="E9" s="174">
        <f>(1.1*0.8+0.5*0.8+0.6*0.6+0.5*0.8+0.8*0.8+0.8*0.8+0.5*0.8+1.1*0.8+0.5*0.5+0.5*0.8+0.5*0.8+0.5*1.1+0.5*0.9+0.5*0.8)*2</f>
        <v>14.100000000000003</v>
      </c>
      <c r="F9" s="171"/>
      <c r="G9" s="163"/>
    </row>
    <row r="10" spans="1:7" ht="35.1" customHeight="1" x14ac:dyDescent="0.2">
      <c r="A10" s="159">
        <v>2</v>
      </c>
      <c r="B10" s="160" t="s">
        <v>157</v>
      </c>
      <c r="C10" s="170" t="s">
        <v>158</v>
      </c>
      <c r="D10" s="215" t="s">
        <v>156</v>
      </c>
      <c r="E10" s="171">
        <v>550</v>
      </c>
      <c r="F10" s="171">
        <v>0</v>
      </c>
      <c r="G10" s="163">
        <f>E10*F10</f>
        <v>0</v>
      </c>
    </row>
    <row r="11" spans="1:7" ht="33.75" x14ac:dyDescent="0.2">
      <c r="A11" s="159">
        <v>3</v>
      </c>
      <c r="B11" s="160" t="s">
        <v>116</v>
      </c>
      <c r="C11" s="161" t="s">
        <v>117</v>
      </c>
      <c r="D11" s="162" t="s">
        <v>68</v>
      </c>
      <c r="E11" s="171">
        <v>9.4</v>
      </c>
      <c r="F11" s="171">
        <v>0</v>
      </c>
      <c r="G11" s="163">
        <f>E11*F11</f>
        <v>0</v>
      </c>
    </row>
    <row r="12" spans="1:7" x14ac:dyDescent="0.2">
      <c r="A12" s="159"/>
      <c r="B12" s="160"/>
      <c r="C12" s="216" t="s">
        <v>139</v>
      </c>
      <c r="D12" s="217"/>
      <c r="E12" s="174">
        <v>2</v>
      </c>
      <c r="F12" s="171"/>
      <c r="G12" s="163"/>
    </row>
    <row r="13" spans="1:7" x14ac:dyDescent="0.2">
      <c r="A13" s="159"/>
      <c r="B13" s="160"/>
      <c r="C13" s="216" t="s">
        <v>140</v>
      </c>
      <c r="D13" s="217"/>
      <c r="E13" s="174">
        <v>6</v>
      </c>
      <c r="F13" s="171"/>
      <c r="G13" s="163"/>
    </row>
    <row r="14" spans="1:7" x14ac:dyDescent="0.2">
      <c r="A14" s="159"/>
      <c r="B14" s="160"/>
      <c r="C14" s="216" t="s">
        <v>141</v>
      </c>
      <c r="D14" s="217"/>
      <c r="E14" s="174">
        <v>1</v>
      </c>
      <c r="F14" s="171"/>
      <c r="G14" s="163"/>
    </row>
    <row r="15" spans="1:7" x14ac:dyDescent="0.2">
      <c r="A15" s="159"/>
      <c r="B15" s="160"/>
      <c r="C15" s="216" t="s">
        <v>142</v>
      </c>
      <c r="D15" s="217"/>
      <c r="E15" s="174">
        <v>2</v>
      </c>
      <c r="F15" s="171"/>
      <c r="G15" s="163"/>
    </row>
    <row r="16" spans="1:7" x14ac:dyDescent="0.2">
      <c r="A16" s="159"/>
      <c r="B16" s="160"/>
      <c r="C16" s="216" t="s">
        <v>143</v>
      </c>
      <c r="D16" s="217"/>
      <c r="E16" s="174">
        <v>1</v>
      </c>
      <c r="F16" s="171"/>
      <c r="G16" s="163"/>
    </row>
    <row r="17" spans="1:88" x14ac:dyDescent="0.2">
      <c r="A17" s="159"/>
      <c r="B17" s="160"/>
      <c r="C17" s="216" t="s">
        <v>144</v>
      </c>
      <c r="D17" s="217"/>
      <c r="E17" s="174">
        <v>1</v>
      </c>
      <c r="F17" s="171"/>
      <c r="G17" s="163"/>
    </row>
    <row r="18" spans="1:88" x14ac:dyDescent="0.2">
      <c r="A18" s="159"/>
      <c r="B18" s="160"/>
      <c r="C18" s="216" t="s">
        <v>145</v>
      </c>
      <c r="D18" s="217"/>
      <c r="E18" s="174">
        <v>1</v>
      </c>
      <c r="F18" s="171"/>
      <c r="G18" s="163"/>
    </row>
    <row r="19" spans="1:88" x14ac:dyDescent="0.2">
      <c r="A19" s="166"/>
      <c r="B19" s="167" t="s">
        <v>66</v>
      </c>
      <c r="C19" s="168" t="str">
        <f>CONCATENATE(B7," ",C7)</f>
        <v>3 Svislé konstrukce</v>
      </c>
      <c r="D19" s="166"/>
      <c r="E19" s="173"/>
      <c r="F19" s="173"/>
      <c r="G19" s="169">
        <f>SUM(G7:G18)</f>
        <v>0</v>
      </c>
    </row>
    <row r="20" spans="1:88" x14ac:dyDescent="0.2">
      <c r="A20" s="154" t="s">
        <v>65</v>
      </c>
      <c r="B20" s="155" t="s">
        <v>107</v>
      </c>
      <c r="C20" s="156" t="s">
        <v>108</v>
      </c>
      <c r="D20" s="157"/>
      <c r="E20" s="172"/>
      <c r="F20" s="172"/>
      <c r="G20" s="158"/>
    </row>
    <row r="21" spans="1:88" x14ac:dyDescent="0.2">
      <c r="A21" s="159">
        <v>4</v>
      </c>
      <c r="B21" s="160" t="s">
        <v>109</v>
      </c>
      <c r="C21" s="161" t="s">
        <v>110</v>
      </c>
      <c r="D21" s="162" t="s">
        <v>68</v>
      </c>
      <c r="E21" s="171">
        <v>80</v>
      </c>
      <c r="F21" s="171">
        <v>0</v>
      </c>
      <c r="G21" s="163">
        <f>E21*F21</f>
        <v>0</v>
      </c>
    </row>
    <row r="22" spans="1:88" ht="21" customHeight="1" x14ac:dyDescent="0.2">
      <c r="A22" s="159"/>
      <c r="B22" s="160"/>
      <c r="C22" s="237" t="s">
        <v>146</v>
      </c>
      <c r="D22" s="238"/>
      <c r="E22" s="174">
        <f>(1.1+0.8+0.5+0.8+0.6+0.6+0.5+0.8+0.8+0.8+0.8+0.8+0.5+0.8+1.1+0.8+0.5+0.5+0.5+0.8+0.5+0.8+0.5+1.1+0.5+0.9+0.5+0.8)*2*2</f>
        <v>80.000000000000014</v>
      </c>
      <c r="F22" s="171"/>
      <c r="G22" s="163"/>
    </row>
    <row r="23" spans="1:88" ht="12.75" customHeight="1" x14ac:dyDescent="0.2">
      <c r="A23" s="159">
        <v>5</v>
      </c>
      <c r="B23" s="160" t="s">
        <v>115</v>
      </c>
      <c r="C23" s="161" t="s">
        <v>114</v>
      </c>
      <c r="D23" s="162" t="s">
        <v>68</v>
      </c>
      <c r="E23" s="171">
        <v>16.8</v>
      </c>
      <c r="F23" s="171">
        <v>0</v>
      </c>
      <c r="G23" s="163">
        <f>E23*F23</f>
        <v>0</v>
      </c>
    </row>
    <row r="24" spans="1:88" x14ac:dyDescent="0.2">
      <c r="A24" s="159"/>
      <c r="B24" s="160"/>
      <c r="C24" s="216" t="s">
        <v>147</v>
      </c>
      <c r="D24" s="217"/>
      <c r="E24" s="174">
        <f>0.6*2*14</f>
        <v>16.8</v>
      </c>
      <c r="F24" s="171"/>
      <c r="G24" s="163"/>
    </row>
    <row r="25" spans="1:88" x14ac:dyDescent="0.2">
      <c r="A25" s="166"/>
      <c r="B25" s="167" t="s">
        <v>66</v>
      </c>
      <c r="C25" s="168" t="str">
        <f>CONCATENATE(B20," ",C20)</f>
        <v>6 Úpravy povrchů</v>
      </c>
      <c r="D25" s="166"/>
      <c r="E25" s="173"/>
      <c r="F25" s="173"/>
      <c r="G25" s="169">
        <f>SUM(G20:G24)</f>
        <v>0</v>
      </c>
    </row>
    <row r="26" spans="1:88" x14ac:dyDescent="0.2">
      <c r="A26" s="154" t="s">
        <v>65</v>
      </c>
      <c r="B26" s="155" t="s">
        <v>69</v>
      </c>
      <c r="C26" s="156" t="s">
        <v>83</v>
      </c>
      <c r="D26" s="157"/>
      <c r="E26" s="172"/>
      <c r="F26" s="172"/>
      <c r="G26" s="158"/>
    </row>
    <row r="27" spans="1:88" x14ac:dyDescent="0.2">
      <c r="A27" s="220">
        <v>6</v>
      </c>
      <c r="B27" s="203"/>
      <c r="C27" s="201" t="s">
        <v>159</v>
      </c>
      <c r="D27" s="218" t="s">
        <v>71</v>
      </c>
      <c r="E27" s="212">
        <v>1</v>
      </c>
      <c r="F27" s="212">
        <v>0</v>
      </c>
      <c r="G27" s="202">
        <f>E27*F27</f>
        <v>0</v>
      </c>
      <c r="CJ27" s="121">
        <v>0</v>
      </c>
    </row>
    <row r="28" spans="1:88" x14ac:dyDescent="0.2">
      <c r="A28" s="220">
        <v>7</v>
      </c>
      <c r="B28" s="206"/>
      <c r="C28" s="205" t="s">
        <v>160</v>
      </c>
      <c r="D28" s="218" t="s">
        <v>71</v>
      </c>
      <c r="E28" s="212">
        <v>1</v>
      </c>
      <c r="F28" s="212">
        <v>0</v>
      </c>
      <c r="G28" s="212">
        <f t="shared" ref="G28:G35" si="0">E28*F28</f>
        <v>0</v>
      </c>
    </row>
    <row r="29" spans="1:88" x14ac:dyDescent="0.2">
      <c r="A29" s="220">
        <v>8</v>
      </c>
      <c r="B29" s="208"/>
      <c r="C29" s="207"/>
      <c r="D29" s="218"/>
      <c r="E29" s="212"/>
      <c r="F29" s="212">
        <v>0</v>
      </c>
      <c r="G29" s="212">
        <f t="shared" si="0"/>
        <v>0</v>
      </c>
    </row>
    <row r="30" spans="1:88" x14ac:dyDescent="0.2">
      <c r="A30" s="220">
        <v>9</v>
      </c>
      <c r="B30" s="213"/>
      <c r="C30" s="211"/>
      <c r="D30" s="218"/>
      <c r="E30" s="212"/>
      <c r="F30" s="212">
        <v>0</v>
      </c>
      <c r="G30" s="212">
        <f t="shared" si="0"/>
        <v>0</v>
      </c>
    </row>
    <row r="31" spans="1:88" ht="22.5" x14ac:dyDescent="0.2">
      <c r="A31" s="220">
        <v>10</v>
      </c>
      <c r="B31" s="214">
        <v>940000002</v>
      </c>
      <c r="C31" s="211" t="s">
        <v>122</v>
      </c>
      <c r="D31" s="219" t="s">
        <v>90</v>
      </c>
      <c r="E31" s="204">
        <v>14</v>
      </c>
      <c r="F31" s="212">
        <v>0</v>
      </c>
      <c r="G31" s="212">
        <f t="shared" si="0"/>
        <v>0</v>
      </c>
    </row>
    <row r="32" spans="1:88" ht="33.75" x14ac:dyDescent="0.2">
      <c r="A32" s="220">
        <v>11</v>
      </c>
      <c r="B32" s="214">
        <v>940000002</v>
      </c>
      <c r="C32" s="211" t="s">
        <v>121</v>
      </c>
      <c r="D32" s="219" t="s">
        <v>68</v>
      </c>
      <c r="E32" s="204">
        <f>30*10</f>
        <v>300</v>
      </c>
      <c r="F32" s="212">
        <v>0</v>
      </c>
      <c r="G32" s="212">
        <f t="shared" si="0"/>
        <v>0</v>
      </c>
    </row>
    <row r="33" spans="1:88" ht="22.5" x14ac:dyDescent="0.2">
      <c r="A33" s="220">
        <v>12</v>
      </c>
      <c r="B33" s="214">
        <v>940000002</v>
      </c>
      <c r="C33" s="211" t="s">
        <v>123</v>
      </c>
      <c r="D33" s="219" t="s">
        <v>70</v>
      </c>
      <c r="E33" s="204">
        <v>40</v>
      </c>
      <c r="F33" s="212">
        <v>0</v>
      </c>
      <c r="G33" s="212">
        <f t="shared" si="0"/>
        <v>0</v>
      </c>
    </row>
    <row r="34" spans="1:88" ht="22.5" x14ac:dyDescent="0.2">
      <c r="A34" s="220">
        <v>13</v>
      </c>
      <c r="B34" s="214">
        <v>940000002</v>
      </c>
      <c r="C34" s="211" t="s">
        <v>120</v>
      </c>
      <c r="D34" s="219" t="s">
        <v>68</v>
      </c>
      <c r="E34" s="204">
        <f>40*8</f>
        <v>320</v>
      </c>
      <c r="F34" s="212">
        <v>0</v>
      </c>
      <c r="G34" s="212">
        <f t="shared" si="0"/>
        <v>0</v>
      </c>
    </row>
    <row r="35" spans="1:88" x14ac:dyDescent="0.2">
      <c r="A35" s="159">
        <v>14</v>
      </c>
      <c r="B35" s="160" t="s">
        <v>87</v>
      </c>
      <c r="C35" s="161" t="s">
        <v>85</v>
      </c>
      <c r="D35" s="162" t="s">
        <v>71</v>
      </c>
      <c r="E35" s="171">
        <v>1</v>
      </c>
      <c r="F35" s="171">
        <v>0</v>
      </c>
      <c r="G35" s="212">
        <f t="shared" si="0"/>
        <v>0</v>
      </c>
      <c r="CJ35" s="121">
        <v>2.0500000000000002E-3</v>
      </c>
    </row>
    <row r="36" spans="1:88" x14ac:dyDescent="0.2">
      <c r="A36" s="166"/>
      <c r="B36" s="167" t="s">
        <v>66</v>
      </c>
      <c r="C36" s="168" t="str">
        <f>CONCATENATE(B26," ",C26)</f>
        <v>9 Ostatní konstrukce a práce</v>
      </c>
      <c r="D36" s="166"/>
      <c r="E36" s="173"/>
      <c r="F36" s="173"/>
      <c r="G36" s="169">
        <f>SUM(G26:G35)</f>
        <v>0</v>
      </c>
      <c r="AK36" s="141"/>
      <c r="AL36" s="141"/>
      <c r="AM36" s="141"/>
      <c r="AN36" s="141"/>
      <c r="AO36" s="141"/>
    </row>
    <row r="37" spans="1:88" x14ac:dyDescent="0.2">
      <c r="A37" s="154" t="s">
        <v>65</v>
      </c>
      <c r="B37" s="155" t="s">
        <v>88</v>
      </c>
      <c r="C37" s="156" t="s">
        <v>89</v>
      </c>
      <c r="D37" s="157"/>
      <c r="E37" s="172"/>
      <c r="F37" s="172"/>
      <c r="G37" s="158"/>
    </row>
    <row r="38" spans="1:88" ht="22.5" x14ac:dyDescent="0.2">
      <c r="A38" s="159">
        <v>15</v>
      </c>
      <c r="B38" s="200" t="s">
        <v>155</v>
      </c>
      <c r="C38" s="161" t="s">
        <v>102</v>
      </c>
      <c r="D38" s="162" t="s">
        <v>90</v>
      </c>
      <c r="E38" s="171">
        <v>14</v>
      </c>
      <c r="F38" s="171">
        <v>0</v>
      </c>
      <c r="G38" s="163">
        <f>E38*F38</f>
        <v>0</v>
      </c>
    </row>
    <row r="39" spans="1:88" ht="22.5" x14ac:dyDescent="0.2">
      <c r="A39" s="159">
        <v>16</v>
      </c>
      <c r="B39" s="160" t="s">
        <v>113</v>
      </c>
      <c r="C39" s="161" t="s">
        <v>131</v>
      </c>
      <c r="D39" s="162" t="s">
        <v>70</v>
      </c>
      <c r="E39" s="171">
        <v>10</v>
      </c>
      <c r="F39" s="171">
        <v>0</v>
      </c>
      <c r="G39" s="163">
        <f>E39*F39</f>
        <v>0</v>
      </c>
    </row>
    <row r="40" spans="1:88" x14ac:dyDescent="0.2">
      <c r="A40" s="159"/>
      <c r="B40" s="160"/>
      <c r="C40" s="198" t="s">
        <v>127</v>
      </c>
      <c r="D40" s="199"/>
      <c r="E40" s="174">
        <f>5*2</f>
        <v>10</v>
      </c>
      <c r="F40" s="171"/>
      <c r="G40" s="163"/>
    </row>
    <row r="41" spans="1:88" ht="22.5" x14ac:dyDescent="0.2">
      <c r="A41" s="159">
        <v>17</v>
      </c>
      <c r="B41" s="160" t="s">
        <v>125</v>
      </c>
      <c r="C41" s="161" t="s">
        <v>132</v>
      </c>
      <c r="D41" s="162" t="s">
        <v>70</v>
      </c>
      <c r="E41" s="171">
        <v>16</v>
      </c>
      <c r="F41" s="171">
        <v>0</v>
      </c>
      <c r="G41" s="163">
        <f>E41*F41</f>
        <v>0</v>
      </c>
    </row>
    <row r="42" spans="1:88" x14ac:dyDescent="0.2">
      <c r="A42" s="159"/>
      <c r="B42" s="160"/>
      <c r="C42" s="198" t="s">
        <v>128</v>
      </c>
      <c r="D42" s="199"/>
      <c r="E42" s="174">
        <f>8*2</f>
        <v>16</v>
      </c>
      <c r="F42" s="171"/>
      <c r="G42" s="163"/>
    </row>
    <row r="43" spans="1:88" ht="22.5" x14ac:dyDescent="0.2">
      <c r="A43" s="159">
        <v>18</v>
      </c>
      <c r="B43" s="160" t="s">
        <v>130</v>
      </c>
      <c r="C43" s="161" t="s">
        <v>133</v>
      </c>
      <c r="D43" s="162" t="s">
        <v>70</v>
      </c>
      <c r="E43" s="171">
        <v>2</v>
      </c>
      <c r="F43" s="171">
        <v>0</v>
      </c>
      <c r="G43" s="163">
        <f>E43*F43</f>
        <v>0</v>
      </c>
    </row>
    <row r="44" spans="1:88" x14ac:dyDescent="0.2">
      <c r="A44" s="159"/>
      <c r="B44" s="160"/>
      <c r="C44" s="198" t="s">
        <v>129</v>
      </c>
      <c r="D44" s="199"/>
      <c r="E44" s="174">
        <f>1*2</f>
        <v>2</v>
      </c>
      <c r="F44" s="171"/>
      <c r="G44" s="163"/>
    </row>
    <row r="45" spans="1:88" x14ac:dyDescent="0.2">
      <c r="A45" s="159">
        <v>19</v>
      </c>
      <c r="B45" s="200" t="s">
        <v>134</v>
      </c>
      <c r="C45" s="161" t="s">
        <v>106</v>
      </c>
      <c r="D45" s="162" t="s">
        <v>67</v>
      </c>
      <c r="E45" s="171">
        <v>14.1</v>
      </c>
      <c r="F45" s="171">
        <v>0</v>
      </c>
      <c r="G45" s="163">
        <f>E45*F45</f>
        <v>0</v>
      </c>
    </row>
    <row r="46" spans="1:88" x14ac:dyDescent="0.2">
      <c r="A46" s="159">
        <v>20</v>
      </c>
      <c r="B46" s="160" t="s">
        <v>136</v>
      </c>
      <c r="C46" s="161" t="s">
        <v>135</v>
      </c>
      <c r="D46" s="162" t="s">
        <v>72</v>
      </c>
      <c r="E46" s="171">
        <v>38.299999999999997</v>
      </c>
      <c r="F46" s="171">
        <v>0</v>
      </c>
      <c r="G46" s="163">
        <f t="shared" ref="G46:G53" si="1">E46*F46</f>
        <v>0</v>
      </c>
    </row>
    <row r="47" spans="1:88" x14ac:dyDescent="0.2">
      <c r="A47" s="159">
        <v>21</v>
      </c>
      <c r="B47" s="160" t="s">
        <v>77</v>
      </c>
      <c r="C47" s="161" t="s">
        <v>78</v>
      </c>
      <c r="D47" s="162" t="s">
        <v>72</v>
      </c>
      <c r="E47" s="171">
        <v>38.6</v>
      </c>
      <c r="F47" s="171">
        <v>0</v>
      </c>
      <c r="G47" s="163">
        <f t="shared" si="1"/>
        <v>0</v>
      </c>
    </row>
    <row r="48" spans="1:88" x14ac:dyDescent="0.2">
      <c r="A48" s="159">
        <v>22</v>
      </c>
      <c r="B48" s="160" t="s">
        <v>148</v>
      </c>
      <c r="C48" s="161" t="s">
        <v>149</v>
      </c>
      <c r="D48" s="162" t="s">
        <v>72</v>
      </c>
      <c r="E48" s="171">
        <f>38.6*4</f>
        <v>154.4</v>
      </c>
      <c r="F48" s="171">
        <v>0</v>
      </c>
      <c r="G48" s="163">
        <f t="shared" si="1"/>
        <v>0</v>
      </c>
    </row>
    <row r="49" spans="1:88" x14ac:dyDescent="0.2">
      <c r="A49" s="159">
        <v>23</v>
      </c>
      <c r="B49" s="160" t="s">
        <v>151</v>
      </c>
      <c r="C49" s="161" t="s">
        <v>150</v>
      </c>
      <c r="D49" s="162" t="s">
        <v>72</v>
      </c>
      <c r="E49" s="171">
        <v>32.1</v>
      </c>
      <c r="F49" s="171">
        <v>0</v>
      </c>
      <c r="G49" s="163">
        <f t="shared" si="1"/>
        <v>0</v>
      </c>
    </row>
    <row r="50" spans="1:88" x14ac:dyDescent="0.2">
      <c r="A50" s="159">
        <v>24</v>
      </c>
      <c r="B50" s="160" t="s">
        <v>73</v>
      </c>
      <c r="C50" s="161" t="s">
        <v>74</v>
      </c>
      <c r="D50" s="162" t="s">
        <v>72</v>
      </c>
      <c r="E50" s="171">
        <v>32.1</v>
      </c>
      <c r="F50" s="171">
        <v>0</v>
      </c>
      <c r="G50" s="163">
        <f t="shared" si="1"/>
        <v>0</v>
      </c>
      <c r="CJ50" s="121">
        <v>0</v>
      </c>
    </row>
    <row r="51" spans="1:88" x14ac:dyDescent="0.2">
      <c r="A51" s="159">
        <v>25</v>
      </c>
      <c r="B51" s="160" t="s">
        <v>75</v>
      </c>
      <c r="C51" s="161" t="s">
        <v>76</v>
      </c>
      <c r="D51" s="162" t="s">
        <v>72</v>
      </c>
      <c r="E51" s="171">
        <f>32.1*20</f>
        <v>642</v>
      </c>
      <c r="F51" s="171">
        <v>0</v>
      </c>
      <c r="G51" s="163">
        <f t="shared" si="1"/>
        <v>0</v>
      </c>
      <c r="CJ51" s="121">
        <v>0</v>
      </c>
    </row>
    <row r="52" spans="1:88" x14ac:dyDescent="0.2">
      <c r="A52" s="164"/>
      <c r="B52" s="165"/>
      <c r="C52" s="237" t="s">
        <v>92</v>
      </c>
      <c r="D52" s="238"/>
      <c r="E52" s="174"/>
      <c r="F52" s="197"/>
      <c r="G52" s="163">
        <f t="shared" si="1"/>
        <v>0</v>
      </c>
    </row>
    <row r="53" spans="1:88" x14ac:dyDescent="0.2">
      <c r="A53" s="159">
        <v>26</v>
      </c>
      <c r="B53" s="160" t="s">
        <v>86</v>
      </c>
      <c r="C53" s="161" t="s">
        <v>79</v>
      </c>
      <c r="D53" s="162" t="s">
        <v>72</v>
      </c>
      <c r="E53" s="171">
        <v>32.1</v>
      </c>
      <c r="F53" s="171">
        <v>0</v>
      </c>
      <c r="G53" s="163">
        <f t="shared" si="1"/>
        <v>0</v>
      </c>
      <c r="CJ53" s="121">
        <v>0</v>
      </c>
    </row>
    <row r="54" spans="1:88" x14ac:dyDescent="0.2">
      <c r="A54" s="166"/>
      <c r="B54" s="167" t="s">
        <v>66</v>
      </c>
      <c r="C54" s="168" t="str">
        <f>CONCATENATE(B37," ",C37)</f>
        <v>96 Bourání konstrukcí</v>
      </c>
      <c r="D54" s="166"/>
      <c r="E54" s="173"/>
      <c r="F54" s="173"/>
      <c r="G54" s="169">
        <f>SUM(G37:G53)</f>
        <v>0</v>
      </c>
      <c r="AK54" s="141"/>
      <c r="AL54" s="141"/>
      <c r="AM54" s="141"/>
      <c r="AN54" s="141"/>
      <c r="AO54" s="141"/>
    </row>
    <row r="55" spans="1:88" x14ac:dyDescent="0.2">
      <c r="A55" s="154" t="s">
        <v>65</v>
      </c>
      <c r="B55" s="155" t="s">
        <v>80</v>
      </c>
      <c r="C55" s="156" t="s">
        <v>81</v>
      </c>
      <c r="D55" s="157"/>
      <c r="E55" s="172"/>
      <c r="F55" s="172"/>
      <c r="G55" s="158"/>
    </row>
    <row r="56" spans="1:88" x14ac:dyDescent="0.2">
      <c r="A56" s="159">
        <v>27</v>
      </c>
      <c r="B56" s="160" t="s">
        <v>138</v>
      </c>
      <c r="C56" s="161" t="s">
        <v>137</v>
      </c>
      <c r="D56" s="162" t="s">
        <v>72</v>
      </c>
      <c r="E56" s="171">
        <v>76.8</v>
      </c>
      <c r="F56" s="171">
        <v>0</v>
      </c>
      <c r="G56" s="163">
        <f>E56*F56</f>
        <v>0</v>
      </c>
      <c r="CJ56" s="121">
        <v>0</v>
      </c>
    </row>
    <row r="57" spans="1:88" x14ac:dyDescent="0.2">
      <c r="A57" s="159">
        <v>28</v>
      </c>
      <c r="B57" s="160" t="s">
        <v>152</v>
      </c>
      <c r="C57" s="161" t="s">
        <v>153</v>
      </c>
      <c r="D57" s="162" t="s">
        <v>72</v>
      </c>
      <c r="E57" s="171">
        <v>76.8</v>
      </c>
      <c r="F57" s="171">
        <v>0</v>
      </c>
      <c r="G57" s="163">
        <f>E57*F57</f>
        <v>0</v>
      </c>
    </row>
    <row r="58" spans="1:88" x14ac:dyDescent="0.2">
      <c r="A58" s="166"/>
      <c r="B58" s="167" t="s">
        <v>66</v>
      </c>
      <c r="C58" s="168" t="str">
        <f>CONCATENATE(B55," ",C55)</f>
        <v>99 Staveništní přesun hmot</v>
      </c>
      <c r="D58" s="166"/>
      <c r="E58" s="173"/>
      <c r="F58" s="173"/>
      <c r="G58" s="169">
        <f>SUM(G55:G57)</f>
        <v>0</v>
      </c>
      <c r="AK58" s="141"/>
      <c r="AL58" s="141"/>
      <c r="AM58" s="141"/>
      <c r="AN58" s="141"/>
      <c r="AO58" s="141"/>
    </row>
    <row r="59" spans="1:88" x14ac:dyDescent="0.2">
      <c r="A59" s="154" t="s">
        <v>65</v>
      </c>
      <c r="B59" s="155" t="s">
        <v>99</v>
      </c>
      <c r="C59" s="156" t="s">
        <v>100</v>
      </c>
      <c r="D59" s="157"/>
      <c r="E59" s="172"/>
      <c r="F59" s="172"/>
      <c r="G59" s="158"/>
      <c r="AK59" s="141"/>
      <c r="AL59" s="141"/>
      <c r="AM59" s="141"/>
      <c r="AN59" s="141"/>
      <c r="AO59" s="141"/>
    </row>
    <row r="60" spans="1:88" x14ac:dyDescent="0.2">
      <c r="A60" s="159">
        <v>29</v>
      </c>
      <c r="B60" s="160" t="s">
        <v>105</v>
      </c>
      <c r="C60" s="161" t="s">
        <v>101</v>
      </c>
      <c r="D60" s="162" t="s">
        <v>70</v>
      </c>
      <c r="E60" s="171">
        <v>40</v>
      </c>
      <c r="F60" s="171">
        <v>0</v>
      </c>
      <c r="G60" s="163">
        <f>E60*F60</f>
        <v>0</v>
      </c>
      <c r="AK60" s="141"/>
      <c r="AL60" s="141"/>
      <c r="AM60" s="141"/>
      <c r="AN60" s="141"/>
      <c r="AO60" s="141"/>
    </row>
    <row r="61" spans="1:88" ht="21.6" customHeight="1" x14ac:dyDescent="0.2">
      <c r="A61" s="159"/>
      <c r="B61" s="160"/>
      <c r="C61" s="237" t="s">
        <v>124</v>
      </c>
      <c r="D61" s="238"/>
      <c r="E61" s="174">
        <f>(1.1+0.8+0.5+0.8+0.6+0.6+0.5+0.8+0.8+0.8+0.8+0.8+0.5+0.8+1.1+0.8+0.5+0.5+0.5+0.8+0.5+0.8+0.5+1.1+0.5+0.9+0.5+0.8)*2</f>
        <v>40.000000000000007</v>
      </c>
      <c r="F61" s="171"/>
      <c r="G61" s="163"/>
      <c r="AK61" s="141"/>
      <c r="AL61" s="141"/>
      <c r="AM61" s="141"/>
      <c r="AN61" s="141"/>
      <c r="AO61" s="141"/>
    </row>
    <row r="62" spans="1:88" x14ac:dyDescent="0.2">
      <c r="A62" s="159">
        <v>30</v>
      </c>
      <c r="B62" s="160" t="s">
        <v>118</v>
      </c>
      <c r="C62" s="161" t="s">
        <v>119</v>
      </c>
      <c r="D62" s="162" t="s">
        <v>70</v>
      </c>
      <c r="E62" s="171">
        <v>40</v>
      </c>
      <c r="F62" s="171">
        <v>0</v>
      </c>
      <c r="G62" s="163">
        <f>E62*F62</f>
        <v>0</v>
      </c>
      <c r="AK62" s="141"/>
      <c r="AL62" s="141"/>
      <c r="AM62" s="141"/>
      <c r="AN62" s="141"/>
      <c r="AO62" s="141"/>
    </row>
    <row r="63" spans="1:88" ht="24.6" customHeight="1" x14ac:dyDescent="0.2">
      <c r="A63" s="159"/>
      <c r="B63" s="160"/>
      <c r="C63" s="237" t="s">
        <v>124</v>
      </c>
      <c r="D63" s="238"/>
      <c r="E63" s="174">
        <f>(1.1+0.8+0.5+0.8+0.6+0.6+0.5+0.8+0.8+0.8+0.8+0.8+0.5+0.8+1.1+0.8+0.5+0.5+0.5+0.8+0.5+0.8+0.5+1.1+0.5+0.9+0.5+0.8)*2</f>
        <v>40.000000000000007</v>
      </c>
      <c r="F63" s="171"/>
      <c r="G63" s="163"/>
      <c r="AK63" s="141"/>
      <c r="AL63" s="141"/>
      <c r="AM63" s="141"/>
      <c r="AN63" s="141"/>
      <c r="AO63" s="141"/>
    </row>
    <row r="64" spans="1:88" x14ac:dyDescent="0.2">
      <c r="A64" s="166"/>
      <c r="B64" s="167" t="s">
        <v>66</v>
      </c>
      <c r="C64" s="168" t="str">
        <f>CONCATENATE(B59," ",C59)</f>
        <v>764 Konstrukce klempířské</v>
      </c>
      <c r="D64" s="166"/>
      <c r="E64" s="173"/>
      <c r="F64" s="173"/>
      <c r="G64" s="169">
        <f>SUM(G59:G63)</f>
        <v>0</v>
      </c>
      <c r="AK64" s="141"/>
      <c r="AL64" s="141"/>
      <c r="AM64" s="141"/>
      <c r="AN64" s="141"/>
      <c r="AO64" s="141"/>
    </row>
    <row r="65" spans="1:7" x14ac:dyDescent="0.2">
      <c r="A65" s="154" t="s">
        <v>65</v>
      </c>
      <c r="B65" s="155" t="s">
        <v>94</v>
      </c>
      <c r="C65" s="156" t="s">
        <v>95</v>
      </c>
      <c r="D65" s="157"/>
      <c r="E65" s="172"/>
      <c r="F65" s="172"/>
      <c r="G65" s="158"/>
    </row>
    <row r="66" spans="1:7" x14ac:dyDescent="0.2">
      <c r="A66" s="159">
        <v>31</v>
      </c>
      <c r="B66" s="160" t="s">
        <v>84</v>
      </c>
      <c r="C66" s="161" t="s">
        <v>96</v>
      </c>
      <c r="D66" s="162" t="s">
        <v>90</v>
      </c>
      <c r="E66" s="171">
        <v>14</v>
      </c>
      <c r="F66" s="221">
        <v>0</v>
      </c>
      <c r="G66" s="163">
        <f>E66*F66</f>
        <v>0</v>
      </c>
    </row>
    <row r="67" spans="1:7" ht="22.5" x14ac:dyDescent="0.2">
      <c r="A67" s="159">
        <v>32</v>
      </c>
      <c r="B67" s="160" t="s">
        <v>97</v>
      </c>
      <c r="C67" s="161" t="s">
        <v>98</v>
      </c>
      <c r="D67" s="162" t="s">
        <v>90</v>
      </c>
      <c r="E67" s="171">
        <v>14</v>
      </c>
      <c r="F67" s="221">
        <v>0</v>
      </c>
      <c r="G67" s="163">
        <f>E67*F67</f>
        <v>0</v>
      </c>
    </row>
    <row r="68" spans="1:7" x14ac:dyDescent="0.2">
      <c r="A68" s="166"/>
      <c r="B68" s="167" t="s">
        <v>66</v>
      </c>
      <c r="C68" s="168" t="str">
        <f>CONCATENATE(B65," ",C65)</f>
        <v>210 Elektroinstalace</v>
      </c>
      <c r="D68" s="166"/>
      <c r="E68" s="173"/>
      <c r="F68" s="173"/>
      <c r="G68" s="169">
        <f>SUM(G65:G67)</f>
        <v>0</v>
      </c>
    </row>
    <row r="69" spans="1:7" x14ac:dyDescent="0.2">
      <c r="A69" s="142"/>
      <c r="B69" s="142"/>
      <c r="C69" s="175"/>
      <c r="D69" s="175"/>
      <c r="E69" s="176"/>
      <c r="F69" s="142"/>
      <c r="G69" s="176"/>
    </row>
    <row r="70" spans="1:7" x14ac:dyDescent="0.2">
      <c r="A70" s="142"/>
      <c r="B70" s="142"/>
      <c r="C70" s="142"/>
      <c r="D70" s="142"/>
      <c r="E70" s="142"/>
      <c r="F70" s="176"/>
      <c r="G70" s="176"/>
    </row>
    <row r="71" spans="1:7" x14ac:dyDescent="0.2">
      <c r="A71" s="142"/>
      <c r="B71" s="142"/>
      <c r="C71" s="142"/>
      <c r="D71" s="142"/>
      <c r="E71" s="142"/>
      <c r="F71" s="176"/>
      <c r="G71" s="176"/>
    </row>
    <row r="72" spans="1:7" x14ac:dyDescent="0.2">
      <c r="A72" s="142"/>
      <c r="B72" s="142"/>
      <c r="C72" s="142"/>
      <c r="D72" s="142"/>
      <c r="E72" s="142"/>
      <c r="F72" s="142"/>
      <c r="G72" s="142"/>
    </row>
    <row r="73" spans="1:7" x14ac:dyDescent="0.2">
      <c r="A73" s="142"/>
      <c r="B73" s="142"/>
      <c r="C73" s="142"/>
      <c r="D73" s="142"/>
      <c r="E73" s="142"/>
      <c r="F73" s="142"/>
      <c r="G73" s="142"/>
    </row>
    <row r="74" spans="1:7" x14ac:dyDescent="0.2">
      <c r="A74" s="177"/>
      <c r="B74" s="178"/>
      <c r="C74" s="179"/>
      <c r="D74" s="180"/>
      <c r="E74" s="193"/>
      <c r="F74" s="181"/>
      <c r="G74" s="182"/>
    </row>
    <row r="75" spans="1:7" x14ac:dyDescent="0.2">
      <c r="A75" s="183"/>
      <c r="B75" s="184"/>
      <c r="C75" s="185"/>
      <c r="D75" s="186"/>
      <c r="E75" s="194"/>
      <c r="F75" s="187"/>
      <c r="G75" s="188"/>
    </row>
    <row r="76" spans="1:7" x14ac:dyDescent="0.2">
      <c r="A76" s="180"/>
      <c r="B76" s="189"/>
      <c r="C76" s="190"/>
      <c r="D76" s="180"/>
      <c r="E76" s="195"/>
      <c r="F76" s="191"/>
      <c r="G76" s="192"/>
    </row>
    <row r="77" spans="1:7" x14ac:dyDescent="0.2">
      <c r="A77" s="142"/>
      <c r="B77" s="142"/>
      <c r="C77" s="142"/>
      <c r="D77" s="142"/>
      <c r="E77" s="196"/>
      <c r="F77" s="142"/>
      <c r="G77" s="142"/>
    </row>
    <row r="78" spans="1:7" x14ac:dyDescent="0.2">
      <c r="E78" s="121"/>
    </row>
    <row r="79" spans="1:7" x14ac:dyDescent="0.2">
      <c r="E79" s="121"/>
    </row>
    <row r="80" spans="1:7" x14ac:dyDescent="0.2">
      <c r="E80" s="121"/>
    </row>
    <row r="81" spans="1:7" x14ac:dyDescent="0.2">
      <c r="E81" s="121"/>
    </row>
    <row r="82" spans="1:7" x14ac:dyDescent="0.2">
      <c r="E82" s="121"/>
    </row>
    <row r="83" spans="1:7" x14ac:dyDescent="0.2">
      <c r="E83" s="121"/>
    </row>
    <row r="84" spans="1:7" x14ac:dyDescent="0.2">
      <c r="E84" s="121"/>
    </row>
    <row r="85" spans="1:7" x14ac:dyDescent="0.2">
      <c r="E85" s="121"/>
    </row>
    <row r="86" spans="1:7" x14ac:dyDescent="0.2">
      <c r="E86" s="121"/>
    </row>
    <row r="87" spans="1:7" x14ac:dyDescent="0.2">
      <c r="E87" s="121"/>
    </row>
    <row r="88" spans="1:7" x14ac:dyDescent="0.2">
      <c r="E88" s="121"/>
    </row>
    <row r="89" spans="1:7" x14ac:dyDescent="0.2">
      <c r="A89" s="142"/>
      <c r="B89" s="142"/>
      <c r="C89" s="142"/>
      <c r="D89" s="142"/>
      <c r="E89" s="142"/>
      <c r="F89" s="142"/>
      <c r="G89" s="142"/>
    </row>
    <row r="90" spans="1:7" x14ac:dyDescent="0.2">
      <c r="A90" s="142"/>
      <c r="B90" s="142"/>
      <c r="C90" s="142"/>
      <c r="D90" s="142"/>
      <c r="E90" s="142"/>
      <c r="F90" s="142"/>
      <c r="G90" s="142"/>
    </row>
    <row r="91" spans="1:7" x14ac:dyDescent="0.2">
      <c r="A91" s="142"/>
      <c r="B91" s="142"/>
      <c r="C91" s="142"/>
      <c r="D91" s="142"/>
      <c r="E91" s="142"/>
      <c r="F91" s="142"/>
      <c r="G91" s="142"/>
    </row>
    <row r="92" spans="1:7" x14ac:dyDescent="0.2">
      <c r="A92" s="142"/>
      <c r="B92" s="142"/>
      <c r="C92" s="142"/>
      <c r="D92" s="142"/>
      <c r="E92" s="142"/>
      <c r="F92" s="142"/>
      <c r="G92" s="142"/>
    </row>
    <row r="93" spans="1:7" x14ac:dyDescent="0.2">
      <c r="E93" s="121"/>
    </row>
    <row r="94" spans="1:7" x14ac:dyDescent="0.2">
      <c r="E94" s="121"/>
    </row>
    <row r="95" spans="1:7" x14ac:dyDescent="0.2">
      <c r="E95" s="121"/>
    </row>
    <row r="96" spans="1:7" x14ac:dyDescent="0.2">
      <c r="E96" s="121"/>
    </row>
    <row r="97" spans="5:5" x14ac:dyDescent="0.2">
      <c r="E97" s="121"/>
    </row>
    <row r="98" spans="5:5" x14ac:dyDescent="0.2">
      <c r="E98" s="121"/>
    </row>
    <row r="99" spans="5:5" x14ac:dyDescent="0.2">
      <c r="E99" s="121"/>
    </row>
    <row r="100" spans="5:5" x14ac:dyDescent="0.2">
      <c r="E100" s="121"/>
    </row>
    <row r="101" spans="5:5" x14ac:dyDescent="0.2">
      <c r="E101" s="121"/>
    </row>
    <row r="102" spans="5:5" x14ac:dyDescent="0.2">
      <c r="E102" s="121"/>
    </row>
    <row r="103" spans="5:5" x14ac:dyDescent="0.2">
      <c r="E103" s="121"/>
    </row>
    <row r="104" spans="5:5" x14ac:dyDescent="0.2">
      <c r="E104" s="121"/>
    </row>
    <row r="105" spans="5:5" x14ac:dyDescent="0.2">
      <c r="E105" s="121"/>
    </row>
    <row r="106" spans="5:5" x14ac:dyDescent="0.2">
      <c r="E106" s="121"/>
    </row>
    <row r="107" spans="5:5" x14ac:dyDescent="0.2">
      <c r="E107" s="121"/>
    </row>
    <row r="108" spans="5:5" x14ac:dyDescent="0.2">
      <c r="E108" s="121"/>
    </row>
    <row r="109" spans="5:5" x14ac:dyDescent="0.2">
      <c r="E109" s="121"/>
    </row>
    <row r="110" spans="5:5" x14ac:dyDescent="0.2">
      <c r="E110" s="121"/>
    </row>
    <row r="111" spans="5:5" x14ac:dyDescent="0.2">
      <c r="E111" s="121"/>
    </row>
    <row r="112" spans="5:5" x14ac:dyDescent="0.2">
      <c r="E112" s="121"/>
    </row>
    <row r="113" spans="1:7" x14ac:dyDescent="0.2">
      <c r="E113" s="121"/>
    </row>
    <row r="114" spans="1:7" x14ac:dyDescent="0.2">
      <c r="E114" s="121"/>
    </row>
    <row r="115" spans="1:7" x14ac:dyDescent="0.2">
      <c r="E115" s="121"/>
    </row>
    <row r="116" spans="1:7" x14ac:dyDescent="0.2">
      <c r="E116" s="121"/>
    </row>
    <row r="117" spans="1:7" x14ac:dyDescent="0.2">
      <c r="E117" s="121"/>
    </row>
    <row r="118" spans="1:7" x14ac:dyDescent="0.2">
      <c r="E118" s="121"/>
    </row>
    <row r="119" spans="1:7" x14ac:dyDescent="0.2">
      <c r="E119" s="121"/>
    </row>
    <row r="120" spans="1:7" x14ac:dyDescent="0.2">
      <c r="E120" s="121"/>
    </row>
    <row r="121" spans="1:7" x14ac:dyDescent="0.2">
      <c r="E121" s="121"/>
    </row>
    <row r="122" spans="1:7" x14ac:dyDescent="0.2">
      <c r="E122" s="121"/>
    </row>
    <row r="123" spans="1:7" x14ac:dyDescent="0.2">
      <c r="E123" s="121"/>
    </row>
    <row r="124" spans="1:7" x14ac:dyDescent="0.2">
      <c r="A124" s="143"/>
      <c r="B124" s="143"/>
    </row>
    <row r="125" spans="1:7" x14ac:dyDescent="0.2">
      <c r="A125" s="142"/>
      <c r="B125" s="142"/>
      <c r="C125" s="145"/>
      <c r="D125" s="145"/>
      <c r="E125" s="146"/>
      <c r="F125" s="145"/>
      <c r="G125" s="147"/>
    </row>
    <row r="126" spans="1:7" x14ac:dyDescent="0.2">
      <c r="A126" s="148"/>
      <c r="B126" s="148"/>
      <c r="C126" s="142"/>
      <c r="D126" s="142"/>
      <c r="E126" s="149"/>
      <c r="F126" s="142"/>
      <c r="G126" s="142"/>
    </row>
    <row r="127" spans="1:7" x14ac:dyDescent="0.2">
      <c r="A127" s="142"/>
      <c r="B127" s="142"/>
      <c r="C127" s="142"/>
      <c r="D127" s="142"/>
      <c r="E127" s="149"/>
      <c r="F127" s="142"/>
      <c r="G127" s="142"/>
    </row>
    <row r="128" spans="1:7" x14ac:dyDescent="0.2">
      <c r="A128" s="142"/>
      <c r="B128" s="142"/>
      <c r="C128" s="142"/>
      <c r="D128" s="142"/>
      <c r="E128" s="149"/>
      <c r="F128" s="142"/>
      <c r="G128" s="142"/>
    </row>
    <row r="129" spans="1:7" x14ac:dyDescent="0.2">
      <c r="A129" s="142"/>
      <c r="B129" s="142"/>
      <c r="C129" s="142"/>
      <c r="D129" s="142"/>
      <c r="E129" s="149"/>
      <c r="F129" s="142"/>
      <c r="G129" s="142"/>
    </row>
    <row r="130" spans="1:7" x14ac:dyDescent="0.2">
      <c r="A130" s="142"/>
      <c r="B130" s="142"/>
      <c r="C130" s="142"/>
      <c r="D130" s="142"/>
      <c r="E130" s="149"/>
      <c r="F130" s="142"/>
      <c r="G130" s="142"/>
    </row>
    <row r="131" spans="1:7" x14ac:dyDescent="0.2">
      <c r="A131" s="142"/>
      <c r="B131" s="142"/>
      <c r="C131" s="142"/>
      <c r="D131" s="142"/>
      <c r="E131" s="149"/>
      <c r="F131" s="142"/>
      <c r="G131" s="142"/>
    </row>
    <row r="132" spans="1:7" x14ac:dyDescent="0.2">
      <c r="A132" s="142"/>
      <c r="B132" s="142"/>
      <c r="C132" s="142"/>
      <c r="D132" s="142"/>
      <c r="E132" s="149"/>
      <c r="F132" s="142"/>
      <c r="G132" s="142"/>
    </row>
    <row r="133" spans="1:7" x14ac:dyDescent="0.2">
      <c r="A133" s="142"/>
      <c r="B133" s="142"/>
      <c r="C133" s="142"/>
      <c r="D133" s="142"/>
      <c r="E133" s="149"/>
      <c r="F133" s="142"/>
      <c r="G133" s="142"/>
    </row>
    <row r="134" spans="1:7" x14ac:dyDescent="0.2">
      <c r="A134" s="142"/>
      <c r="B134" s="142"/>
      <c r="C134" s="142"/>
      <c r="D134" s="142"/>
      <c r="E134" s="149"/>
      <c r="F134" s="142"/>
      <c r="G134" s="142"/>
    </row>
    <row r="135" spans="1:7" x14ac:dyDescent="0.2">
      <c r="A135" s="142"/>
      <c r="B135" s="142"/>
      <c r="C135" s="142"/>
      <c r="D135" s="142"/>
      <c r="E135" s="149"/>
      <c r="F135" s="142"/>
      <c r="G135" s="142"/>
    </row>
    <row r="136" spans="1:7" x14ac:dyDescent="0.2">
      <c r="A136" s="142"/>
      <c r="B136" s="142"/>
      <c r="C136" s="142"/>
      <c r="D136" s="142"/>
      <c r="E136" s="149"/>
      <c r="F136" s="142"/>
      <c r="G136" s="142"/>
    </row>
    <row r="137" spans="1:7" x14ac:dyDescent="0.2">
      <c r="A137" s="142"/>
      <c r="B137" s="142"/>
      <c r="C137" s="142"/>
      <c r="D137" s="142"/>
      <c r="E137" s="149"/>
      <c r="F137" s="142"/>
      <c r="G137" s="142"/>
    </row>
    <row r="138" spans="1:7" x14ac:dyDescent="0.2">
      <c r="A138" s="142"/>
      <c r="B138" s="142"/>
      <c r="C138" s="142"/>
      <c r="D138" s="142"/>
      <c r="E138" s="149"/>
      <c r="F138" s="142"/>
      <c r="G138" s="142"/>
    </row>
  </sheetData>
  <mergeCells count="8">
    <mergeCell ref="C61:D61"/>
    <mergeCell ref="C63:D63"/>
    <mergeCell ref="C22:D22"/>
    <mergeCell ref="C52:D52"/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84" orientation="portrait" horizontalDpi="300" r:id="rId1"/>
  <headerFooter alignWithMargins="0">
    <oddFooter>Stránka &amp;P z &amp;N</oddFooter>
  </headerFooter>
  <rowBreaks count="1" manualBreakCount="1">
    <brk id="5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Kyzrová Šárka</dc:creator>
  <cp:lastModifiedBy>Šedivý, Tomáš</cp:lastModifiedBy>
  <cp:lastPrinted>2022-01-22T16:02:21Z</cp:lastPrinted>
  <dcterms:created xsi:type="dcterms:W3CDTF">2013-12-12T11:22:22Z</dcterms:created>
  <dcterms:modified xsi:type="dcterms:W3CDTF">2023-03-06T13:39:50Z</dcterms:modified>
</cp:coreProperties>
</file>