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5840" activeTab="0"/>
  </bookViews>
  <sheets>
    <sheet name="Rekapitulace stavby" sheetId="1" r:id="rId1"/>
    <sheet name="SO.01.01 - Stavební část" sheetId="2" r:id="rId2"/>
    <sheet name="SO.01.02 - Zdravotechnick..." sheetId="3" r:id="rId3"/>
    <sheet name="SO.01.03 - Elektroinstala..." sheetId="4" r:id="rId4"/>
    <sheet name="SO.02.02 - Vzduchotechnika" sheetId="5" r:id="rId5"/>
    <sheet name="SO.02.03 - Elektroinstala..." sheetId="6" r:id="rId6"/>
    <sheet name="SO.02.05 - Elektrická pož..." sheetId="7" r:id="rId7"/>
    <sheet name="VON - Vedlejší a ostatní ..." sheetId="8" r:id="rId8"/>
    <sheet name="Seznam figur" sheetId="9" r:id="rId9"/>
    <sheet name="Pokyny pro vyplnění" sheetId="10" r:id="rId10"/>
  </sheets>
  <definedNames>
    <definedName name="_xlnm._FilterDatabase" localSheetId="1" hidden="1">'SO.01.01 - Stavební část'!$C$106:$K$1339</definedName>
    <definedName name="_xlnm._FilterDatabase" localSheetId="2" hidden="1">'SO.01.02 - Zdravotechnick...'!$C$94:$K$158</definedName>
    <definedName name="_xlnm._FilterDatabase" localSheetId="3" hidden="1">'SO.01.03 - Elektroinstala...'!$C$92:$K$181</definedName>
    <definedName name="_xlnm._FilterDatabase" localSheetId="4" hidden="1">'SO.02.02 - Vzduchotechnika'!$C$88:$K$124</definedName>
    <definedName name="_xlnm._FilterDatabase" localSheetId="5" hidden="1">'SO.02.03 - Elektroinstala...'!$C$92:$K$143</definedName>
    <definedName name="_xlnm._FilterDatabase" localSheetId="6" hidden="1">'SO.02.05 - Elektrická pož...'!$C$90:$K$133</definedName>
    <definedName name="_xlnm._FilterDatabase" localSheetId="7" hidden="1">'VON - Vedlejší a ostatní ...'!$C$79:$K$126</definedName>
    <definedName name="_xlnm.Print_Area" localSheetId="9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stavby'!$C$42:$AQ$64</definedName>
    <definedName name="_xlnm.Print_Area" localSheetId="8">'Seznam figur'!$C$4:$G$304</definedName>
    <definedName name="_xlnm.Print_Area" localSheetId="1">'SO.01.01 - Stavební část'!$C$4:$J$41,'SO.01.01 - Stavební část'!$C$47:$J$86,'SO.01.01 - Stavební část'!$C$92:$K$1339</definedName>
    <definedName name="_xlnm.Print_Area" localSheetId="2">'SO.01.02 - Zdravotechnick...'!$C$4:$J$41,'SO.01.02 - Zdravotechnick...'!$C$47:$J$74,'SO.01.02 - Zdravotechnick...'!$C$80:$K$158</definedName>
    <definedName name="_xlnm.Print_Area" localSheetId="3">'SO.01.03 - Elektroinstala...'!$C$4:$J$41,'SO.01.03 - Elektroinstala...'!$C$47:$J$72,'SO.01.03 - Elektroinstala...'!$C$78:$K$181</definedName>
    <definedName name="_xlnm.Print_Area" localSheetId="4">'SO.02.02 - Vzduchotechnika'!$C$4:$J$41,'SO.02.02 - Vzduchotechnika'!$C$47:$J$68,'SO.02.02 - Vzduchotechnika'!$C$74:$K$124</definedName>
    <definedName name="_xlnm.Print_Area" localSheetId="5">'SO.02.03 - Elektroinstala...'!$C$4:$J$41,'SO.02.03 - Elektroinstala...'!$C$47:$J$72,'SO.02.03 - Elektroinstala...'!$C$78:$K$143</definedName>
    <definedName name="_xlnm.Print_Area" localSheetId="6">'SO.02.05 - Elektrická pož...'!$C$4:$J$41,'SO.02.05 - Elektrická pož...'!$C$47:$J$70,'SO.02.05 - Elektrická pož...'!$C$76:$K$133</definedName>
    <definedName name="_xlnm.Print_Area" localSheetId="7">'VON - Vedlejší a ostatní ...'!$C$4:$J$39,'VON - Vedlejší a ostatní ...'!$C$45:$J$61,'VON - Vedlejší a ostatní ...'!$C$67:$K$126</definedName>
    <definedName name="_xlnm.Print_Titles" localSheetId="0">'Rekapitulace stavby'!$52:$52</definedName>
    <definedName name="_xlnm.Print_Titles" localSheetId="1">'SO.01.01 - Stavební část'!$106:$106</definedName>
    <definedName name="_xlnm.Print_Titles" localSheetId="2">'SO.01.02 - Zdravotechnick...'!$94:$94</definedName>
    <definedName name="_xlnm.Print_Titles" localSheetId="3">'SO.01.03 - Elektroinstala...'!$92:$92</definedName>
    <definedName name="_xlnm.Print_Titles" localSheetId="4">'SO.02.02 - Vzduchotechnika'!$88:$88</definedName>
    <definedName name="_xlnm.Print_Titles" localSheetId="5">'SO.02.03 - Elektroinstala...'!$92:$92</definedName>
    <definedName name="_xlnm.Print_Titles" localSheetId="6">'SO.02.05 - Elektrická pož...'!$90:$90</definedName>
    <definedName name="_xlnm.Print_Titles" localSheetId="7">'VON - Vedlejší a ostatní ...'!$79:$79</definedName>
    <definedName name="_xlnm.Print_Titles" localSheetId="8">'Seznam figur'!$9:$9</definedName>
  </definedNames>
  <calcPr calcId="191029"/>
  <extLst/>
</workbook>
</file>

<file path=xl/sharedStrings.xml><?xml version="1.0" encoding="utf-8"?>
<sst xmlns="http://schemas.openxmlformats.org/spreadsheetml/2006/main" count="18028" uniqueCount="2533">
  <si>
    <t>Export Komplet</t>
  </si>
  <si>
    <t>VZ</t>
  </si>
  <si>
    <t>2.0</t>
  </si>
  <si>
    <t>ZAMOK</t>
  </si>
  <si>
    <t>False</t>
  </si>
  <si>
    <t>{abef2600-7337-45fb-8bea-0e79fede9894}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</si>
  <si>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</si>
  <si>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</si>
  <si>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</si>
  <si>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</si>
  <si>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</si>
  <si>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</si>
  <si>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</si>
  <si>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</si>
  <si>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76_KAR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</si>
  <si>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</si>
  <si>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</si>
  <si>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RUK SBZ - PD výměny záložního zdroje Karolinum</t>
  </si>
  <si>
    <t>KSO:</t>
  </si>
  <si>
    <t>838 9</t>
  </si>
  <si>
    <t>CC-CZ:</t>
  </si>
  <si>
    <t/>
  </si>
  <si>
    <t>Místo:</t>
  </si>
  <si>
    <t>Praha</t>
  </si>
  <si>
    <t>Datum:</t>
  </si>
  <si>
    <t>31. 10. 2022</t>
  </si>
  <si>
    <t>Zadavatel:</t>
  </si>
  <si>
    <t>IČ:</t>
  </si>
  <si>
    <t>00216208</t>
  </si>
  <si>
    <t>Univerzita Karlova, Správa budov a zařízení</t>
  </si>
  <si>
    <t>DIČ:</t>
  </si>
  <si>
    <t>Uchazeč:</t>
  </si>
  <si>
    <t>Vyplň údaj</t>
  </si>
  <si>
    <t>Projektant:</t>
  </si>
  <si>
    <t>03301087</t>
  </si>
  <si>
    <t>SVIŽN s.r.o.</t>
  </si>
  <si>
    <t>CZ03301087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</si>
  <si>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</si>
  <si>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</si>
  <si>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</si>
  <si>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</si>
  <si>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</si>
  <si>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</si>
  <si>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</si>
  <si>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</si>
  <si>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</si>
  <si>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</si>
  <si>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</si>
  <si>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</si>
  <si>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</si>
  <si>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</si>
  <si>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</si>
  <si>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</si>
  <si>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</si>
  <si>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</si>
  <si>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</si>
  <si>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</si>
  <si>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</si>
  <si>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</si>
  <si>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</si>
  <si>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</si>
  <si>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</si>
  <si>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</si>
  <si>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</si>
  <si>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</si>
  <si>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</si>
  <si>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</si>
  <si>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</si>
  <si>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</si>
  <si>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</si>
  <si>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</si>
  <si>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</si>
  <si>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</si>
  <si>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</si>
  <si>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</si>
  <si>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</si>
  <si>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</si>
  <si>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</si>
  <si>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</si>
  <si>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</si>
  <si>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SO.01</t>
  </si>
  <si>
    <t>Podzemní stavba a úprava parteru</t>
  </si>
  <si>
    <t>STA</t>
  </si>
  <si>
    <t>1</t>
  </si>
  <si>
    <t>{fec4701f-1b67-4840-9a9c-3eaf7655e35f}</t>
  </si>
  <si>
    <t>2</t>
  </si>
  <si>
    <t>/</t>
  </si>
  <si>
    <t>SO.01.01</t>
  </si>
  <si>
    <t>Stavební část</t>
  </si>
  <si>
    <t>Soupis</t>
  </si>
  <si>
    <t>{62abc759-2df8-4f9f-a468-9f52be1ffdbc}</t>
  </si>
  <si>
    <t>SO.01.02</t>
  </si>
  <si>
    <t>Zdravotechnické instalace</t>
  </si>
  <si>
    <t>{7b23cef4-c084-4b44-a12d-dd8cc5eb46ae}</t>
  </si>
  <si>
    <t>SO.01.03</t>
  </si>
  <si>
    <t>Elektroinstalace - silnoproud</t>
  </si>
  <si>
    <t>{72cc0420-a160-472e-bcb5-63a2bab15484}</t>
  </si>
  <si>
    <t>SO.02</t>
  </si>
  <si>
    <t>Technologie</t>
  </si>
  <si>
    <t>{65bbae94-565e-492d-a687-e8fda9cfcc2c}</t>
  </si>
  <si>
    <t>SO.02.02</t>
  </si>
  <si>
    <t>Vzduchotechnika</t>
  </si>
  <si>
    <t>{cb5dd0be-3451-4907-8565-63f0d27e15d3}</t>
  </si>
  <si>
    <t>SO.02.03</t>
  </si>
  <si>
    <t>{6e373789-f738-4033-b86b-9edfabfd7762}</t>
  </si>
  <si>
    <t>SO.02.05</t>
  </si>
  <si>
    <t>Elektrická požární signalizace</t>
  </si>
  <si>
    <t>{a0ab0237-3cfc-4f21-8046-d11b8e0227f0}</t>
  </si>
  <si>
    <t>VON</t>
  </si>
  <si>
    <t>Vedlejší a ostatní rozpočtové náklady</t>
  </si>
  <si>
    <t>{98f7768d-bcb1-418c-b11e-c8f168c2ec61}</t>
  </si>
  <si>
    <t>SK1a</t>
  </si>
  <si>
    <t>Stávající dlažba středního pruhu dlažby - přední část spád 1%</t>
  </si>
  <si>
    <t>m2</t>
  </si>
  <si>
    <t>32,469</t>
  </si>
  <si>
    <t>SK1b</t>
  </si>
  <si>
    <t>Stávající dlažba středního pruhu dlažby - přední část spád 6%</t>
  </si>
  <si>
    <t>17,393</t>
  </si>
  <si>
    <t>KRYCÍ LIST SOUPISU PRACÍ</t>
  </si>
  <si>
    <t>SK2a</t>
  </si>
  <si>
    <t>Nová dlažba nad podzemním objektem - střední pruh (černá dlažba)</t>
  </si>
  <si>
    <t>21,02</t>
  </si>
  <si>
    <t>SK2b</t>
  </si>
  <si>
    <t>Nová dlažba nad podzemním objektem - spád 1% severní část</t>
  </si>
  <si>
    <t>37,9</t>
  </si>
  <si>
    <t>SK2c</t>
  </si>
  <si>
    <t xml:space="preserve">Nová dlažba nad podzemním objektem - spád 6% </t>
  </si>
  <si>
    <t>27,84</t>
  </si>
  <si>
    <t>SK2d</t>
  </si>
  <si>
    <t>Nová dlažba nad podzemním objektem - spád 1% jižní část</t>
  </si>
  <si>
    <t>40,5</t>
  </si>
  <si>
    <t>Objekt:</t>
  </si>
  <si>
    <t>SK3</t>
  </si>
  <si>
    <t>Stávající dlažba na pravé polovině nádvoří</t>
  </si>
  <si>
    <t>7,995</t>
  </si>
  <si>
    <t>SO.01 - Podzemní stavba a úprava parteru</t>
  </si>
  <si>
    <t>SK4a</t>
  </si>
  <si>
    <t>Stávající dlažba na levé polovině nádvoří - spád 1% severní část</t>
  </si>
  <si>
    <t>56,06</t>
  </si>
  <si>
    <t>Soupis:</t>
  </si>
  <si>
    <t>SK4b</t>
  </si>
  <si>
    <t>Stávající dlažba na levé polovině nádvoří - spád 6%</t>
  </si>
  <si>
    <t>27,75</t>
  </si>
  <si>
    <t>SO.01.01 - Stavební část</t>
  </si>
  <si>
    <t>SK4c</t>
  </si>
  <si>
    <t>Stávající dlažba na levé polovině nádvoří - spád 1% jižní část</t>
  </si>
  <si>
    <t>40,77</t>
  </si>
  <si>
    <t>SK5a</t>
  </si>
  <si>
    <t xml:space="preserve">Nová mozaiková dlažba nad podzemním objektem - severní část </t>
  </si>
  <si>
    <t>13,304</t>
  </si>
  <si>
    <t>SK5b</t>
  </si>
  <si>
    <t xml:space="preserve">Nová mozaiková dlažba nad podzemním objektem - jižní část </t>
  </si>
  <si>
    <t>27,004</t>
  </si>
  <si>
    <t>SK6</t>
  </si>
  <si>
    <t xml:space="preserve">Nová mozaiková dlažba na levé polovině nádvoří nad větracími šachtami </t>
  </si>
  <si>
    <t>7,2</t>
  </si>
  <si>
    <t>SK7a</t>
  </si>
  <si>
    <t xml:space="preserve">Stávající mozaiková dlažba na pravé polovině nádvoří - severní část </t>
  </si>
  <si>
    <t>17,45</t>
  </si>
  <si>
    <t>SK7b</t>
  </si>
  <si>
    <t xml:space="preserve">Stávající mozaiková dlažba na pravé polovině nádvoří - jižní část </t>
  </si>
  <si>
    <t>1,33</t>
  </si>
  <si>
    <t>SK8a</t>
  </si>
  <si>
    <t xml:space="preserve">Stávající mozaiková dlažba na levé polovině nádvoří - severní část </t>
  </si>
  <si>
    <t>19,57</t>
  </si>
  <si>
    <t>SK8b</t>
  </si>
  <si>
    <t xml:space="preserve">Stávající mozaiková dlažba na levé polovině nádvoří - jižní část </t>
  </si>
  <si>
    <t>26,304</t>
  </si>
  <si>
    <t>SZ1</t>
  </si>
  <si>
    <t xml:space="preserve">Zastropení spodní stavby - stávající stav </t>
  </si>
  <si>
    <t>140,92</t>
  </si>
  <si>
    <t>SZ2</t>
  </si>
  <si>
    <t>Zastropení spodní stavby - nový stav</t>
  </si>
  <si>
    <t>134,39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</si>
  <si>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</si>
  <si>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</si>
  <si>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</si>
  <si>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</si>
  <si>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</si>
  <si>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</si>
  <si>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1.1 - Sadové úpravy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</si>
  <si>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</si>
  <si>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</si>
  <si>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</si>
  <si>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</si>
  <si>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</si>
  <si>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</si>
  <si>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</si>
  <si>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</si>
  <si>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</si>
  <si>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</si>
  <si>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</si>
  <si>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</si>
  <si>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714 - Akustická a protiotřesová opatření</t>
  </si>
  <si>
    <t xml:space="preserve">    741 - Elektroinstalace - silnoproud</t>
  </si>
  <si>
    <t xml:space="preserve">    751 - Vzduchotechnika</t>
  </si>
  <si>
    <t xml:space="preserve">    766 - Konstrukce truhlářské</t>
  </si>
  <si>
    <t xml:space="preserve">    767 - Konstrukce zámečnické</t>
  </si>
  <si>
    <t xml:space="preserve">    772 - Podlahy z kamene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</si>
  <si>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</si>
  <si>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</si>
  <si>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</si>
  <si>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</si>
  <si>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</si>
  <si>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</si>
  <si>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</si>
  <si>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</si>
  <si>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</si>
  <si>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</si>
  <si>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</si>
  <si>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</si>
  <si>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</si>
  <si>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</si>
  <si>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</si>
  <si>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</si>
  <si>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</si>
  <si>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</si>
  <si>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</si>
  <si>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113105113</t>
  </si>
  <si>
    <t>Rozebrání dlažeb z lomového kamene s přemístěním hmot na skládku na vzdálenost do 3 m nebo s naložením na dopravní prostředek, kladených do cementové malty se spárami zalitými cementovou maltou</t>
  </si>
  <si>
    <t>CS ÚRS 2022 02</t>
  </si>
  <si>
    <t>4</t>
  </si>
  <si>
    <t>Online PSC</t>
  </si>
  <si>
    <t>https://podminky.urs.cz/item/CS_URS_2022_02/113105113</t>
  </si>
  <si>
    <t>P</t>
  </si>
  <si>
    <t>Poznámka k položce:
Poznámka k položce: Ve výměře je zahrnuto i rozebrání květináčů č. J1 až J6</t>
  </si>
  <si>
    <t>VV</t>
  </si>
  <si>
    <t>výkres D.1.1.b-03</t>
  </si>
  <si>
    <t>4,37*7,43</t>
  </si>
  <si>
    <t>Mezisoučet</t>
  </si>
  <si>
    <t>3</t>
  </si>
  <si>
    <t>4,37*3,98</t>
  </si>
  <si>
    <t>4,37*4,81</t>
  </si>
  <si>
    <t>odměřeno z výkresu D.1.1.b-03</t>
  </si>
  <si>
    <t>16,26</t>
  </si>
  <si>
    <t>"rabátko pro keř" -PI*(0,97)^2</t>
  </si>
  <si>
    <t>29,96</t>
  </si>
  <si>
    <t>3,67+3,53</t>
  </si>
  <si>
    <t>11,29+17,97</t>
  </si>
  <si>
    <t>"plochy navrhovaných šachet č. 1 až 4" 0,9*2,9+0,9*2,3+0,9*2,3+0,9*2,3</t>
  </si>
  <si>
    <t>Součet</t>
  </si>
  <si>
    <t>113311121</t>
  </si>
  <si>
    <t>Odstranění geosyntetik s uložením na vzdálenost do 20 m nebo naložením na dopravní prostředek geotextilie</t>
  </si>
  <si>
    <t>https://podminky.urs.cz/item/CS_URS_2022_02/113311121</t>
  </si>
  <si>
    <t>Ochranná vrstva</t>
  </si>
  <si>
    <t>odměřeno z výkresu D.1.1.b-02</t>
  </si>
  <si>
    <t>Krycí vrstva</t>
  </si>
  <si>
    <t>115101201</t>
  </si>
  <si>
    <t>Čerpání vody na dopravní výšku do 10 m s uvažovaným průměrným přítokem do 500 l/min</t>
  </si>
  <si>
    <t>hod</t>
  </si>
  <si>
    <t>6</t>
  </si>
  <si>
    <t>https://podminky.urs.cz/item/CS_URS_2022_02/115101201</t>
  </si>
  <si>
    <t>viz. technická zpráva</t>
  </si>
  <si>
    <t>"odhad časového fondu:" 5</t>
  </si>
  <si>
    <t>131151203</t>
  </si>
  <si>
    <t>Hloubení zapažených jam a zářezů strojně s urovnáním dna do předepsaného profilu a spádu v hornině třídy těžitelnosti I skupiny 1 a 2 přes 50 do 100 m3</t>
  </si>
  <si>
    <t>m3</t>
  </si>
  <si>
    <t>8</t>
  </si>
  <si>
    <t>https://podminky.urs.cz/item/CS_URS_2022_02/131151203</t>
  </si>
  <si>
    <t>"pravá část - průměrná tl. vrstvy 520 mm" 156,54*0,52</t>
  </si>
  <si>
    <t>"odečet květináčů J5, J6" -(2,15*2,15+2,15*2,16)*0,52</t>
  </si>
  <si>
    <t>"ventilační šachta 3" (1,182+1,521)*2,52/2*2,275+ 2,52*1,12*2,575</t>
  </si>
  <si>
    <t>"ventilační šachta 4" (1,28+0,957)*2,52/2*1,755+ 2,52*1,12*2,055</t>
  </si>
  <si>
    <t>"rabátko pro keř v pravé straně" pi*0,97^2*0,57*1/3+pi*0,97^2*0,75*1/3</t>
  </si>
  <si>
    <t>5</t>
  </si>
  <si>
    <t>132112131</t>
  </si>
  <si>
    <t>Hloubení nezapažených rýh šířky do 800 mm ručně s urovnáním dna do předepsaného profilu a spádu v hornině třídy těžitelnosti I skupiny 1 a 2 soudržných</t>
  </si>
  <si>
    <t>10</t>
  </si>
  <si>
    <t>https://podminky.urs.cz/item/CS_URS_2022_02/132112131</t>
  </si>
  <si>
    <t>výkres D.1.1.b-02</t>
  </si>
  <si>
    <t>výkopy pro drenáže</t>
  </si>
  <si>
    <t>0,22*0,95*4,95+0,3*1,25*4,88</t>
  </si>
  <si>
    <t>0,38*0,95*9,07</t>
  </si>
  <si>
    <t>0,48*0,48*15,36</t>
  </si>
  <si>
    <t>0,38*0,425*11,04</t>
  </si>
  <si>
    <t>"výkop pro odvodnění větracích šachte č.3" 1,82*0,2*0,2</t>
  </si>
  <si>
    <t>"výkop pro odvodnění větracích šachte č.4" 1,6*0,2*0,2</t>
  </si>
  <si>
    <t>151101201</t>
  </si>
  <si>
    <t>Zřízení pažení stěn výkopu bez rozepření nebo vzepření příložné, hloubky do 4 m</t>
  </si>
  <si>
    <t>12</t>
  </si>
  <si>
    <t>https://podminky.urs.cz/item/CS_URS_2022_02/151101201</t>
  </si>
  <si>
    <t>výkres č. D.1.1.b-02</t>
  </si>
  <si>
    <t>jedná se pouze o orientační položku, skutečné podepření spodní stavby bude realizováno podle potřeby dle odkryté konstrukce</t>
  </si>
  <si>
    <t>15,75*1,4</t>
  </si>
  <si>
    <t>7</t>
  </si>
  <si>
    <t>151101211</t>
  </si>
  <si>
    <t>Odstranění pažení stěn výkopu s uložením pažin na vzdálenost do 3 m od okraje výkopu příložné, hloubky do 4 m</t>
  </si>
  <si>
    <t>14</t>
  </si>
  <si>
    <t>https://podminky.urs.cz/item/CS_URS_2022_02/151101211</t>
  </si>
  <si>
    <t>151101401</t>
  </si>
  <si>
    <t>Zřízení vzepření zapažených stěn výkopů s potřebným přepažováním při roubení příložném, hloubky do 4 m</t>
  </si>
  <si>
    <t>16</t>
  </si>
  <si>
    <t>https://podminky.urs.cz/item/CS_URS_2022_02/151101401</t>
  </si>
  <si>
    <t>10,78+10,51+15,29+7,92</t>
  </si>
  <si>
    <t>9</t>
  </si>
  <si>
    <t>151101411</t>
  </si>
  <si>
    <t>Odstranění vzepření stěn výkopů s uložením materiálu na vzdálenost do 3 m od kraje výkopu při roubení příložném, hloubky do 4 m</t>
  </si>
  <si>
    <t>18</t>
  </si>
  <si>
    <t>https://podminky.urs.cz/item/CS_URS_2022_02/151101411</t>
  </si>
  <si>
    <t>151711R01</t>
  </si>
  <si>
    <t>Osazení ocelových zápor vbitím pro pažení hloubených vykopávek délky od 0 do 8 m</t>
  </si>
  <si>
    <t>m</t>
  </si>
  <si>
    <t>odvozeno ÚRS</t>
  </si>
  <si>
    <t>20</t>
  </si>
  <si>
    <t>"pravá část nádvoří"45*1,955</t>
  </si>
  <si>
    <t>"ventilační šachta 3" 12*3,23+2*0,5</t>
  </si>
  <si>
    <t>"ventilační šachta 4" 12*2,7+2*0,5</t>
  </si>
  <si>
    <t>11</t>
  </si>
  <si>
    <t>M</t>
  </si>
  <si>
    <t>13010710</t>
  </si>
  <si>
    <t>ocel profilová IPN 80 jakost 11 375</t>
  </si>
  <si>
    <t>t</t>
  </si>
  <si>
    <t>22</t>
  </si>
  <si>
    <t>IPN 80; 6 kg/m</t>
  </si>
  <si>
    <t>45*1,955*6/1000</t>
  </si>
  <si>
    <t>"ventilační šachta 3" (12*3,23+2*0,5)*6/1000</t>
  </si>
  <si>
    <t>"ventilační šachta 4" (12*2,7+2*0,5)*6/1000</t>
  </si>
  <si>
    <t>151721111</t>
  </si>
  <si>
    <t>Pažení do ocelových zápor bez ohledu na druh pažin, s odstraněním pažení, hloubky výkopu do 4 m</t>
  </si>
  <si>
    <t>24</t>
  </si>
  <si>
    <t>https://podminky.urs.cz/item/CS_URS_2022_02/151721111</t>
  </si>
  <si>
    <t>(5,37+4,72+10,25+10,96+9,08)*1,655</t>
  </si>
  <si>
    <t>"ventilační šachta 3" (2,55+2,16+2,52+2,56)*3,03+2,52*0,5</t>
  </si>
  <si>
    <t>"ventilační šachta 4" (2,55+1,94+2,52+2,31)*2,51+2,52*0,5</t>
  </si>
  <si>
    <t>13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</si>
  <si>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</si>
  <si>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</si>
  <si>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26</t>
  </si>
  <si>
    <t>https://podminky.urs.cz/item/CS_URS_2022_02/162751117</t>
  </si>
  <si>
    <t>"hloubení jam" 103,646</t>
  </si>
  <si>
    <t>"hloubení rýh" 11,598</t>
  </si>
  <si>
    <t>"zemina z květináčů" 6,23</t>
  </si>
  <si>
    <t>121,474*2 "Přepočtené koeficientem množství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</si>
  <si>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</si>
  <si>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</si>
  <si>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28</t>
  </si>
  <si>
    <t>https://podminky.urs.cz/item/CS_URS_2022_02/162751119</t>
  </si>
  <si>
    <t>242,948</t>
  </si>
  <si>
    <t>242,948*20 'Přepočtené koeficientem množství</t>
  </si>
  <si>
    <t>167151111</t>
  </si>
  <si>
    <t>Nakládání, skládání a překládání neulehlého výkopku nebo sypaniny strojně nakládání, množství přes 100 m3, z hornin třídy těžitelnosti I, skupiny 1 až 3</t>
  </si>
  <si>
    <t>30</t>
  </si>
  <si>
    <t>https://podminky.urs.cz/item/CS_URS_2022_02/167151111</t>
  </si>
  <si>
    <t>174151101</t>
  </si>
  <si>
    <t>Zásyp sypaninou z jakékoliv horniny strojně s uložením výkopku ve vrstvách se zhutněním jam, šachet, rýh nebo kolem objektů v těchto vykopávkách</t>
  </si>
  <si>
    <t>32</t>
  </si>
  <si>
    <t>https://podminky.urs.cz/item/CS_URS_2022_02/174151101</t>
  </si>
  <si>
    <t>zásyp nad spodní stavbou, ventilační šachty č. 3 a 4; zemina do květináčů</t>
  </si>
  <si>
    <t>103,646+11,598</t>
  </si>
  <si>
    <t>17</t>
  </si>
  <si>
    <t>184102118</t>
  </si>
  <si>
    <t>Výsadba dřeviny s balem do předem vyhloubené jamky se zalitím v rovině nebo na svahu do 1:5, při průměru balu přes 1000 do 1200 mm</t>
  </si>
  <si>
    <t>kus</t>
  </si>
  <si>
    <t>34</t>
  </si>
  <si>
    <t>https://podminky.urs.cz/item/CS_URS_2022_02/184102118</t>
  </si>
  <si>
    <t>1.1</t>
  </si>
  <si>
    <t>Sadové úpravy</t>
  </si>
  <si>
    <t>121112006</t>
  </si>
  <si>
    <t>Sejmutí ornice ručně při souvislé ploše, tl. vrstvy přes 300 do 400 mm</t>
  </si>
  <si>
    <t>956042450</t>
  </si>
  <si>
    <t>https://podminky.urs.cz/item/CS_URS_2022_02/121112006</t>
  </si>
  <si>
    <t>"zemina z květináčů J1 až J6"</t>
  </si>
  <si>
    <t>(1,71*1,68+1,7*1,69+1,72*1,68+1,71*1,69+1,69*1,71+1,7*1,7)*0,36</t>
  </si>
  <si>
    <t>19</t>
  </si>
  <si>
    <t>181351006</t>
  </si>
  <si>
    <t>Rozprostření a urovnání ornice v rovině nebo ve svahu sklonu do 1:5 strojně při souvislé ploše do 100 m2, tl. vrstvy přes 300 do 400 mm</t>
  </si>
  <si>
    <t>38</t>
  </si>
  <si>
    <t>https://podminky.urs.cz/item/CS_URS_2022_02/181351006</t>
  </si>
  <si>
    <t>(1,71*1,68+1,7*1,69+1,72*1,68+1,71*1,69+1,69*1,71+1,7*1,7)</t>
  </si>
  <si>
    <t>183901115</t>
  </si>
  <si>
    <t>Příprava nádob pro vysazování rostlin plocha nádoby přes 2,00 do 3,00 m2</t>
  </si>
  <si>
    <t>40</t>
  </si>
  <si>
    <t>https://podminky.urs.cz/item/CS_URS_2022_02/183901115</t>
  </si>
  <si>
    <t>"rabátka pro keře v pravé části" 2</t>
  </si>
  <si>
    <t>"květináče J1 až J6" 6</t>
  </si>
  <si>
    <t>183901145</t>
  </si>
  <si>
    <t>Doplnění zeminy nebo substrátu o tl. vrstvy do 100 mm do nádoby výšky do 700 mm přes 2,00 do 3,00 m2</t>
  </si>
  <si>
    <t>42</t>
  </si>
  <si>
    <t>https://podminky.urs.cz/item/CS_URS_2022_02/183901145</t>
  </si>
  <si>
    <t>"doplnění zeminy do rabátek pro kěře ve dvou vrstvách po 100 mm" 3*2</t>
  </si>
  <si>
    <t>184102119</t>
  </si>
  <si>
    <t>Výsadba dřeviny s balem do předem vyhloubené jamky se zalitím v rovině nebo na svahu do 1:5, při průměru balu přes 1200 do 1400 mm</t>
  </si>
  <si>
    <t>44</t>
  </si>
  <si>
    <t>https://podminky.urs.cz/item/CS_URS_2022_02/184102119</t>
  </si>
  <si>
    <t>23</t>
  </si>
  <si>
    <t>184401114</t>
  </si>
  <si>
    <t>Příprava dřeviny k přesazení v rovině nebo na svahu do 1:5 s balem, při průměru balu přes 1,2 do 1,4 m</t>
  </si>
  <si>
    <t>46</t>
  </si>
  <si>
    <t>https://podminky.urs.cz/item/CS_URS_2022_02/184401114</t>
  </si>
  <si>
    <t>184502117</t>
  </si>
  <si>
    <t>Vyzvednutí dřeviny k přesazení s balem v rovině nebo na svahu do 1:5, při průměru balu přes 1200 do 1400 mm</t>
  </si>
  <si>
    <t>48</t>
  </si>
  <si>
    <t>https://podminky.urs.cz/item/CS_URS_2022_02/184502117</t>
  </si>
  <si>
    <t>25</t>
  </si>
  <si>
    <t>184806153</t>
  </si>
  <si>
    <t>Řez stromů, keřů nebo růží průklestem keřů netrnitých, o průměru koruny přes 3 do 5 m</t>
  </si>
  <si>
    <t>50</t>
  </si>
  <si>
    <t>https://podminky.urs.cz/item/CS_URS_2022_02/184806153</t>
  </si>
  <si>
    <t>185804311</t>
  </si>
  <si>
    <t>Zalití rostlin vodou plochy záhonů jednotlivě do 20 m2</t>
  </si>
  <si>
    <t>52</t>
  </si>
  <si>
    <t>https://podminky.urs.cz/item/CS_URS_2022_02/185804311</t>
  </si>
  <si>
    <t>27</t>
  </si>
  <si>
    <t>XHSV0005</t>
  </si>
  <si>
    <t>Odvodnění květináče osazením Cu trubičky vč. vyvrtání otvoru v kameni a vyplnění meziprostoru tmelem</t>
  </si>
  <si>
    <t>vlastní</t>
  </si>
  <si>
    <t>54</t>
  </si>
  <si>
    <t>"květináče J1 až J4" 4</t>
  </si>
  <si>
    <t>Zakládání</t>
  </si>
  <si>
    <t>212755216-1</t>
  </si>
  <si>
    <t>Trativody bez lože z drenážních trubek plastových flexibilních D 150 mm</t>
  </si>
  <si>
    <t>56</t>
  </si>
  <si>
    <t>https://podminky.urs.cz/item/CS_URS_2022_02/212755216-1</t>
  </si>
  <si>
    <t>5,28+4,59+15,36+10,63</t>
  </si>
  <si>
    <t>"2x svod" 2*1,00</t>
  </si>
  <si>
    <t>29</t>
  </si>
  <si>
    <t>271532213</t>
  </si>
  <si>
    <t>Podsyp pod základové konstrukce se zhutněním a urovnáním povrchu z kameniva hrubého, frakce 8 - 16 mm</t>
  </si>
  <si>
    <t>58</t>
  </si>
  <si>
    <t>https://podminky.urs.cz/item/CS_URS_2022_02/271532213</t>
  </si>
  <si>
    <t>"ventilační šachta 3" (((1,182+1,521)*2,52/2)+(2,52*1,12))*0,1</t>
  </si>
  <si>
    <t>"ventilační šachta 4" (((1,28+0,957)*2,52/2)+(2,52*1,12))*0,1</t>
  </si>
  <si>
    <t>D.1.1.b-13</t>
  </si>
  <si>
    <t>tl. 100 mm</t>
  </si>
  <si>
    <t>(SK1a+SK2b+SK2c+SK2d+SK5a+SK5b)*0,1</t>
  </si>
  <si>
    <t>"odečet květináčů J5, J6" -(2,15*2,15+2,15*2,16)*0,1</t>
  </si>
  <si>
    <t>SK6*0,1</t>
  </si>
  <si>
    <t>60</t>
  </si>
  <si>
    <t>31</t>
  </si>
  <si>
    <t>273313511</t>
  </si>
  <si>
    <t>Základy z betonu prostého desky z betonu kamenem neprokládaného tř. C 12/15</t>
  </si>
  <si>
    <t>62</t>
  </si>
  <si>
    <t>https://podminky.urs.cz/item/CS_URS_2022_02/273313511</t>
  </si>
  <si>
    <t>pokladní beton tl. 280 mm</t>
  </si>
  <si>
    <t>(SK2b+SK2c+SK2d+SK5a+SK5b)*0,28</t>
  </si>
  <si>
    <t>"odečet květináčů J5, J6" -(2,15*2,15+2,15*2,16)*0,28</t>
  </si>
  <si>
    <t>SK6*0,28</t>
  </si>
  <si>
    <t>pokladní beton tl. 250 mm</t>
  </si>
  <si>
    <t>SK1a*0,25</t>
  </si>
  <si>
    <t>273321411</t>
  </si>
  <si>
    <t>Základy z betonu železového (bez výztuže) desky z betonu bez zvláštních nároků na prostředí tř. C 20/25</t>
  </si>
  <si>
    <t>64</t>
  </si>
  <si>
    <t>https://podminky.urs.cz/item/CS_URS_2022_02/273321411</t>
  </si>
  <si>
    <t>"ventilační šachta 3" (((1,412+1,751)*2,52/2)+(2,52*1,12))*0,1</t>
  </si>
  <si>
    <t>"ventilační šachta 4" (((1,51+1,187)*2,52/2)+(2,52*1,12))*0,1</t>
  </si>
  <si>
    <t>33</t>
  </si>
  <si>
    <t>273361821</t>
  </si>
  <si>
    <t>Výztuž základů desek z betonářské oceli 10 505 (R) nebo BSt 500</t>
  </si>
  <si>
    <t>66</t>
  </si>
  <si>
    <t>https://podminky.urs.cz/item/CS_URS_2022_02/273361821</t>
  </si>
  <si>
    <t>275313611</t>
  </si>
  <si>
    <t>Základy z betonu prostého patky a bloky z betonu kamenem neprokládaného tř. C 16/20</t>
  </si>
  <si>
    <t>68</t>
  </si>
  <si>
    <t>https://podminky.urs.cz/item/CS_URS_2022_02/275313611</t>
  </si>
  <si>
    <t>"základ pod vánoční strom" 1,4*1,4*1,0</t>
  </si>
  <si>
    <t>35</t>
  </si>
  <si>
    <t>275351121</t>
  </si>
  <si>
    <t>Bednění základů patek zřízení</t>
  </si>
  <si>
    <t>70</t>
  </si>
  <si>
    <t>https://podminky.urs.cz/item/CS_URS_2022_02/275351121</t>
  </si>
  <si>
    <t>"základ pod vánoční strom" 2*(1,4+1,4)*1,0</t>
  </si>
  <si>
    <t>36</t>
  </si>
  <si>
    <t>275351122</t>
  </si>
  <si>
    <t>Bednění základů patek odstranění</t>
  </si>
  <si>
    <t>72</t>
  </si>
  <si>
    <t>https://podminky.urs.cz/item/CS_URS_2022_02/275351122</t>
  </si>
  <si>
    <t>37</t>
  </si>
  <si>
    <t>XHSV0003</t>
  </si>
  <si>
    <t>Trubka ocelová hladká jakost 11 353 200/6 s otvory pro odtok vody do zeminy, vč. navařených trnů, D+M</t>
  </si>
  <si>
    <t>74</t>
  </si>
  <si>
    <t>"základ pod vánoční strom" 1,0</t>
  </si>
  <si>
    <t>279321346</t>
  </si>
  <si>
    <t>Základové zdi z betonu železového (bez výztuže) bez zvláštních nároků na prostředí tř. C 20/25</t>
  </si>
  <si>
    <t>76</t>
  </si>
  <si>
    <t>https://podminky.urs.cz/item/CS_URS_2022_02/279321346</t>
  </si>
  <si>
    <t>"větrací šachta 3"</t>
  </si>
  <si>
    <t>2,46*(0,23*0,2+0,15*0,4+0,15*1,78)-2*0,825*0,4*0,15+2,46*0,23*2,63+2*0,6*0,23*2,63</t>
  </si>
  <si>
    <t>1,55*0,23*0,4+1,35*0,15*0,4+1,15*0,23*0,4</t>
  </si>
  <si>
    <t>"větrací šachta 4"</t>
  </si>
  <si>
    <t>2,46*(0,23*0,2+0,15*0,4+0,15*1,26)-2*0,825*0,4*0,15+2,46*0,23*2,11+2*0,6*0,23*2,11</t>
  </si>
  <si>
    <t>1,3*0,23*0,4+1,15*0,15*0,4+0,29*0,23*0,4</t>
  </si>
  <si>
    <t>39</t>
  </si>
  <si>
    <t>279321348</t>
  </si>
  <si>
    <t>Základové zdi z betonu železového (bez výztuže) bez zvláštních nároků na prostředí tř. C 30/37</t>
  </si>
  <si>
    <t>78</t>
  </si>
  <si>
    <t>https://podminky.urs.cz/item/CS_URS_2022_02/279321348</t>
  </si>
  <si>
    <t>"ventilační šachta 3" (2,46+2*0,6)*0,15*0,15+0,26*0,1*2,46</t>
  </si>
  <si>
    <t>"ventilační šachta 4" (2,46+2*0,6)*0,15*0,15+0,26*0,1*2,46</t>
  </si>
  <si>
    <t>279351311</t>
  </si>
  <si>
    <t>Bednění základových zdí rovné jednostranné zřízení</t>
  </si>
  <si>
    <t>80</t>
  </si>
  <si>
    <t>https://podminky.urs.cz/item/CS_URS_2022_02/279351311</t>
  </si>
  <si>
    <t>2*(2,00+0,6)*2,78-2*0,875*0,4+2,46*1,88</t>
  </si>
  <si>
    <t>4*1,35*0,4+2*0,1*0,4</t>
  </si>
  <si>
    <t>2*(2,00+0,6)*2,26-2*0,875*0,4+2,46*1,41</t>
  </si>
  <si>
    <t>4*1,15*0,4+2*0,1*0,4</t>
  </si>
  <si>
    <t>41</t>
  </si>
  <si>
    <t>279351312</t>
  </si>
  <si>
    <t>Bednění základových zdí rovné jednostranné odstranění</t>
  </si>
  <si>
    <t>82</t>
  </si>
  <si>
    <t>https://podminky.urs.cz/item/CS_URS_2022_02/279351312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</si>
  <si>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</si>
  <si>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</si>
  <si>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84</t>
  </si>
  <si>
    <t>https://podminky.urs.cz/item/CS_URS_2022_02/279361821</t>
  </si>
  <si>
    <t>Svislé a kompletní konstrukce</t>
  </si>
  <si>
    <t>43</t>
  </si>
  <si>
    <t>317941123</t>
  </si>
  <si>
    <t>Osazování ocelových válcovaných nosníků na zdivu I nebo IE nebo U nebo UE nebo L č. 14 až 22 nebo výšky do 220 mm</t>
  </si>
  <si>
    <t>86</t>
  </si>
  <si>
    <t>https://podminky.urs.cz/item/CS_URS_2022_02/317941123</t>
  </si>
  <si>
    <t>IPE 180; 18,8 kg/m</t>
  </si>
  <si>
    <t>"průraz Pr-01" 2*0,9*18,8/1000</t>
  </si>
  <si>
    <t>"průraz Pr-02" 2*0,9*18,8/1000</t>
  </si>
  <si>
    <t>"průraz Pr-08" 2*0,65*18,8/1000</t>
  </si>
  <si>
    <t>"průraz Pr-13" 2*0,8*18,8/1000</t>
  </si>
  <si>
    <t>13010750</t>
  </si>
  <si>
    <t>ocel profilová IPE 180 jakost 11 375</t>
  </si>
  <si>
    <t>88</t>
  </si>
  <si>
    <t>45</t>
  </si>
  <si>
    <t>341321510</t>
  </si>
  <si>
    <t>Stěny a příčky z betonu železového (bez výztuže) nosné tř. C 20/25</t>
  </si>
  <si>
    <t>90</t>
  </si>
  <si>
    <t>https://podminky.urs.cz/item/CS_URS_2022_02/341321510</t>
  </si>
  <si>
    <t>"větrací šachta 1" 0,15*2*(2,6+0,9)*1,25</t>
  </si>
  <si>
    <t>"větrací šachta 2"  0,15*(2*2,0+2*0,9)*1,33</t>
  </si>
  <si>
    <t>341321610</t>
  </si>
  <si>
    <t>Stěny a příčky z betonu železového (bez výztuže) nosné tř. C 30/37</t>
  </si>
  <si>
    <t>92</t>
  </si>
  <si>
    <t>https://podminky.urs.cz/item/CS_URS_2022_02/341321610</t>
  </si>
  <si>
    <t>"větrací šachta 1" 0,15*0,15*(0,275+0,6+2,9+0,6+0,515)+2,15*0,1*0,28</t>
  </si>
  <si>
    <t>"větrací šachta 2" 0,15*0,15*(0,4+0,6+2,3+0,6)+1,95*0,1*0,28+0,1*2*(1,47*2,15)*0,32</t>
  </si>
  <si>
    <t>47</t>
  </si>
  <si>
    <t>341351311</t>
  </si>
  <si>
    <t>Bednění stěn a příček nosných rovné jednostranné zřízení</t>
  </si>
  <si>
    <t>94</t>
  </si>
  <si>
    <t>https://podminky.urs.cz/item/CS_URS_2022_02/341351311</t>
  </si>
  <si>
    <t>"větrací šachta 1" (0,275+0,9+2,9+0,9+0,515+2*2,6+2*0,6)*1,4</t>
  </si>
  <si>
    <t>"větrací šachta 2" (0,4+0,9+2,9+0,9+2*2,00+2*0,6)*1,48+(1,47+1,51+2,15+2,11)*2*0,1</t>
  </si>
  <si>
    <t>341351312</t>
  </si>
  <si>
    <t>Bednění stěn a příček nosných rovné jednostranné odstranění</t>
  </si>
  <si>
    <t>96</t>
  </si>
  <si>
    <t>https://podminky.urs.cz/item/CS_URS_2022_02/341351312</t>
  </si>
  <si>
    <t>49</t>
  </si>
  <si>
    <t>341351911</t>
  </si>
  <si>
    <t>Bednění stěn a příček nosných Příplatek k cenám bednění za pohledový beton</t>
  </si>
  <si>
    <t>98</t>
  </si>
  <si>
    <t>https://podminky.urs.cz/item/CS_URS_2022_02/341351911</t>
  </si>
  <si>
    <t>"větrací šachta 1" 0,15*2*(0,6+2,6)</t>
  </si>
  <si>
    <t>"větrací šachta 2" 0,15*2*(2,00+0,6)+0,1*2*(2,15+2,11)</t>
  </si>
  <si>
    <t>"větrací šachta 3" 0,15*(2,00+2*0,6)+0,1*2,00</t>
  </si>
  <si>
    <t>"větrací šachta 4" 0,15*(2,00+2*0,6)+0,1*2,00</t>
  </si>
  <si>
    <t>341361821</t>
  </si>
  <si>
    <t>Výztuž stěn a příček nosných svislých nebo šikmých, rovných nebo oblých z betonářské oceli 10 505 (R) nebo BSt 500</t>
  </si>
  <si>
    <t>100</t>
  </si>
  <si>
    <t>https://podminky.urs.cz/item/CS_URS_2022_02/341361821</t>
  </si>
  <si>
    <t>51</t>
  </si>
  <si>
    <t>342242223</t>
  </si>
  <si>
    <t>Příčky nebo přizdívky jednoduché z příčkovek betonových na cementovou maltu betonových, tloušťky 120 mm</t>
  </si>
  <si>
    <t>102</t>
  </si>
  <si>
    <t>https://podminky.urs.cz/item/CS_URS_2022_02/342242223</t>
  </si>
  <si>
    <t>"větrací šachta 1" 0,6*0,89</t>
  </si>
  <si>
    <t>342244301</t>
  </si>
  <si>
    <t>Příčky jednoduché z cihel děrovaných zvukově izolační na maltu MC, pevnost cihel do P15, tl. příčky 115 mm</t>
  </si>
  <si>
    <t>104</t>
  </si>
  <si>
    <t>https://podminky.urs.cz/item/CS_URS_2022_02/342244301</t>
  </si>
  <si>
    <t>výkres D.1.1.b-01</t>
  </si>
  <si>
    <t>(1,35+5,29+2,39+2,15+1,3)*4,32-0,8*1,97</t>
  </si>
  <si>
    <t>53</t>
  </si>
  <si>
    <t>346244381</t>
  </si>
  <si>
    <t>Plentování ocelových válcovaných nosníků jednostranné cihlami na maltu, výška stojiny do 200 mm</t>
  </si>
  <si>
    <t>106</t>
  </si>
  <si>
    <t>https://podminky.urs.cz/item/CS_URS_2022_02/346244381</t>
  </si>
  <si>
    <t>"průraz Pr-01" 2*0,9*0,18</t>
  </si>
  <si>
    <t>"průraz Pr-02" 2*0,9*0,18</t>
  </si>
  <si>
    <t>"průraz Pr-08" 2*0,65*0,18</t>
  </si>
  <si>
    <t>"průraz Pr-13" 2*0,8*0,18</t>
  </si>
  <si>
    <t>346481111</t>
  </si>
  <si>
    <t>Zaplentování rýh, potrubí, válcovaných nosníků, výklenků nebo nik jakéhokoliv tvaru, na maltu ve stěnách nebo před stěnami rabicovým pletivem</t>
  </si>
  <si>
    <t>108</t>
  </si>
  <si>
    <t>https://podminky.urs.cz/item/CS_URS_2022_02/346481111</t>
  </si>
  <si>
    <t>Vodorovné konstrukce</t>
  </si>
  <si>
    <t>55</t>
  </si>
  <si>
    <t>411321515</t>
  </si>
  <si>
    <t>Stropy z betonu železového (bez výztuže) stropů deskových, plochých střech, desek balkonových, desek hřibových stropů včetně hlavic hřibových sloupů tř. C 20/25</t>
  </si>
  <si>
    <t>118</t>
  </si>
  <si>
    <t>https://podminky.urs.cz/item/CS_URS_2022_02/411321515</t>
  </si>
  <si>
    <t>"ventilační šachta 3" (1,69+1,31)*2,52/2*0,15</t>
  </si>
  <si>
    <t>"ventilační šachta 4" (1,46+1,08)*2,52/2*0,15</t>
  </si>
  <si>
    <t>411351011</t>
  </si>
  <si>
    <t>Bednění stropních konstrukcí - bez podpěrné konstrukce desek tloušťky stropní desky přes 5 do 25 cm zřízení</t>
  </si>
  <si>
    <t>120</t>
  </si>
  <si>
    <t>https://podminky.urs.cz/item/CS_URS_2022_02/411351011</t>
  </si>
  <si>
    <t>"ventilační šachta 3"  (1,51+1,19)*0,925/2-1,35*0,15+0,825*0,15</t>
  </si>
  <si>
    <t>"ventilační šachta 4"  (1,26+0,97)*0,925/2-1,11*0,15+0,825*0,15</t>
  </si>
  <si>
    <t>57</t>
  </si>
  <si>
    <t>411351012</t>
  </si>
  <si>
    <t>Bednění stropních konstrukcí - bez podpěrné konstrukce desek tloušťky stropní desky přes 5 do 25 cm odstranění</t>
  </si>
  <si>
    <t>122</t>
  </si>
  <si>
    <t>https://podminky.urs.cz/item/CS_URS_2022_02/411351012</t>
  </si>
  <si>
    <t>411354311</t>
  </si>
  <si>
    <t>Podpěrná konstrukce stropů - desek, kleneb a skořepin výška podepření do 4 m tloušťka stropu přes 5 do 15 cm zřízení</t>
  </si>
  <si>
    <t>124</t>
  </si>
  <si>
    <t>https://podminky.urs.cz/item/CS_URS_2022_02/411354311</t>
  </si>
  <si>
    <t>59</t>
  </si>
  <si>
    <t>411354312</t>
  </si>
  <si>
    <t>Podpěrná konstrukce stropů - desek, kleneb a skořepin výška podepření do 4 m tloušťka stropu přes 5 do 15 cm odstranění</t>
  </si>
  <si>
    <t>126</t>
  </si>
  <si>
    <t>https://podminky.urs.cz/item/CS_URS_2022_02/411354312</t>
  </si>
  <si>
    <t>411354317</t>
  </si>
  <si>
    <t>Podpěrná konstrukce stropů - desek, kleneb a skořepin výška podepření do 4 m tloušťka stropu přes 35 do 50 cm zřízení</t>
  </si>
  <si>
    <t>128</t>
  </si>
  <si>
    <t>https://podminky.urs.cz/item/CS_URS_2022_02/411354317</t>
  </si>
  <si>
    <t>podepření stropu pro vyříznutí stropu pro ventilační šachtu 1 a 2</t>
  </si>
  <si>
    <t>61</t>
  </si>
  <si>
    <t>411354318</t>
  </si>
  <si>
    <t>Podpěrná konstrukce stropů - desek, kleneb a skořepin výška podepření do 4 m tloušťka stropu přes 35 do 50 cm odstranění</t>
  </si>
  <si>
    <t>130</t>
  </si>
  <si>
    <t>https://podminky.urs.cz/item/CS_URS_2022_02/411354318</t>
  </si>
  <si>
    <t>411361821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</si>
  <si>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 betonářské oceli 10 505 (R) nebo BSt 500</t>
  </si>
  <si>
    <t>132</t>
  </si>
  <si>
    <t>https://podminky.urs.cz/item/CS_URS_2022_02/411361821</t>
  </si>
  <si>
    <t>63</t>
  </si>
  <si>
    <t>413321515</t>
  </si>
  <si>
    <t>Nosníky z betonu železového (bez výztuže) včetně stěnových i jeřábových drah, volných trámů, průvlaků, rámových příčlí, ztužidel, konzol, vodorovných táhel apod., tyčových konstrukcí tř. C 20/25</t>
  </si>
  <si>
    <t>134</t>
  </si>
  <si>
    <t>https://podminky.urs.cz/item/CS_URS_2022_02/413321515</t>
  </si>
  <si>
    <t>výkres D.1.1.b-04</t>
  </si>
  <si>
    <t>(0,4+0,5)*0,32/2*4,5</t>
  </si>
  <si>
    <t>413351121</t>
  </si>
  <si>
    <t>Bednění nosníků a průvlaků - bez podpěrné konstrukce výška nosníku po spodní líc stropní desky přes 100 cm zřízení</t>
  </si>
  <si>
    <t>136</t>
  </si>
  <si>
    <t>https://podminky.urs.cz/item/CS_URS_2022_02/413351121</t>
  </si>
  <si>
    <t>bednění dobetonávky stropních panelů</t>
  </si>
  <si>
    <t>0,4*4,5</t>
  </si>
  <si>
    <t>65</t>
  </si>
  <si>
    <t>413351122</t>
  </si>
  <si>
    <t>Bednění nosníků a průvlaků - bez podpěrné konstrukce výška nosníku po spodní líc stropní desky přes 100 cm odstranění</t>
  </si>
  <si>
    <t>138</t>
  </si>
  <si>
    <t>https://podminky.urs.cz/item/CS_URS_2022_02/413351122</t>
  </si>
  <si>
    <t>413352115</t>
  </si>
  <si>
    <t>Podpěrná konstrukce nosníků a průvlaků výšky podepření do 4 m výšky nosníku (po spodní hranu stropní desky) přes 100 cm zřízení</t>
  </si>
  <si>
    <t>140</t>
  </si>
  <si>
    <t>https://podminky.urs.cz/item/CS_URS_2022_02/413352115</t>
  </si>
  <si>
    <t>67</t>
  </si>
  <si>
    <t>413352116</t>
  </si>
  <si>
    <t>Podpěrná konstrukce nosníků a průvlaků výšky podepření do 4 m výšky nosníku (po spodní hranu stropní desky) přes 100 cm odstranění</t>
  </si>
  <si>
    <t>142</t>
  </si>
  <si>
    <t>https://podminky.urs.cz/item/CS_URS_2022_02/413352116</t>
  </si>
  <si>
    <t>413361821</t>
  </si>
  <si>
    <t>Výztuž nosníků včetně stěnových i jeřábových drah, volných trámů, průvlaků, rámových příčlí, ztužidel, konzol, vodorovných táhel apod. tyčových konstrukcí lemujících nebo vyztužujících stropní a podobné střešní konstrukce z betonářské oceli 10 505 (R) nebo BSt 500</t>
  </si>
  <si>
    <t>144</t>
  </si>
  <si>
    <t>https://podminky.urs.cz/item/CS_URS_2022_02/413361821</t>
  </si>
  <si>
    <t>4*4,5*2,47/1000</t>
  </si>
  <si>
    <t>69</t>
  </si>
  <si>
    <t>417321414</t>
  </si>
  <si>
    <t>Ztužující pásy a věnce z betonu železového (bez výztuže) tř. C 20/25</t>
  </si>
  <si>
    <t>146</t>
  </si>
  <si>
    <t>https://podminky.urs.cz/item/CS_URS_2022_02/417321414</t>
  </si>
  <si>
    <t>instalační šachta</t>
  </si>
  <si>
    <t>0,4*0,55*2*4,39+(0,4*0,3+0,3*0,25)*2*4,38</t>
  </si>
  <si>
    <t>417351115</t>
  </si>
  <si>
    <t>Bednění bočnic ztužujících pásů a věnců včetně vzpěr zřízení</t>
  </si>
  <si>
    <t>148</t>
  </si>
  <si>
    <t>https://podminky.urs.cz/item/CS_URS_2022_02/417351115</t>
  </si>
  <si>
    <t>0,55*2*(5,18+4,39)+0,55*2*(3,59+4,38)</t>
  </si>
  <si>
    <t>71</t>
  </si>
  <si>
    <t>417351116</t>
  </si>
  <si>
    <t>Bednění bočnic ztužujících pásů a věnců včetně vzpěr odstranění</t>
  </si>
  <si>
    <t>150</t>
  </si>
  <si>
    <t>https://podminky.urs.cz/item/CS_URS_2022_02/417351116</t>
  </si>
  <si>
    <t>417361821</t>
  </si>
  <si>
    <t>Výztuž ztužujících pásů a věnců z betonářské oceli 10 505 (R) nebo BSt 500</t>
  </si>
  <si>
    <t>152</t>
  </si>
  <si>
    <t>https://podminky.urs.cz/item/CS_URS_2022_02/417361821</t>
  </si>
  <si>
    <t>výkres D.1.2.01_SV</t>
  </si>
  <si>
    <t>4*2*(4,39+5,18)*1,21/1000</t>
  </si>
  <si>
    <t>73</t>
  </si>
  <si>
    <t>434191421</t>
  </si>
  <si>
    <t>Osazování schodišťových stupňů kamenných s vyspárováním styčných spár, s provizorním dřevěným zábradlím a dočasným zakrytím stupnic prkny na desku, stupňů broušených nebo leštěných</t>
  </si>
  <si>
    <t>154</t>
  </si>
  <si>
    <t>https://podminky.urs.cz/item/CS_URS_2022_02/434191421</t>
  </si>
  <si>
    <t>"prvek N-K1" 2,2</t>
  </si>
  <si>
    <t>"prvek N-K" 2,05</t>
  </si>
  <si>
    <t>XHSV0002</t>
  </si>
  <si>
    <t>Kamenný stupeň, 2200x250x200 m (d x š x v); žulový jemnozrný šedý, povrch stupnice jemně zhrubený, podstupnice hladká, hrana stupně zkosená,</t>
  </si>
  <si>
    <t>156</t>
  </si>
  <si>
    <t>"prvek N-K2" 2,05</t>
  </si>
  <si>
    <t>Komunikace pozemní</t>
  </si>
  <si>
    <t>75</t>
  </si>
  <si>
    <t>591442111</t>
  </si>
  <si>
    <t>Kladení dlažby z mozaiky komunikací pro pěší s vyplněním spár, s dvojím beraněním a se smetením přebytečného materiálu na vzdálenost do 3 m dvoubarevné a vícebarevné, s ložem tl. do 40 mm z cementové malty</t>
  </si>
  <si>
    <t>158</t>
  </si>
  <si>
    <t>https://podminky.urs.cz/item/CS_URS_2022_02/591442111</t>
  </si>
  <si>
    <t>Poznámka k položce:
Poznámka k položce: bude použita očištěná původní mozaika</t>
  </si>
  <si>
    <t>SK5a+SK5b+SK6+SK7a+SK7b+SK8a+SK8b</t>
  </si>
  <si>
    <t>výměra zahrnuje i plochu prvku N-K4</t>
  </si>
  <si>
    <t>XNK0002</t>
  </si>
  <si>
    <t>Kamenná obruba rabátek keřů, 6100x100x250 mm (d x š x v); světlá žula, středně zrnitá, materiál jako u stávajících prvků</t>
  </si>
  <si>
    <t>160</t>
  </si>
  <si>
    <t>"prvek N-K4" 3*6,1</t>
  </si>
  <si>
    <t>Úpravy povrchů, podlahy a osazování výplní</t>
  </si>
  <si>
    <t>77</t>
  </si>
  <si>
    <t>611323111</t>
  </si>
  <si>
    <t>Omítka vápenocementová vnitřních ploch hladkých nanášená ručně jednovrstvá hladká, na neomítnutý bezesparý podklad, tloušťky do 5 mm stropů rovných</t>
  </si>
  <si>
    <t>162</t>
  </si>
  <si>
    <t>https://podminky.urs.cz/item/CS_URS_2022_02/611323111</t>
  </si>
  <si>
    <t>"strop instalační šachty" 3,59*4,7</t>
  </si>
  <si>
    <t>"nové zastropení strojovny" 4,195*11,375</t>
  </si>
  <si>
    <t>612323111</t>
  </si>
  <si>
    <t>Omítka vápenocementová vnitřních ploch hladkých nanášená ručně jednovrstvá hladká, na neomítnutý bezesparý podklad, tloušťky do 5 mm stěn</t>
  </si>
  <si>
    <t>164</t>
  </si>
  <si>
    <t>https://podminky.urs.cz/item/CS_URS_2022_02/612323111</t>
  </si>
  <si>
    <t>((1,35+5,29+2,39+2,15+1,3)*4,32-0,8*1,97)*2</t>
  </si>
  <si>
    <t>"začištění vybouraných příček" 5*0,15*4,32</t>
  </si>
  <si>
    <t>79</t>
  </si>
  <si>
    <t>612323191</t>
  </si>
  <si>
    <t>Omítka vápenocementová vnitřních ploch hladkých nanášená ručně jednovrstvá hladká, na neomítnutý bezesparý podklad, tloušťky do 5 mm Příplatek k cenám za každý další 1 mm tloušťky omítky přes 5 mm stěn</t>
  </si>
  <si>
    <t>166</t>
  </si>
  <si>
    <t>https://podminky.urs.cz/item/CS_URS_2022_02/612323191</t>
  </si>
  <si>
    <t>107,915*5 "Přepočtené koeficientem množství</t>
  </si>
  <si>
    <t>612325413</t>
  </si>
  <si>
    <t>Oprava vápenocementové omítky vnitřních ploch hladké, tloušťky do 20 mm stěn, v rozsahu opravované plochy přes 30 do 50%</t>
  </si>
  <si>
    <t>168</t>
  </si>
  <si>
    <t>https://podminky.urs.cz/item/CS_URS_2022_02/612325413</t>
  </si>
  <si>
    <t>"místnost 04 - instalační šachta" (3,59+4,7)*2*7,505-1,6*2,0</t>
  </si>
  <si>
    <t>81</t>
  </si>
  <si>
    <t>XHSV0004</t>
  </si>
  <si>
    <t>Začištění prostupů po instalaci rozvodů</t>
  </si>
  <si>
    <t>170</t>
  </si>
  <si>
    <t>cena obsahuje dozdění, omítnutí, utěsnění</t>
  </si>
  <si>
    <t>"počet (obě strany)" 2*15</t>
  </si>
  <si>
    <t>"průchod drenáže" 1</t>
  </si>
  <si>
    <t>616635111</t>
  </si>
  <si>
    <t>Cementová vystýlka potrubí ocelového nebo litinového prováděná na základně na jednotlivých kusech DN 100 mm</t>
  </si>
  <si>
    <t>172</t>
  </si>
  <si>
    <t>https://podminky.urs.cz/item/CS_URS_2022_02/616635111</t>
  </si>
  <si>
    <t>"průraz pro kanalizaci větracích šachet 3 a 4" 4,00</t>
  </si>
  <si>
    <t>83</t>
  </si>
  <si>
    <t>616635116</t>
  </si>
  <si>
    <t>Cementová vystýlka potrubí ocelového nebo litinového prováděná na základně na jednotlivých kusech DN 500 mm</t>
  </si>
  <si>
    <t>174</t>
  </si>
  <si>
    <t>https://podminky.urs.cz/item/CS_URS_2022_02/616635116</t>
  </si>
  <si>
    <t>"průraz Pr-10" 18,6</t>
  </si>
  <si>
    <t>619991001</t>
  </si>
  <si>
    <t>Zakrytí vnitřních ploch před znečištěním včetně pozdějšího odkrytí podlah fólií přilepenou lepící páskou</t>
  </si>
  <si>
    <t>176</t>
  </si>
  <si>
    <t>https://podminky.urs.cz/item/CS_URS_2022_02/619991001</t>
  </si>
  <si>
    <t>92,5+12,5+23,8+16,9+56,2</t>
  </si>
  <si>
    <t>85</t>
  </si>
  <si>
    <t>619991011</t>
  </si>
  <si>
    <t>Zakrytí vnitřních ploch před znečištěním včetně pozdějšího odkrytí konstrukcí a prvků obalením fólií a přelepením páskou</t>
  </si>
  <si>
    <t>178</t>
  </si>
  <si>
    <t>https://podminky.urs.cz/item/CS_URS_2022_02/619991011</t>
  </si>
  <si>
    <t>zakrytí dveří</t>
  </si>
  <si>
    <t>"místnost 01" 2*0,8*1,97</t>
  </si>
  <si>
    <t>"místnost 02" 2*0,8*1,97</t>
  </si>
  <si>
    <t>"místnost 03" 2*0,88*2,01</t>
  </si>
  <si>
    <t>"místnost 04" 2*0,6*2,1</t>
  </si>
  <si>
    <t>"přístupová chodba" 4*0,9*2,00+0,8*2,00+1,45*2,00+1,72*2,00+2*0,6*2,00</t>
  </si>
  <si>
    <t>631311113</t>
  </si>
  <si>
    <t>Mazanina z betonu prostého bez zvýšených nároků na prostředí tl. přes 50 do 80 mm tř. C 12/15</t>
  </si>
  <si>
    <t>180</t>
  </si>
  <si>
    <t>https://podminky.urs.cz/item/CS_URS_2022_02/631311113</t>
  </si>
  <si>
    <t>"větrací šachta 3 a 4" SK6*0,05</t>
  </si>
  <si>
    <t>87</t>
  </si>
  <si>
    <t>631311115</t>
  </si>
  <si>
    <t>Mazanina z betonu prostého bez zvýšených nároků na prostředí tl. přes 50 do 80 mm tř. C 20/25</t>
  </si>
  <si>
    <t>182</t>
  </si>
  <si>
    <t>https://podminky.urs.cz/item/CS_URS_2022_02/631311115</t>
  </si>
  <si>
    <t>"průraz Pr-10" 18,6*0,6*0,08</t>
  </si>
  <si>
    <t>"průraz pro kanalizaci ze šachet 3 a 4" 4,0*0,2*0,08</t>
  </si>
  <si>
    <t>631311135</t>
  </si>
  <si>
    <t>Mazanina z betonu prostého bez zvýšených nároků na prostředí tl. přes 120 do 240 mm tř. C 20/25</t>
  </si>
  <si>
    <t>184</t>
  </si>
  <si>
    <t>https://podminky.urs.cz/item/CS_URS_2022_02/631311135</t>
  </si>
  <si>
    <t>D.1.1.b-13; dle navrhovaných sklonů</t>
  </si>
  <si>
    <t>jižní část nádvoří, průměrná tl. 150 mm</t>
  </si>
  <si>
    <t>(SK1a+SK2d+SK4c+SK5b+SK7b+SK8b)*0,15</t>
  </si>
  <si>
    <t>"odečet květináčů J6" -(2,15*2,16)*0,15</t>
  </si>
  <si>
    <t>střední část nádvoří, průměrná tl. 210 mm</t>
  </si>
  <si>
    <t>(SK1b+SK2c+SK4b+SK6)*0,21</t>
  </si>
  <si>
    <t>"odečet květináčů J5" -(2,15*2,15)*0,21</t>
  </si>
  <si>
    <t>severní část nádvoří, průměrná tl. 270 mm</t>
  </si>
  <si>
    <t>(SK2a+SK2b+SK3+SK4a+SK5a+SK7a+SK8a)*0,27</t>
  </si>
  <si>
    <t>89</t>
  </si>
  <si>
    <t>631311127</t>
  </si>
  <si>
    <t>Mazanina z betonu prostého bez zvýšených nároků na prostředí tl. přes 80 do 120 mm tř. C 30/37</t>
  </si>
  <si>
    <t>186</t>
  </si>
  <si>
    <t>https://podminky.urs.cz/item/CS_URS_2022_02/631311127</t>
  </si>
  <si>
    <t>"větrací šachta 1" 0,6*0,6*0,1</t>
  </si>
  <si>
    <t>631311133</t>
  </si>
  <si>
    <t>Mazanina z betonu prostého bez zvýšených nároků na prostředí tl. přes 120 do 240 mm tř. C 12/15</t>
  </si>
  <si>
    <t>188</t>
  </si>
  <si>
    <t>https://podminky.urs.cz/item/CS_URS_2022_02/631311133</t>
  </si>
  <si>
    <t>mazanina ve spádové vrstvě - průměrná tl. 150 mm</t>
  </si>
  <si>
    <t>SZ2*0,15</t>
  </si>
  <si>
    <t>"dobetonávaná vrstva tl. 80 mm nad panely"4,195*11,375*0,08</t>
  </si>
  <si>
    <t>91</t>
  </si>
  <si>
    <t>631319013</t>
  </si>
  <si>
    <t>Příplatek k cenám mazanin za úpravu povrchu mazaniny přehlazením, mazanina tl. přes 120 do 240 mm</t>
  </si>
  <si>
    <t>190</t>
  </si>
  <si>
    <t>https://podminky.urs.cz/item/CS_URS_2022_02/631319013</t>
  </si>
  <si>
    <t>631319022</t>
  </si>
  <si>
    <t>Příplatek k cenám mazanin za úpravu povrchu mazaniny přehlazením s poprášením cementem pro konečnou úpravu, mazanina tl. přes 80 do 120 mm (20 kg/m3)</t>
  </si>
  <si>
    <t>192</t>
  </si>
  <si>
    <t>https://podminky.urs.cz/item/CS_URS_2022_02/631319022</t>
  </si>
  <si>
    <t>"plochy po vybouraných příčkách" (4,3+2,9)*0,15+0,68*1,5/2</t>
  </si>
  <si>
    <t>"průraz Pr-10" 18,6*0,6</t>
  </si>
  <si>
    <t>"průraz pro kanalizaci z větracích šachet 3 a 4" 0,2*4,0</t>
  </si>
  <si>
    <t>93</t>
  </si>
  <si>
    <t>631319111-1</t>
  </si>
  <si>
    <t>Příplatek k cenám mazanin za vytvoření odtokového žlábku v prádelnách, ve dně kanálu pro rozvody apod. š x v = 250x240 mm</t>
  </si>
  <si>
    <t>194</t>
  </si>
  <si>
    <t>"prvek N-Z4" 6*0,8</t>
  </si>
  <si>
    <t>631319175</t>
  </si>
  <si>
    <t>Příplatek k cenám mazanin za stržení povrchu spodní vrstvy mazaniny latí před vložením výztuže nebo pletiva pro tl. obou vrstev mazaniny přes 120 do 240 mm</t>
  </si>
  <si>
    <t>196</t>
  </si>
  <si>
    <t>https://podminky.urs.cz/item/CS_URS_2022_02/631319175</t>
  </si>
  <si>
    <t>95</t>
  </si>
  <si>
    <t>631351101</t>
  </si>
  <si>
    <t>Bednění v podlahách rýh a hran zřízení</t>
  </si>
  <si>
    <t>198</t>
  </si>
  <si>
    <t>https://podminky.urs.cz/item/CS_URS_2022_02/631351101</t>
  </si>
  <si>
    <t>(10,54+8,74)*0,23</t>
  </si>
  <si>
    <t>15,26*0,13</t>
  </si>
  <si>
    <t>"potěr nad instalační šachtou" 0,05*2*(3,79+5,18)</t>
  </si>
  <si>
    <t>"větrací šachta 1" 0,6*0,1</t>
  </si>
  <si>
    <t>631351102</t>
  </si>
  <si>
    <t>Bednění v podlahách rýh a hran odstranění</t>
  </si>
  <si>
    <t>200</t>
  </si>
  <si>
    <t>https://podminky.urs.cz/item/CS_URS_2022_02/631351102</t>
  </si>
  <si>
    <t>97</t>
  </si>
  <si>
    <t>631362021</t>
  </si>
  <si>
    <t>Výztuž mazanin ze svařovaných sítí z drátů typu KARI</t>
  </si>
  <si>
    <t>202</t>
  </si>
  <si>
    <t>https://podminky.urs.cz/item/CS_URS_2022_02/631362021</t>
  </si>
  <si>
    <t>D.1.2.01</t>
  </si>
  <si>
    <t>KARI síť 6/100/100; 4,44 kg/m2</t>
  </si>
  <si>
    <t>(SK1a+SK1b+SK2a+SK2b+SK2c+SK2d+SK3+SK4a+SK4b+SK4c+SK5a+SK5b+SK6+SK7a+SK7b+SK8a+SK8b)*4,44/1000</t>
  </si>
  <si>
    <t>"odečet květináčů J5, J6" -(2,15*2,15+2,15*2,16)*4,44/1000</t>
  </si>
  <si>
    <t>632450124</t>
  </si>
  <si>
    <t>Potěr cementový vyrovnávací ze suchých směsí v pásu o průměrné (střední) tl. přes 40 do 50 mm</t>
  </si>
  <si>
    <t>204</t>
  </si>
  <si>
    <t>https://podminky.urs.cz/item/CS_URS_2022_02/632450124</t>
  </si>
  <si>
    <t>4,39*5,18</t>
  </si>
  <si>
    <t>99</t>
  </si>
  <si>
    <t>632451033</t>
  </si>
  <si>
    <t>Potěr cementový vyrovnávací z malty (MC-15) v ploše o průměrné (střední) tl. přes 30 do 40 mm</t>
  </si>
  <si>
    <t>206</t>
  </si>
  <si>
    <t>https://podminky.urs.cz/item/CS_URS_2022_02/632451033</t>
  </si>
  <si>
    <t>"plochy po vybouraných příčkách"</t>
  </si>
  <si>
    <t>(4,3+2,9)*0,15+0,68*1,5/2</t>
  </si>
  <si>
    <t>642942111</t>
  </si>
  <si>
    <t>Osazování zárubní nebo rámů kovových dveřních lisovaných nebo z úhelníků bez dveřních křídel na cementovou maltu, plochy otvoru do 2,5 m2</t>
  </si>
  <si>
    <t>208</t>
  </si>
  <si>
    <t>https://podminky.urs.cz/item/CS_URS_2022_02/642942111</t>
  </si>
  <si>
    <t>"prvek s ozn. D1" 1</t>
  </si>
  <si>
    <t>101</t>
  </si>
  <si>
    <t>55331363-1</t>
  </si>
  <si>
    <t>zárubeň ocelová pro běžné zdění a porobeton 115 levá/pravá 800; typ YHt s profilem pro vložení těsnícího potrubí, barva RAL dle výběru</t>
  </si>
  <si>
    <t>210</t>
  </si>
  <si>
    <t>Trubní vedení</t>
  </si>
  <si>
    <t>899304811</t>
  </si>
  <si>
    <t>Demontáž poklopů betonových a železobetonových včetně rámu, hmotnosti jednotlivě přes 150 kg</t>
  </si>
  <si>
    <t>212</t>
  </si>
  <si>
    <t>https://podminky.urs.cz/item/CS_URS_2022_02/899304811</t>
  </si>
  <si>
    <t>"poklop instalační šachty"  1</t>
  </si>
  <si>
    <t>103</t>
  </si>
  <si>
    <t>899914112</t>
  </si>
  <si>
    <t>Montáž ocelové chráničky v otevřeném výkopu vnějšího průměru D 219 x 10 mm</t>
  </si>
  <si>
    <t>214</t>
  </si>
  <si>
    <t>https://podminky.urs.cz/item/CS_URS_2022_02/899914112</t>
  </si>
  <si>
    <t>Ostatní konstrukce a práce, bourání</t>
  </si>
  <si>
    <t>935932112</t>
  </si>
  <si>
    <t>Osazení odvodňovacího žlabu plastového s krycím roštem šířky přes 200 mm</t>
  </si>
  <si>
    <t>216</t>
  </si>
  <si>
    <t>https://podminky.urs.cz/item/CS_URS_2022_02/935932112</t>
  </si>
  <si>
    <t>105</t>
  </si>
  <si>
    <t>56241027</t>
  </si>
  <si>
    <t>žlab PE vyztužený skelnými vlákny zátěž A15-D 400kN světlá š 200mm</t>
  </si>
  <si>
    <t>218</t>
  </si>
  <si>
    <t xml:space="preserve">bude využity krycí mřížky z původních vpustí </t>
  </si>
  <si>
    <t>945412111</t>
  </si>
  <si>
    <t>Teleskopická hydraulická montážní plošina na samohybném podvozku, s otočným košem výšky zdvihu do 8 m</t>
  </si>
  <si>
    <t>den</t>
  </si>
  <si>
    <t>220</t>
  </si>
  <si>
    <t>https://podminky.urs.cz/item/CS_URS_2022_02/945412111</t>
  </si>
  <si>
    <t>"pro montáž svítidel v rámci nádvoří" 2</t>
  </si>
  <si>
    <t>107</t>
  </si>
  <si>
    <t>949101112</t>
  </si>
  <si>
    <t>Lešení pomocné pracovní pro objekty pozemních staveb pro zatížení do 150 kg/m2, o výšce lešeňové podlahy přes 1,9 do 3,5 m</t>
  </si>
  <si>
    <t>222</t>
  </si>
  <si>
    <t>https://podminky.urs.cz/item/CS_URS_2022_02/949101112</t>
  </si>
  <si>
    <t>(92,5+12,5+23,8+16,9)/3</t>
  </si>
  <si>
    <t>952901114</t>
  </si>
  <si>
    <t>Vyčištění budov nebo objektů před předáním do užívání budov bytové nebo občanské výstavby, světlé výšky podlaží přes 4 m</t>
  </si>
  <si>
    <t>224</t>
  </si>
  <si>
    <t>https://podminky.urs.cz/item/CS_URS_2022_02/952901114</t>
  </si>
  <si>
    <t>109</t>
  </si>
  <si>
    <t>953942121</t>
  </si>
  <si>
    <t>Osazování drobných kovových předmětů se zalitím maltou cementovou, do vysekaných kapes nebo připravených otvorů ochranných úhelníků</t>
  </si>
  <si>
    <t>226</t>
  </si>
  <si>
    <t>https://podminky.urs.cz/item/CS_URS_2022_02/953942121</t>
  </si>
  <si>
    <t>"průraz Pr-03" 2</t>
  </si>
  <si>
    <t>"průraz Pr-04" 2</t>
  </si>
  <si>
    <t>110</t>
  </si>
  <si>
    <t>13011065</t>
  </si>
  <si>
    <t>úhelník ocelový rovnostranný jakost 11 375 60x60x3mm</t>
  </si>
  <si>
    <t>228</t>
  </si>
  <si>
    <t>úhelník 60/60/3; 2,745 kg/m</t>
  </si>
  <si>
    <t>"průraz Pr-03" 2*1,00*2,745/1000</t>
  </si>
  <si>
    <t>"průraz Pr-04" 2*1,00*2,745/1000</t>
  </si>
  <si>
    <t>111</t>
  </si>
  <si>
    <t>953943211</t>
  </si>
  <si>
    <t>Osazování drobných kovových předmětů kotvených do stěny hasicího přístroje</t>
  </si>
  <si>
    <t>230</t>
  </si>
  <si>
    <t>https://podminky.urs.cz/item/CS_URS_2022_02/953943211</t>
  </si>
  <si>
    <t>"dle PBŘ" 2</t>
  </si>
  <si>
    <t>112</t>
  </si>
  <si>
    <t>44932112</t>
  </si>
  <si>
    <t>přístroj hasicí ruční práškový PG 4 LE</t>
  </si>
  <si>
    <t>232</t>
  </si>
  <si>
    <t>113</t>
  </si>
  <si>
    <t>953961R01</t>
  </si>
  <si>
    <t>Kotvy chemické s vyvrtáním otvoru do betonu, železobetonu nebo tvrdého kamene tmel, hloubka 1000 mm</t>
  </si>
  <si>
    <t>234</t>
  </si>
  <si>
    <t>Poznámka k položce:
Poznámka k položce: kotvy pro záporovou stěnu</t>
  </si>
  <si>
    <t>114</t>
  </si>
  <si>
    <t>962031133</t>
  </si>
  <si>
    <t>Bourání příček z cihel, tvárnic nebo příčkovek z cihel pálených, plných nebo dutých na maltu vápennou nebo vápenocementovou, tl. do 150 mm</t>
  </si>
  <si>
    <t>236</t>
  </si>
  <si>
    <t>https://podminky.urs.cz/item/CS_URS_2022_02/962031133</t>
  </si>
  <si>
    <t>(4,3+2,9)*4,32-1,6*2,0</t>
  </si>
  <si>
    <t>"ostrý roh" (0,68+1,2)*4,32</t>
  </si>
  <si>
    <t>115</t>
  </si>
  <si>
    <t>962042321</t>
  </si>
  <si>
    <t>Bourání zdiva z betonu prostého nadzákladového objemu přes 1 m3</t>
  </si>
  <si>
    <t>238</t>
  </si>
  <si>
    <t>https://podminky.urs.cz/item/CS_URS_2022_02/962042321</t>
  </si>
  <si>
    <t>"instalační šachta" 2*(4,38+4,39)*0,4*1,2</t>
  </si>
  <si>
    <t>116</t>
  </si>
  <si>
    <t>962042521</t>
  </si>
  <si>
    <t>Bourání zálivky z lehčeného betonu nadzákladového objemu přes 1 m3</t>
  </si>
  <si>
    <t>240</t>
  </si>
  <si>
    <t>https://podminky.urs.cz/item/CS_URS_2022_02/962042521</t>
  </si>
  <si>
    <t>"předpokládaný podklad průrazu Pr-10" 18,6*0,6*(0,6-0,08)-18,6*0,4*0,4</t>
  </si>
  <si>
    <t>"průraz pro odvod kanalizace z větracích šachet 3 a 4" 4,00*0,2*(0,2-0,08)</t>
  </si>
  <si>
    <t>117</t>
  </si>
  <si>
    <t>963012520-1</t>
  </si>
  <si>
    <t>Bourání stropů z desek nebo panelů železobetonových prefabrikovaných, š. přes 300 mm tl. přes 140 mm</t>
  </si>
  <si>
    <t>242</t>
  </si>
  <si>
    <t>4,195*11,375*0,4</t>
  </si>
  <si>
    <t>965042141</t>
  </si>
  <si>
    <t>Bourání mazanin betonových nebo z litého asfaltu tl. do 100 mm, plochy přes 4 m2</t>
  </si>
  <si>
    <t>244</t>
  </si>
  <si>
    <t>https://podminky.urs.cz/item/CS_URS_2022_02/965042141</t>
  </si>
  <si>
    <t>výkres č. D1.1.b-02</t>
  </si>
  <si>
    <t>předpokládaná průměrná tl. po celé ploše je 80 mm</t>
  </si>
  <si>
    <t>(SK2b+SK2c+SK2d+SK5a+SK5b)*0,08</t>
  </si>
  <si>
    <t>"ventilační šachty č.1 a 2" (0,9*2,9+0,9*2,3)*0,08</t>
  </si>
  <si>
    <t>"odečet květináčů J5, J6" -(2,15*2,15+2,15*2,16)*0,08</t>
  </si>
  <si>
    <t>předpokládaná průměrná tl. po celé ploše je 50 mm</t>
  </si>
  <si>
    <t>SK6*0,05</t>
  </si>
  <si>
    <t>"ventilační šachta č.3 a 4" 2*2,52*1,00*0,05</t>
  </si>
  <si>
    <t>"průraz pro odvod kanalizace z větracích šachet 3 a 4" 4,00*0,2*0,08</t>
  </si>
  <si>
    <t>119</t>
  </si>
  <si>
    <t>965042241</t>
  </si>
  <si>
    <t>Bourání mazanin betonových nebo z litého asfaltu tl. přes 100 mm, plochy přes 4 m2</t>
  </si>
  <si>
    <t>246</t>
  </si>
  <si>
    <t>https://podminky.urs.cz/item/CS_URS_2022_02/965042241</t>
  </si>
  <si>
    <t>předpokládaná průměrná tl. po celé ploše je 150 mm</t>
  </si>
  <si>
    <t>(SK2b+SK2c+SK2d+SK5a+SK5b)*0,15</t>
  </si>
  <si>
    <t>"ventilační šachty č.1 a 2" (0,9*2,9+0,9*2,3)*0,15</t>
  </si>
  <si>
    <t>"odečet květináčů J5, J6" -(2,15*2,15+2,15*2,16)*0,15</t>
  </si>
  <si>
    <t>předpokládaná průměrná tl. po celé ploše je 300 mm</t>
  </si>
  <si>
    <t>SK6*0,3</t>
  </si>
  <si>
    <t>"ventilační šachta č.3 a 4" 2*2,52*1,00*0,3</t>
  </si>
  <si>
    <t>předpokládaná průměrná tl. po celé ploše je 175 mm</t>
  </si>
  <si>
    <t>SZ1*0,175</t>
  </si>
  <si>
    <t>965043441</t>
  </si>
  <si>
    <t>Bourání mazanin betonových s potěrem nebo teracem tl. do 150 mm, plochy přes 4 m2</t>
  </si>
  <si>
    <t>248</t>
  </si>
  <si>
    <t>https://podminky.urs.cz/item/CS_URS_2022_02/965043441</t>
  </si>
  <si>
    <t>předpokládaná průměrná tl. potěru po celé ploše je 125 mm</t>
  </si>
  <si>
    <t>(SK2b+SK2c+SK2d+SK5a+SK5b)*0,125</t>
  </si>
  <si>
    <t>"ventilační šachty č.1 a 2" (0,9*2,9+0,9*2,3)*0,125</t>
  </si>
  <si>
    <t>"odečet květináčů J5, J6" -(2,15*2,15+2,15*2,16)*0,125</t>
  </si>
  <si>
    <t>předpokládaná průměrná tl. potěru po celé ploše je 100 mm</t>
  </si>
  <si>
    <t>"ventilační šachta č.3 a 4" 2*2,52*1,00*0,1</t>
  </si>
  <si>
    <t>121</t>
  </si>
  <si>
    <t>968072456</t>
  </si>
  <si>
    <t>Vybourání kovových rámů oken s křídly, dveřních zárubní, vrat, stěn, ostění nebo obkladů dveřních zárubní, plochy přes 2 m2</t>
  </si>
  <si>
    <t>250</t>
  </si>
  <si>
    <t>https://podminky.urs.cz/item/CS_URS_2022_02/968072456</t>
  </si>
  <si>
    <t>"dveře v bourané příčce" 1,6*2,00</t>
  </si>
  <si>
    <t>971033431</t>
  </si>
  <si>
    <t>Vybourání otvorů ve zdivu základovém nebo nadzákladovém z cihel, tvárnic, příčkovek z cihel pálených na maltu vápennou nebo vápenocementovou plochy do 0,25 m2, tl. do 150 mm</t>
  </si>
  <si>
    <t>252</t>
  </si>
  <si>
    <t>https://podminky.urs.cz/item/CS_URS_2022_02/971033431</t>
  </si>
  <si>
    <t>"průraz Pr-05" 1</t>
  </si>
  <si>
    <t>123</t>
  </si>
  <si>
    <t>971033441</t>
  </si>
  <si>
    <t>Vybourání otvorů ve zdivu základovém nebo nadzákladovém z cihel, tvárnic, příčkovek z cihel pálených na maltu vápennou nebo vápenocementovou plochy do 0,25 m2, tl. do 300 mm</t>
  </si>
  <si>
    <t>254</t>
  </si>
  <si>
    <t>https://podminky.urs.cz/item/CS_URS_2022_02/971033441</t>
  </si>
  <si>
    <t>"průraz Pr-08" 1</t>
  </si>
  <si>
    <t>971052241</t>
  </si>
  <si>
    <t>Vybourání a prorážení otvorů v železobetonových příčkách a zdech základových nebo nadzákladových, plochy do 0,0225 m2, tl. do 300 mm</t>
  </si>
  <si>
    <t>256</t>
  </si>
  <si>
    <t>https://podminky.urs.cz/item/CS_URS_2022_02/971052241</t>
  </si>
  <si>
    <t>"průraz pro drenážní trubku" 1</t>
  </si>
  <si>
    <t>125</t>
  </si>
  <si>
    <t>971052461</t>
  </si>
  <si>
    <t>Vybourání a prorážení otvorů v železobetonových příčkách a zdech základových nebo nadzákladových, plochy do 0,25 m2, tl. do 600 mm</t>
  </si>
  <si>
    <t>258</t>
  </si>
  <si>
    <t>https://podminky.urs.cz/item/CS_URS_2022_02/971052461</t>
  </si>
  <si>
    <t>"průraz Pr-09" 1</t>
  </si>
  <si>
    <t>971033531</t>
  </si>
  <si>
    <t>Vybourání otvorů ve zdivu základovém nebo nadzákladovém z cihel, tvárnic, příčkovek z cihel pálených na maltu vápennou nebo vápenocementovou plochy do 1 m2, tl. do 150 mm</t>
  </si>
  <si>
    <t>260</t>
  </si>
  <si>
    <t>https://podminky.urs.cz/item/CS_URS_2022_02/971033531</t>
  </si>
  <si>
    <t>"průraz Pr-03" 0,85*0,85</t>
  </si>
  <si>
    <t>"průraz Pr-04" 0,85*0,85</t>
  </si>
  <si>
    <t>"průraz Pr-14" 0,6*0,3</t>
  </si>
  <si>
    <t>127</t>
  </si>
  <si>
    <t>971033541</t>
  </si>
  <si>
    <t>Vybourání otvorů ve zdivu základovém nebo nadzákladovém z cihel, tvárnic, příčkovek z cihel pálených na maltu vápennou nebo vápenocementovou plochy do 1 m2, tl. do 300 mm</t>
  </si>
  <si>
    <t>262</t>
  </si>
  <si>
    <t>https://podminky.urs.cz/item/CS_URS_2022_02/971033541</t>
  </si>
  <si>
    <t>"průraz Pr-01" pi*0,34^2*0,3</t>
  </si>
  <si>
    <t>"průraz Pr-02" pi*0,34^2*0,3</t>
  </si>
  <si>
    <t>971033631</t>
  </si>
  <si>
    <t>Vybourání otvorů ve zdivu základovém nebo nadzákladovém z cihel, tvárnic, příčkovek z cihel pálených na maltu vápennou nebo vápenocementovou plochy do 4 m2, tl. do 150 mm</t>
  </si>
  <si>
    <t>264</t>
  </si>
  <si>
    <t>https://podminky.urs.cz/item/CS_URS_2022_02/971033631</t>
  </si>
  <si>
    <t>"průraz Pr-06" 0,6*1,8</t>
  </si>
  <si>
    <t>"průraz Pr-07" 0,75*1,8</t>
  </si>
  <si>
    <t>129</t>
  </si>
  <si>
    <t>972054691</t>
  </si>
  <si>
    <t>Vybourání otvorů ve stropech nebo klenbách železobetonových bez odstranění podlahy a násypu, plochy do 4 m2, tl. přes 80 mm</t>
  </si>
  <si>
    <t>266</t>
  </si>
  <si>
    <t>https://podminky.urs.cz/item/CS_URS_2022_02/972054691</t>
  </si>
  <si>
    <t>"větrací šachta 1" 2,00*0,6*0,4</t>
  </si>
  <si>
    <t>"větrací šachta 2" 2,00*0,6*0,4</t>
  </si>
  <si>
    <t>974031142</t>
  </si>
  <si>
    <t>Vysekání rýh ve zdivu cihelném na maltu vápennou nebo vápenocementovou do hl. 70 mm a šířky do 70 mm</t>
  </si>
  <si>
    <t>268</t>
  </si>
  <si>
    <t>https://podminky.urs.cz/item/CS_URS_2022_02/974031142</t>
  </si>
  <si>
    <t>"průraz Pr-03" 2*1,00</t>
  </si>
  <si>
    <t>"průraz Pr-04" 2*1,00</t>
  </si>
  <si>
    <t>131</t>
  </si>
  <si>
    <t>974031155</t>
  </si>
  <si>
    <t>Vysekání rýh ve zdivu cihelném na maltu vápennou nebo vápenocementovou do hl. 100 mm a šířky do 200 mm</t>
  </si>
  <si>
    <t>270</t>
  </si>
  <si>
    <t>https://podminky.urs.cz/item/CS_URS_2022_02/974031155</t>
  </si>
  <si>
    <t>"průraz Pr-01" 2*0,9</t>
  </si>
  <si>
    <t>"průraz Pr-02" 2*0,9</t>
  </si>
  <si>
    <t>"průraz Pr-08" 2*0,65</t>
  </si>
  <si>
    <t>"průraz Pr-13" 2*0,8</t>
  </si>
  <si>
    <t>977151112</t>
  </si>
  <si>
    <t>Jádrové vrty diamantovými korunkami do stavebních materiálů (železobetonu, betonu, cihel, obkladů, dlažeb, kamene) průměru přes 35 do 40 mm</t>
  </si>
  <si>
    <t>272</t>
  </si>
  <si>
    <t>https://podminky.urs.cz/item/CS_URS_2022_02/977151112</t>
  </si>
  <si>
    <t>"průraz pro vedení vodovodu" 1,00</t>
  </si>
  <si>
    <t>133</t>
  </si>
  <si>
    <t>977151121</t>
  </si>
  <si>
    <t>Jádrové vrty diamantovými korunkami do stavebních materiálů (železobetonu, betonu, cihel, obkladů, dlažeb, kamene) průměru přes 110 do 120 mm</t>
  </si>
  <si>
    <t>274</t>
  </si>
  <si>
    <t>https://podminky.urs.cz/item/CS_URS_2022_02/977151121</t>
  </si>
  <si>
    <t>"průrazy pro kanalizaci z ventilačních šachet 3 a 4" 2*1,00</t>
  </si>
  <si>
    <t>977151132</t>
  </si>
  <si>
    <t>Jádrové vrty diamantovými korunkami do stavebních materiálů (železobetonu, betonu, cihel, obkladů, dlažeb, kamene) průměru přes 400 do 450 mm</t>
  </si>
  <si>
    <t>276</t>
  </si>
  <si>
    <t>https://podminky.urs.cz/item/CS_URS_2022_02/977151132</t>
  </si>
  <si>
    <t>"průraz Pr-11" 1,43</t>
  </si>
  <si>
    <t>"průraz Pr-12; odhad délky" 1,00</t>
  </si>
  <si>
    <t>135</t>
  </si>
  <si>
    <t>978013161</t>
  </si>
  <si>
    <t>Otlučení vápenných nebo vápenocementových omítek vnitřních ploch stěn s vyškrabáním spar, s očištěním zdiva, v rozsahu přes 30 do 50 %</t>
  </si>
  <si>
    <t>278</t>
  </si>
  <si>
    <t>https://podminky.urs.cz/item/CS_URS_2022_02/978013161</t>
  </si>
  <si>
    <t>979071112</t>
  </si>
  <si>
    <t>Očištění vybouraných dlažeb od spojovacího materiálu, s uložením očištěných kostek na skládku, s odklizením odpadových hmot na hromady a s odklizením vybouraných kostek na vzdálenost do 3 m velkých, s původním vyplněním spár živicí nebo cementovou maltou</t>
  </si>
  <si>
    <t>280</t>
  </si>
  <si>
    <t>https://podminky.urs.cz/item/CS_URS_2022_02/979071112</t>
  </si>
  <si>
    <t>SK1a+SK1b+SK2a+SK2b+SK2c+SK2d+SK3+SK4a+SK4b+SK4c</t>
  </si>
  <si>
    <t>137</t>
  </si>
  <si>
    <t>979071131</t>
  </si>
  <si>
    <t>Očištění vybouraných dlažebních kostek od spojovacího materiálu, s uložením očištěných kostek na skládku, s odklizením odpadových hmot na hromady a s odklizením vybouraných kostek na vzdálenost do 3 m mozaikových, s původním vyplněním spár kamenivem těženým nebo cementovou maltou</t>
  </si>
  <si>
    <t>282</t>
  </si>
  <si>
    <t>https://podminky.urs.cz/item/CS_URS_2022_02/979071131</t>
  </si>
  <si>
    <t>985341101</t>
  </si>
  <si>
    <t>Uhlíkové lamely pro zesílení nosných železobetonových konstrukcí tloušťky do 1,2 mm modulu pružnosti do 170 kN/mm2, lepené na povrch, šířky 50 mm</t>
  </si>
  <si>
    <t>284</t>
  </si>
  <si>
    <t>https://podminky.urs.cz/item/CS_URS_2022_02/985341101</t>
  </si>
  <si>
    <t>"ventilační šachta 1" 3*4,5</t>
  </si>
  <si>
    <t>"ventilační šachta 2" 3*4,5</t>
  </si>
  <si>
    <t>"oprava betonu" 5*13,96+15*(2*0,68+0,4)</t>
  </si>
  <si>
    <t>139</t>
  </si>
  <si>
    <t>XHSV0001</t>
  </si>
  <si>
    <t>Invetarizace a očíslování rozebraných a očištěných dlažeb dle přiložených tabulek stavebně-technického průzkumu</t>
  </si>
  <si>
    <t>kpl</t>
  </si>
  <si>
    <t>286</t>
  </si>
  <si>
    <t>985111231</t>
  </si>
  <si>
    <t>Odsekání vrstev betonu rubu kleneb a podlah, tloušťka odsekané vrstvy do 80 mm</t>
  </si>
  <si>
    <t>288</t>
  </si>
  <si>
    <t>https://podminky.urs.cz/item/CS_URS_2022_02/985111231</t>
  </si>
  <si>
    <t>tl. odsekávané vrstvy dalších 50 mm k pol. č. 985111233</t>
  </si>
  <si>
    <t>SK1a+SK4c+SK7b+SK8b</t>
  </si>
  <si>
    <t>141</t>
  </si>
  <si>
    <t>985111233</t>
  </si>
  <si>
    <t>Odsekání vrstev betonu rubu kleneb a podlah, tloušťka odsekané vrstvy přes 100 do 150 mm</t>
  </si>
  <si>
    <t>290</t>
  </si>
  <si>
    <t>https://podminky.urs.cz/item/CS_URS_2022_02/985111233</t>
  </si>
  <si>
    <t>tl. odsekávané vrstvy 150 mm</t>
  </si>
  <si>
    <t>SK1a+SK1b+SK3+SK4a+SK4b+SK4c+SK7a+SK7b+SK8a+SK8b</t>
  </si>
  <si>
    <t>Bezpečnostní tabulky a opatření dle dle platné legislativy a požadavků dotčených ČSN (NV č. 375/2017 Sb. a ČSN ISO 3864-1)</t>
  </si>
  <si>
    <t>292</t>
  </si>
  <si>
    <t>997</t>
  </si>
  <si>
    <t>Přesun sutě</t>
  </si>
  <si>
    <t>143</t>
  </si>
  <si>
    <t>997013151</t>
  </si>
  <si>
    <t>Vnitrostaveništní doprava suti a vybouraných hmot vodorovně do 50 m svisle s omezením mechanizace pro budovy a haly výšky do 6 m</t>
  </si>
  <si>
    <t>294</t>
  </si>
  <si>
    <t>https://podminky.urs.cz/item/CS_URS_2022_02/997013151</t>
  </si>
  <si>
    <t>997013501</t>
  </si>
  <si>
    <t>Odvoz suti a vybouraných hmot na skládku nebo meziskládku se složením, na vzdálenost do 1 km</t>
  </si>
  <si>
    <t>296</t>
  </si>
  <si>
    <t>https://podminky.urs.cz/item/CS_URS_2022_02/997013501</t>
  </si>
  <si>
    <t>145</t>
  </si>
  <si>
    <t>997013509</t>
  </si>
  <si>
    <t>Odvoz suti a vybouraných hmot na skládku nebo meziskládku se složením, na vzdálenost Příplatek k ceně za každý další i započatý 1 km přes 1 km</t>
  </si>
  <si>
    <t>298</t>
  </si>
  <si>
    <t>https://podminky.urs.cz/item/CS_URS_2022_02/997013509</t>
  </si>
  <si>
    <t>613,264*13 "Přepočtené koeficientem množství</t>
  </si>
  <si>
    <t>997013631</t>
  </si>
  <si>
    <t>Poplatek za uložení stavebního odpadu na skládce (skládkovné) směsného stavebního a demoličního zatříděného do Katalogu odpadů pod kódem 17 09 04</t>
  </si>
  <si>
    <t>300</t>
  </si>
  <si>
    <t>https://podminky.urs.cz/item/CS_URS_2022_02/997013631</t>
  </si>
  <si>
    <t>998</t>
  </si>
  <si>
    <t>Přesun hmot</t>
  </si>
  <si>
    <t>147</t>
  </si>
  <si>
    <t>998017001</t>
  </si>
  <si>
    <t>Přesun hmot pro budovy občanské výstavby, bydlení, výrobu a služby s omezením mechanizace vodorovná dopravní vzdálenost do 100 m pro budovy s jakoukoliv nosnou konstrukcí výšky do 6 m</t>
  </si>
  <si>
    <t>302</t>
  </si>
  <si>
    <t>https://podminky.urs.cz/item/CS_URS_2022_02/998017001</t>
  </si>
  <si>
    <t>998223011</t>
  </si>
  <si>
    <t>Přesun hmot pro pozemní komunikace s krytem dlážděným dopravní vzdálenost do 200 m jakékoliv délky objektu</t>
  </si>
  <si>
    <t>304</t>
  </si>
  <si>
    <t>https://podminky.urs.cz/item/CS_URS_2022_02/998223011</t>
  </si>
  <si>
    <t>přesun dlažby z nádvoří na mezideponii a zpět</t>
  </si>
  <si>
    <t>výpočet v pol č. 113105113</t>
  </si>
  <si>
    <t>2*430,679*0,075 "t/m2</t>
  </si>
  <si>
    <t>"oplocení, brána a stožáry" 6,5</t>
  </si>
  <si>
    <t>149</t>
  </si>
  <si>
    <t>998223094</t>
  </si>
  <si>
    <t>Přesun hmot pro pozemní komunikace s krytem dlážděným Příplatek k ceně za zvětšený přesun přes vymezenou největší dopravní vzdálenost do 5000 m</t>
  </si>
  <si>
    <t>306</t>
  </si>
  <si>
    <t>https://podminky.urs.cz/item/CS_URS_2022_02/998223094</t>
  </si>
  <si>
    <t>998223095</t>
  </si>
  <si>
    <t>Přesun hmot pro pozemní komunikace s krytem dlážděným Příplatek k ceně za zvětšený přesun přes vymezenou největší dopravní vzdálenost za každých dalších 5000 m přes 5000 m</t>
  </si>
  <si>
    <t>308</t>
  </si>
  <si>
    <t>https://podminky.urs.cz/item/CS_URS_2022_02/998223095</t>
  </si>
  <si>
    <t>71,102*3 "Přepočtené koeficientem množství</t>
  </si>
  <si>
    <t>PSV</t>
  </si>
  <si>
    <t>Práce a dodávky PSV</t>
  </si>
  <si>
    <t>711</t>
  </si>
  <si>
    <t>Izolace proti vodě, vlhkosti a plynům</t>
  </si>
  <si>
    <t>151</t>
  </si>
  <si>
    <t>711111052</t>
  </si>
  <si>
    <t>Provedení izolace proti zemní vlhkosti natěradly a tmely za studena na ploše vodorovné V dvojnásobným nátěrem tekutou lepenkou</t>
  </si>
  <si>
    <t>310</t>
  </si>
  <si>
    <t>https://podminky.urs.cz/item/CS_URS_2022_02/711111052</t>
  </si>
  <si>
    <t>"větrací šachta 1" (0,6+2,00)*1,65*2+0,6*0,6+2*0,26*0,6+2,15*(0,28+0,23)+0,15*(0,515+0,6+2,9+0,6+0,275)</t>
  </si>
  <si>
    <t>"větrací šachta 2" (0,6+2,00)*1,73*2+1,94*(0,28+0,23)+0,15*(0,4+0,6+2,3+0,6)</t>
  </si>
  <si>
    <t>"větrací šachta 3" 2*(2,00+0,6)*2,78-2*0,875*0,4+4*(0,825*0,15+0,4*0,15)+2*(2,46+0,6)*0,15+2,00*0,6</t>
  </si>
  <si>
    <t>"větrací šachta 4" 2*(2,00+0,6)*2,26-2*0,875*0,4+4*(0,825*0,15+0,4*0,15)+2*(2,46+0,6)*0,15+2,00*0,6</t>
  </si>
  <si>
    <t>24617150</t>
  </si>
  <si>
    <t>nátěr hydroizolační na bázi asfaltu a plastu do spodní stavby</t>
  </si>
  <si>
    <t>kg</t>
  </si>
  <si>
    <t>312</t>
  </si>
  <si>
    <t>52,166</t>
  </si>
  <si>
    <t>52,166*3 'Přepočtené koeficientem množství</t>
  </si>
  <si>
    <t>153</t>
  </si>
  <si>
    <t>711131811</t>
  </si>
  <si>
    <t>Odstranění izolace proti zemní vlhkosti na ploše vodorovné V</t>
  </si>
  <si>
    <t>314</t>
  </si>
  <si>
    <t>https://podminky.urs.cz/item/CS_URS_2022_02/711131811</t>
  </si>
  <si>
    <t>SK2a+SK2b+SK2c+SK2d+SK5a+SK5b</t>
  </si>
  <si>
    <t>"odečet květináčů J5, J6" -(2,15*2,15+2,15*2,16)</t>
  </si>
  <si>
    <t>"dvě vrstvy" 2*SZ1</t>
  </si>
  <si>
    <t>711141559</t>
  </si>
  <si>
    <t>Provedení izolace proti zemní vlhkosti pásy přitavením NAIP na ploše vodorovné V</t>
  </si>
  <si>
    <t>316</t>
  </si>
  <si>
    <t>https://podminky.urs.cz/item/CS_URS_2022_02/711141559</t>
  </si>
  <si>
    <t>"větrací šachty 3 a 4" SK6</t>
  </si>
  <si>
    <t>"asfaltová lepenka - dočasná izolace stropních panelů" 4,5*11,375</t>
  </si>
  <si>
    <t>155</t>
  </si>
  <si>
    <t>62853004</t>
  </si>
  <si>
    <t>pás asfaltový natavitelný modifikovaný SBS tl 4,0mm s vložkou ze skleněné tkaniny a spalitelnou PE fólií nebo jemnozrnný minerálním posypem na horním povrchu</t>
  </si>
  <si>
    <t>318</t>
  </si>
  <si>
    <t>7,2*1,15 'Přepočtené koeficientem množství</t>
  </si>
  <si>
    <t>62832001</t>
  </si>
  <si>
    <t>pás asfaltový natavitelný oxidovaný tl. 3,5mm typu V60 S35 s vložkou ze skleněné rohože, s jemnozrnným minerálním posypem</t>
  </si>
  <si>
    <t>320</t>
  </si>
  <si>
    <t>51,188*1,15 'Přepočtené koeficientem množství</t>
  </si>
  <si>
    <t>157</t>
  </si>
  <si>
    <t>711142559</t>
  </si>
  <si>
    <t>Provedení izolace proti zemní vlhkosti pásy přitavením NAIP na ploše svislé S</t>
  </si>
  <si>
    <t>322</t>
  </si>
  <si>
    <t>https://podminky.urs.cz/item/CS_URS_2022_02/711142559</t>
  </si>
  <si>
    <t>"větrací šachty 3 a 4" 2*1,16*2,46</t>
  </si>
  <si>
    <t>324</t>
  </si>
  <si>
    <t>5,707*1,2 'Přepočtené koeficientem množství</t>
  </si>
  <si>
    <t>159</t>
  </si>
  <si>
    <t>711491176</t>
  </si>
  <si>
    <t>Provedení izolace proti povrchové a podpovrchové tlakové vodě ostatní na ploše vodorovné V připevnění izolace ukončovací lištou</t>
  </si>
  <si>
    <t>326</t>
  </si>
  <si>
    <t>https://podminky.urs.cz/item/CS_URS_2022_02/711491176</t>
  </si>
  <si>
    <t>výkresy šachet</t>
  </si>
  <si>
    <t>"větrací šachta 1" 2*(2,9+3,36)</t>
  </si>
  <si>
    <t>"větrací šachta 2" 2*(2,55+3,16)</t>
  </si>
  <si>
    <t>28323049</t>
  </si>
  <si>
    <t>lišta ukončovací</t>
  </si>
  <si>
    <t>328</t>
  </si>
  <si>
    <t>161</t>
  </si>
  <si>
    <t>X7110001</t>
  </si>
  <si>
    <t>Dvojitá sektorová hydroizolace s možností kontroly a aktivace vč. doplňkových materiálů</t>
  </si>
  <si>
    <t>330</t>
  </si>
  <si>
    <t>výkres D.1.1b-04</t>
  </si>
  <si>
    <t>134,39      "odměřeno z výkresu D.1.1.b-02</t>
  </si>
  <si>
    <t>"svislé přesahy" 8,73*0,85+15,26*1,14+10,54*0,825+(15,21+0,48+0,1)*0,3</t>
  </si>
  <si>
    <t>"instalační šachta" 4,39*5,18+1,05*(2*4,39+2*5,18)</t>
  </si>
  <si>
    <t>"větrací šachta 1" (2,9+2*1,03+0,515+0,275+2*2,46+2,38)*1,07</t>
  </si>
  <si>
    <t>"větrací šachta 2" (0,4+0,9+2,3+1,03+0,21+2,38+2,38+2,56)*1,26</t>
  </si>
  <si>
    <t>711491171</t>
  </si>
  <si>
    <t>Provedení izolace proti povrchové a podpovrchové tlakové vodě ostatní na ploše vodorovné V z textilií, vrstva podkladní</t>
  </si>
  <si>
    <t>332</t>
  </si>
  <si>
    <t>https://podminky.urs.cz/item/CS_URS_2022_02/711491171</t>
  </si>
  <si>
    <t>"instalační šachta" 4,39*5,18</t>
  </si>
  <si>
    <t>163</t>
  </si>
  <si>
    <t>69311068</t>
  </si>
  <si>
    <t>geotextilie netkaná separační, ochranná, filtrační, drenážní PP 300g/m2</t>
  </si>
  <si>
    <t>334</t>
  </si>
  <si>
    <t>157,13*1,15 'Přepočtené koeficientem množství</t>
  </si>
  <si>
    <t>711491172</t>
  </si>
  <si>
    <t>Provedení izolace proti povrchové a podpovrchové tlakové vodě ostatní na ploše vodorovné V z textilií, vrstva ochranná</t>
  </si>
  <si>
    <t>336</t>
  </si>
  <si>
    <t>https://podminky.urs.cz/item/CS_URS_2022_02/711491172</t>
  </si>
  <si>
    <t>"instalační šachta" 4,59*5,38</t>
  </si>
  <si>
    <t>"větrací šachta 3 a 4" SK6</t>
  </si>
  <si>
    <t>165</t>
  </si>
  <si>
    <t>69311082</t>
  </si>
  <si>
    <t>geotextilie netkaná separační, ochranná, filtrační, drenážní PP 500g/m2</t>
  </si>
  <si>
    <t>338</t>
  </si>
  <si>
    <t>166,284*1,15 'Přepočtené koeficientem množství</t>
  </si>
  <si>
    <t>711491271</t>
  </si>
  <si>
    <t>Provedení izolace proti povrchové a podpovrchové tlakové vodě ostatní na ploše svislé S z textilií, vrstva podkladní</t>
  </si>
  <si>
    <t>340</t>
  </si>
  <si>
    <t>https://podminky.urs.cz/item/CS_URS_2022_02/711491271</t>
  </si>
  <si>
    <t>8,73*0,85+15,26*1,14+10,54*0,825+(15,21+0,48+0,1)*0,3</t>
  </si>
  <si>
    <t>"instalační šachta" 1,05*(2*4,39+2*5,18)</t>
  </si>
  <si>
    <t>167</t>
  </si>
  <si>
    <t>342</t>
  </si>
  <si>
    <t>87,632*1,15 'Přepočtené koeficientem množství</t>
  </si>
  <si>
    <t>711491272</t>
  </si>
  <si>
    <t>Provedení izolace proti povrchové a podpovrchové tlakové vodě ostatní na ploše svislé S z textilií, vrstva ochranná</t>
  </si>
  <si>
    <t>344</t>
  </si>
  <si>
    <t>https://podminky.urs.cz/item/CS_URS_2022_02/711491272</t>
  </si>
  <si>
    <t>"instalační šachta" 1,2*(2*4,39+2*5,18)</t>
  </si>
  <si>
    <t>"větrací šachta 3" 2,46*1,16</t>
  </si>
  <si>
    <t>"větrací šachta 4" 2,46*1,16</t>
  </si>
  <si>
    <t>169</t>
  </si>
  <si>
    <t>346</t>
  </si>
  <si>
    <t>5,708*1,05 'Přepočtené koeficientem množství</t>
  </si>
  <si>
    <t>348</t>
  </si>
  <si>
    <t>90,503*1,05 'Přepočtené koeficientem množství</t>
  </si>
  <si>
    <t>171</t>
  </si>
  <si>
    <t>998711101</t>
  </si>
  <si>
    <t>Přesun hmot pro izolace proti vodě, vlhkosti a plynům stanovený z hmotnosti přesunovaného materiálu vodorovná dopravní vzdálenost do 50 m v objektech výšky do 6 m</t>
  </si>
  <si>
    <t>350</t>
  </si>
  <si>
    <t>https://podminky.urs.cz/item/CS_URS_2022_02/998711101</t>
  </si>
  <si>
    <t>998711181</t>
  </si>
  <si>
    <t>Přesun hmot pro izolace proti vodě, vlhkosti a plynům stanovený z hmotnosti přesunovaného materiálu Příplatek k cenám za přesun prováděný bez použití mechanizace pro jakoukoliv výšku objektu</t>
  </si>
  <si>
    <t>352</t>
  </si>
  <si>
    <t>https://podminky.urs.cz/item/CS_URS_2022_02/998711181</t>
  </si>
  <si>
    <t>713</t>
  </si>
  <si>
    <t>Izolace tepelné</t>
  </si>
  <si>
    <t>173</t>
  </si>
  <si>
    <t>713120824</t>
  </si>
  <si>
    <t>Odstranění tepelné izolace podlah z rohoží, pásů, dílců, desek, bloků podlah volně kladených nebo mezi trámy z polystyrenu, tloušťka izolace nasáklého vodou, tloušťka izolace přes 100 mm</t>
  </si>
  <si>
    <t>354</t>
  </si>
  <si>
    <t>https://podminky.urs.cz/item/CS_URS_2022_02/713120824</t>
  </si>
  <si>
    <t>713111111</t>
  </si>
  <si>
    <t>Montáž tepelné izolace stropů rohožemi, pásy, dílci, deskami, bloky (izolační materiál ve specifikaci) vrchem bez překrytí lepenkou kladenými volně</t>
  </si>
  <si>
    <t>356</t>
  </si>
  <si>
    <t>https://podminky.urs.cz/item/CS_URS_2022_02/713111111</t>
  </si>
  <si>
    <t>výkres D.1.1.b-0,2</t>
  </si>
  <si>
    <t>175</t>
  </si>
  <si>
    <t>28376422</t>
  </si>
  <si>
    <t>deska z polystyrénu XPS, hrana polodrážková a hladký povrch 300kPa tl 100mm</t>
  </si>
  <si>
    <t>358</t>
  </si>
  <si>
    <t>7,2*1,02 'Přepočtené koeficientem množství</t>
  </si>
  <si>
    <t>28376426</t>
  </si>
  <si>
    <t>deska z polystyrénu XPS, hrana polodrážková a hladký povrch 300kPa tl 150mm</t>
  </si>
  <si>
    <t>360</t>
  </si>
  <si>
    <t>159,084*1,02 'Přepočtené koeficientem množství</t>
  </si>
  <si>
    <t>177</t>
  </si>
  <si>
    <t>713131141</t>
  </si>
  <si>
    <t>Montáž tepelné izolace stěn rohožemi, pásy, deskami, dílci, bloky (izolační materiál ve specifikaci) lepením celoplošně</t>
  </si>
  <si>
    <t>362</t>
  </si>
  <si>
    <t>https://podminky.urs.cz/item/CS_URS_2022_02/713131141</t>
  </si>
  <si>
    <t>výplň z EPS</t>
  </si>
  <si>
    <t>28376348</t>
  </si>
  <si>
    <t>deska perimetrická spodních staveb, podlah a plochých střech 200kPa λ=0,034 m3</t>
  </si>
  <si>
    <t>364</t>
  </si>
  <si>
    <t>0,475*0,89*0,6</t>
  </si>
  <si>
    <t>179</t>
  </si>
  <si>
    <t>713131145</t>
  </si>
  <si>
    <t>Montáž tepelné izolace stěn rohožemi, pásy, deskami, dílci, bloky (izolační materiál ve specifikaci) lepením bodově</t>
  </si>
  <si>
    <t>366</t>
  </si>
  <si>
    <t>https://podminky.urs.cz/item/CS_URS_2022_02/713131145</t>
  </si>
  <si>
    <t>"větrací šachta 1" (2,9+2*1,03+0,515+0,275+2*2,46+2,38)*0,86</t>
  </si>
  <si>
    <t>"větrací šachta 2" (0,4+0,9+2,3+1,03+0,2+2*2,38+2,47)*1,03</t>
  </si>
  <si>
    <t>"ztracené bednění z EPS" 2,15*1,25+1,94*1,33</t>
  </si>
  <si>
    <t>28376415</t>
  </si>
  <si>
    <t>deska z polystyrénu XPS, hrana polodrážková a hladký povrch 300kPa tl 30mm</t>
  </si>
  <si>
    <t>368</t>
  </si>
  <si>
    <t>"větrací šachta 1" (2,9+2*1,03+2*2,46+2,38)*0,86</t>
  </si>
  <si>
    <t>"větrací šachta 2" (0,9+2,3+1,03+0,2+2*2,38+2,47)*1,03</t>
  </si>
  <si>
    <t>22,554*1,05 'Přepočtené koeficientem množství</t>
  </si>
  <si>
    <t>181</t>
  </si>
  <si>
    <t>28376382</t>
  </si>
  <si>
    <t>deska z polystyrénu XPS, hrana polodrážková a hladký povrch s vyšší odolností tl 100mm</t>
  </si>
  <si>
    <t>370</t>
  </si>
  <si>
    <t>20,097*1,05 'Přepočtené koeficientem množství</t>
  </si>
  <si>
    <t>372</t>
  </si>
  <si>
    <t>"větrací šachta 1" (0,515+0,275)*0,86</t>
  </si>
  <si>
    <t>"větrací šachta 2" 0,4*1,03</t>
  </si>
  <si>
    <t>1,091*1,02 'Přepočtené koeficientem množství</t>
  </si>
  <si>
    <t>183</t>
  </si>
  <si>
    <t>28376357</t>
  </si>
  <si>
    <t>deska perimetrická spodních staveb tl 130mm</t>
  </si>
  <si>
    <t>374</t>
  </si>
  <si>
    <t>5,268*1,05 'Přepočtené koeficientem množství</t>
  </si>
  <si>
    <t>376</t>
  </si>
  <si>
    <t>ucpávka prefa panelů</t>
  </si>
  <si>
    <t>"zastropení strojovny" 2*9,59*0,32</t>
  </si>
  <si>
    <t>"zastropení šachty" 2*4,49*0,25</t>
  </si>
  <si>
    <t>185</t>
  </si>
  <si>
    <t>28375813</t>
  </si>
  <si>
    <t>deska EPS pro aplikace bez zatížení tl 20mm</t>
  </si>
  <si>
    <t>378</t>
  </si>
  <si>
    <t>8,383*1,05 'Přepočtené koeficientem množství</t>
  </si>
  <si>
    <t>713521121</t>
  </si>
  <si>
    <t>Montáž tepelné izolace protipožárním obkladem deskami (desky ve specifikaci) průvlaků, vazníků nebo nosníků včetně plechových pozinkovaných nárožníků jednovrstvá</t>
  </si>
  <si>
    <t>380</t>
  </si>
  <si>
    <t>https://podminky.urs.cz/item/CS_URS_2022_02/713521121</t>
  </si>
  <si>
    <t>"ventilační šachta 1" 3*4,5*0,2</t>
  </si>
  <si>
    <t>"ventilační šachta 2" 3*4,5*0,2</t>
  </si>
  <si>
    <t>"oprava betonu" 13,96*(2*0,68+0,4)+13,96*0,2</t>
  </si>
  <si>
    <t>187</t>
  </si>
  <si>
    <t>X7130001</t>
  </si>
  <si>
    <t>Deska nehořlavá, lisovaná z expandovaného vermikulitu a onorganckého pojiva, tl. 80 mm, 480-800 kg/m3 odolná teplotám do 1350°C</t>
  </si>
  <si>
    <t>382</t>
  </si>
  <si>
    <t>32,762*1,02 'Přepočtené koeficientem množství</t>
  </si>
  <si>
    <t>998713101</t>
  </si>
  <si>
    <t>Přesun hmot pro izolace tepelné stanovený z hmotnosti přesunovaného materiálu vodorovná dopravní vzdálenost do 50 m v objektech výšky do 6 m</t>
  </si>
  <si>
    <t>384</t>
  </si>
  <si>
    <t>https://podminky.urs.cz/item/CS_URS_2022_02/998713101</t>
  </si>
  <si>
    <t>189</t>
  </si>
  <si>
    <t>998713181</t>
  </si>
  <si>
    <t>Přesun hmot pro izolace tepelné stanovený z hmotnosti přesunovaného materiálu Příplatek k cenám za přesun prováděný bez použití mechanizace pro jakoukoliv výšku objektu</t>
  </si>
  <si>
    <t>386</t>
  </si>
  <si>
    <t>https://podminky.urs.cz/item/CS_URS_2022_02/998713181</t>
  </si>
  <si>
    <t>714</t>
  </si>
  <si>
    <t>Akustická a protiotřesová opatření</t>
  </si>
  <si>
    <t>714451011</t>
  </si>
  <si>
    <t>Montáž antivibračních rohoží stavebních konstrukcí a strojních zařízení z recyklované pryže celoplošně lepené vodorovně</t>
  </si>
  <si>
    <t>388</t>
  </si>
  <si>
    <t>https://podminky.urs.cz/item/CS_URS_2022_02/714451011</t>
  </si>
  <si>
    <t>detail D1 - uložení panelů SPIROLL</t>
  </si>
  <si>
    <t>0,1*(2*4,38)</t>
  </si>
  <si>
    <t>191</t>
  </si>
  <si>
    <t>27244001</t>
  </si>
  <si>
    <t>rohož antivibrační pryžová tl 10mm</t>
  </si>
  <si>
    <t>390</t>
  </si>
  <si>
    <t>0,876*1,05 'Přepočtené koeficientem množství</t>
  </si>
  <si>
    <t>998714101</t>
  </si>
  <si>
    <t>Přesun hmot pro akustická a protiotřesová opatření stanovený z hmotnosti přesunovaného materiálu vodorovná dopravní vzdálenost do 50 m v objektech výšky do 6 m</t>
  </si>
  <si>
    <t>392</t>
  </si>
  <si>
    <t>https://podminky.urs.cz/item/CS_URS_2022_02/998714101</t>
  </si>
  <si>
    <t>193</t>
  </si>
  <si>
    <t>998714181</t>
  </si>
  <si>
    <t>Přesun hmot pro akustická a protiotřesová opatření stanovený z hmotnosti přesunovaného materiálu Příplatek k cenám za přesun prováděný bez použití mechanizace pro jakoukoliv výšku objektu</t>
  </si>
  <si>
    <t>394</t>
  </si>
  <si>
    <t>https://podminky.urs.cz/item/CS_URS_2022_02/998714181</t>
  </si>
  <si>
    <t>741</t>
  </si>
  <si>
    <t>741372002</t>
  </si>
  <si>
    <t>Montáž svítidel LED se zapojením vodičů bytových nebo společenských místností přisazených nástěnných páskových lištových</t>
  </si>
  <si>
    <t>396</t>
  </si>
  <si>
    <t>https://podminky.urs.cz/item/CS_URS_2022_02/741372002</t>
  </si>
  <si>
    <t>"prvek X-01" 6*6,8</t>
  </si>
  <si>
    <t>195</t>
  </si>
  <si>
    <t>XX0001</t>
  </si>
  <si>
    <t>Osvětlení květináče, LED liniové svítidlo, instalační lišta s vloženým LED světelným zdrojem, vč. trafa, vodotěsný, včetně držáku z hliníkových profilů L40x40 mm a kotvení</t>
  </si>
  <si>
    <t>398</t>
  </si>
  <si>
    <t>XX0002</t>
  </si>
  <si>
    <t>Osvětlení dlažby; světelný zdroj v podobě reflektoru s ořezovým systémem (možnost přesného ohraničení osvětlované plochy), intenzita zdroje a výška umístění budou konzultovány, světelný zdroj LED, D+M</t>
  </si>
  <si>
    <t>400</t>
  </si>
  <si>
    <t>"prvek X-02" 2</t>
  </si>
  <si>
    <t>197</t>
  </si>
  <si>
    <t>XX0003</t>
  </si>
  <si>
    <t>Osvětlení vlajky; D+M; svítidlo exteriérové podlahové, vestavěné, pochozí, intenzita zdroje a poloha umístění budou konzultovány</t>
  </si>
  <si>
    <t>402</t>
  </si>
  <si>
    <t>"prvek X-03" 2</t>
  </si>
  <si>
    <t>XX0004</t>
  </si>
  <si>
    <t>Osvětlení nádvoří, D+M, intenzita a velikost budou konzultovány, světelný zdroj RGB LED s dálkovým ovládáním nastavení barvy</t>
  </si>
  <si>
    <t>404</t>
  </si>
  <si>
    <t>"prvek X-04" 4</t>
  </si>
  <si>
    <t>199</t>
  </si>
  <si>
    <t>XX0005</t>
  </si>
  <si>
    <t>Zásuvková skříň venkovní, D+M, 1 zásuvka 32A 400V 5p, 2 zásuvky s ochranným kolíkem 16A 230V~, 1 proudový chránič 40A/0,03A/4p, 1 jistič char. C 32A 3p, 2 jističe char. B 16A 1p</t>
  </si>
  <si>
    <t>406</t>
  </si>
  <si>
    <t>"prvek X-05" 1</t>
  </si>
  <si>
    <t>XX0006</t>
  </si>
  <si>
    <t>Pohon křídlových vrat; nerezový, samosvorný pohon (standartní úhel otevření 110°, rychlost otevření 14 cm/s) pro křídla 2 m (800 kg), 2.5 m (500 kg), 3 m (400 kg), pracovní cyklus 30%, vč. opláštění motoru a páky pro ruční odblokování motoru a ruční otevření; D+M</t>
  </si>
  <si>
    <t>408</t>
  </si>
  <si>
    <t>"prvek X-07" 2</t>
  </si>
  <si>
    <t>201</t>
  </si>
  <si>
    <t>XX0007</t>
  </si>
  <si>
    <t>Řídící jednotka pohonu vrat, D+M výstup pro výstražnou lampu 230V / 21W, výstup pro výstražnou lampu 230V / 21W, příprava na elektrický zámek (12VAC / 15VA), výstup pro indikátor stavu brány, vstup STOP pracující jako NC, NO nebo 8,2 kΩ</t>
  </si>
  <si>
    <t>410</t>
  </si>
  <si>
    <t>"prvek X-08" 1</t>
  </si>
  <si>
    <t>998741101</t>
  </si>
  <si>
    <t>Přesun hmot pro silnoproud stanovený z hmotnosti přesunovaného materiálu vodorovná dopravní vzdálenost do 50 m v objektech výšky do 6 m</t>
  </si>
  <si>
    <t>412</t>
  </si>
  <si>
    <t>https://podminky.urs.cz/item/CS_URS_2022_02/998741101</t>
  </si>
  <si>
    <t>203</t>
  </si>
  <si>
    <t>998741181</t>
  </si>
  <si>
    <t>Přesun hmot pro silnoproud stanovený z hmotnosti přesunovaného materiálu Příplatek k ceně za přesun prováděný bez použití mechanizace pro jakoukoliv výšku objektu</t>
  </si>
  <si>
    <t>414</t>
  </si>
  <si>
    <t>https://podminky.urs.cz/item/CS_URS_2022_02/998741181</t>
  </si>
  <si>
    <t>751</t>
  </si>
  <si>
    <t>751510862</t>
  </si>
  <si>
    <t>Demontáž vzduchotechnického potrubí plechového do suti čtyřhranného s přírubou, průřezu přes 0,13 do 0,50 m2</t>
  </si>
  <si>
    <t>416</t>
  </si>
  <si>
    <t>https://podminky.urs.cz/item/CS_URS_2022_02/751510862</t>
  </si>
  <si>
    <t>"potrubí ve větracích šachtách 3 a 4 - odhad" 2*5</t>
  </si>
  <si>
    <t>766</t>
  </si>
  <si>
    <t>Konstrukce truhlářské</t>
  </si>
  <si>
    <t>205</t>
  </si>
  <si>
    <t>766695213</t>
  </si>
  <si>
    <t>Montáž ostatních truhlářských konstrukcí prahů dveří jednokřídlových, šířky přes 100 mm</t>
  </si>
  <si>
    <t>418</t>
  </si>
  <si>
    <t>https://podminky.urs.cz/item/CS_URS_2022_02/766695213</t>
  </si>
  <si>
    <t>61187136</t>
  </si>
  <si>
    <t>práh dveřní dřevěný dubový tl 20mm dl 720mm š 100mm</t>
  </si>
  <si>
    <t>420</t>
  </si>
  <si>
    <t>207</t>
  </si>
  <si>
    <t>998766101</t>
  </si>
  <si>
    <t>Přesun hmot pro konstrukce truhlářské stanovený z hmotnosti přesunovaného materiálu vodorovná dopravní vzdálenost do 50 m v objektech výšky do 6 m</t>
  </si>
  <si>
    <t>422</t>
  </si>
  <si>
    <t>https://podminky.urs.cz/item/CS_URS_2022_02/998766101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</si>
  <si>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</si>
  <si>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</si>
  <si>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424</t>
  </si>
  <si>
    <t>https://podminky.urs.cz/item/CS_URS_2022_02/998766181</t>
  </si>
  <si>
    <t>767</t>
  </si>
  <si>
    <t>Konstrukce zámečnické</t>
  </si>
  <si>
    <t>209</t>
  </si>
  <si>
    <t>767640311</t>
  </si>
  <si>
    <t>Montáž dveří ocelových vnitřních jednokřídlových</t>
  </si>
  <si>
    <t>426</t>
  </si>
  <si>
    <t>https://podminky.urs.cz/item/CS_URS_2022_02/767640311</t>
  </si>
  <si>
    <t>XD0001</t>
  </si>
  <si>
    <t>dveře ocelové interiérové jednokřídlé P/L 800x1970mm; dvouplášťové plné s úpravou pro tlumení hluku, mezi pláště vložena deska z minerální vaty; kování: klika-klika základní provedení, zámek cylindrický, po celém obvodu gumové těsnění; porvchová úprava: nátěr RAL dle výběru</t>
  </si>
  <si>
    <t>428</t>
  </si>
  <si>
    <t>211</t>
  </si>
  <si>
    <t>767662110</t>
  </si>
  <si>
    <t>Montáž mříží, rám upevněn do podkladu chemickou kotvou</t>
  </si>
  <si>
    <t>430</t>
  </si>
  <si>
    <t>https://podminky.urs.cz/item/CS_URS_2022_02/767662110</t>
  </si>
  <si>
    <t>"prvek N-Z1" 2,6*0,6</t>
  </si>
  <si>
    <t>"prvek N-Z2" 2,0*0,6</t>
  </si>
  <si>
    <t>"prvek N-Z3" 2,0*0,6</t>
  </si>
  <si>
    <t>XNZ0001</t>
  </si>
  <si>
    <t>Mříž ventilační šachty 2600x600x50 mm, ocelový rám z profilů 120x40 mm, odklopnná část bude osazena na panty a zajištěna závlačí se čtyřhranem, provedeno z černé oceli, povrchová úprava: kovářská černá</t>
  </si>
  <si>
    <t>432</t>
  </si>
  <si>
    <t>"prvek N-Z1" 1</t>
  </si>
  <si>
    <t>213</t>
  </si>
  <si>
    <t>XNZ0002</t>
  </si>
  <si>
    <t>Mříž ventilační šachty 2000x600x50 mm, ocelový rám z profilů 120x40 mm, odklopnná část bude osazena na panty a zajištěna závlačí se čtyřhranem, provedeno z černé oceli, povrchová úprava: kovářská černá</t>
  </si>
  <si>
    <t>434</t>
  </si>
  <si>
    <t>"prvek N-Z2" 1</t>
  </si>
  <si>
    <t>XNZ0003</t>
  </si>
  <si>
    <t>Mříž ventilační šachty 2000x600x50 mm, ocelový rám z profilů 120x40 mm, provedeno z černé oceli, povrchová úprava: kovářská černá</t>
  </si>
  <si>
    <t>436</t>
  </si>
  <si>
    <t>"prvek N-Z3" 2</t>
  </si>
  <si>
    <t>215</t>
  </si>
  <si>
    <t>XNZ0004</t>
  </si>
  <si>
    <t>Síto dešťových splavenin, 620x490x50 mm (d x š x v); rám z hliníkkových profilů, výplň dvojitým pletivem, vč. manipulačního držadla pro vyjmutí; vč. kotvení; D+M</t>
  </si>
  <si>
    <t>438</t>
  </si>
  <si>
    <t>"prvek N-Z5" 6</t>
  </si>
  <si>
    <t>XNZ0005</t>
  </si>
  <si>
    <t>Nerezová krabice se zásuvkou, 400x250x110 mm (d x š x v), nerezová ocel bez další povrchové úpravy; D+M</t>
  </si>
  <si>
    <t>440</t>
  </si>
  <si>
    <t>"prvek N-Z6 a X-06" 1</t>
  </si>
  <si>
    <t>217</t>
  </si>
  <si>
    <t>XNZ0006</t>
  </si>
  <si>
    <t>Vložené dno květináče; 1650x1650x460 mm (d x š x v); nerezová ocel bez povrchové úpravy, kónický tvar, vč. límce pro osazení na podstavec květináče, jehlanovicé svažování do středu, spoje ploch a rám vyztuženy pásky z nerezové oceli, vč. odvodňovací trubice; D+M</t>
  </si>
  <si>
    <t>442</t>
  </si>
  <si>
    <t>"prvek N-Z7" 2</t>
  </si>
  <si>
    <t>XNZ0007</t>
  </si>
  <si>
    <t>Vzduchotechnická mřížka; 400x825 mm (d x v); hliník, konstrukce z rámu, lamelového roštu a jemného síta proti vnikání hmyzu; D+M</t>
  </si>
  <si>
    <t>444</t>
  </si>
  <si>
    <t>"prvek N-Z8" 4</t>
  </si>
  <si>
    <t>219</t>
  </si>
  <si>
    <t>X7670001</t>
  </si>
  <si>
    <t>Úprava podesty; uříznutí části podesty do požadovaného půdorysného tvaru; uříznutí, úprava a přivaření stávající ocelové pásnice na nově uříznutou hranu podesty; uktovnení podesty do nově vyzděné příčky pomocí chemických kotev</t>
  </si>
  <si>
    <t>446</t>
  </si>
  <si>
    <t>X7670002</t>
  </si>
  <si>
    <t>Demontáž oplechování kouřovodu</t>
  </si>
  <si>
    <t>448</t>
  </si>
  <si>
    <t>D.1.1.b-01</t>
  </si>
  <si>
    <t>221</t>
  </si>
  <si>
    <t>X7670003</t>
  </si>
  <si>
    <t>Ocelových mřížky, repase, obroušení a opatření novým nátěrem RAL dle stávajícího</t>
  </si>
  <si>
    <t>450</t>
  </si>
  <si>
    <t>"květináče J5 a J6" 2*4</t>
  </si>
  <si>
    <t>X7670004</t>
  </si>
  <si>
    <t>Oplocení a brána; demontáž, repase - obroušení, dvjonásobný nátěr RAL dle stávajícího; znovuosazení na původní místo</t>
  </si>
  <si>
    <t>452</t>
  </si>
  <si>
    <t>223</t>
  </si>
  <si>
    <t>X7670005</t>
  </si>
  <si>
    <t>Stožáry na vlajky; demontáž, repase - obroušení, dvjonásobný nátěr RAL dle stávajícího; znovuosazení na původní místo do nového kotvení z ocelových patek</t>
  </si>
  <si>
    <t>454</t>
  </si>
  <si>
    <t>998767101</t>
  </si>
  <si>
    <t>Přesun hmot pro zámečnické konstrukce stanovený z hmotnosti přesunovaného materiálu vodorovná dopravní vzdálenost do 50 m v objektech výšky do 6 m</t>
  </si>
  <si>
    <t>456</t>
  </si>
  <si>
    <t>https://podminky.urs.cz/item/CS_URS_2022_02/998767101</t>
  </si>
  <si>
    <t>225</t>
  </si>
  <si>
    <t>998767181</t>
  </si>
  <si>
    <t>Přesun hmot pro zámečnické konstrukce stanovený z hmotnosti přesunovaného materiálu Příplatek k cenám za přesun prováděný bez použití mechanizace pro jakoukoliv výšku objektu</t>
  </si>
  <si>
    <t>458</t>
  </si>
  <si>
    <t>https://podminky.urs.cz/item/CS_URS_2022_02/998767181</t>
  </si>
  <si>
    <t>772</t>
  </si>
  <si>
    <t>Podlahy z kamene</t>
  </si>
  <si>
    <t>772524150</t>
  </si>
  <si>
    <t>Kladení dlažby z kamene do malty vzorované ze 3 až 5 rozdílných druhů desek, sestavených do pravidelně se opakujících vzorů z pravoúhlých desek nebo dlaždic, tl. přes 30 do 50 mm</t>
  </si>
  <si>
    <t>460</t>
  </si>
  <si>
    <t>https://podminky.urs.cz/item/CS_URS_2022_02/772524150</t>
  </si>
  <si>
    <t>Poznámka k položce:
Poznámka k položce: bude použita původní kamenná dlažba bude použita malta pro kladení a spárování přírodního</t>
  </si>
  <si>
    <t>zahrnuje sestavení květináčů J1 až J6</t>
  </si>
  <si>
    <t>"prvek N-K3" 1,88*0,255</t>
  </si>
  <si>
    <t>227</t>
  </si>
  <si>
    <t>XNK0001</t>
  </si>
  <si>
    <t>Deska dlažební žulová, zrnitost dle stávající dlažby, orientační rozměry 1900x255x50 mm</t>
  </si>
  <si>
    <t>462</t>
  </si>
  <si>
    <t>"doplnění poškozené dlažby - orientační odhad" 10</t>
  </si>
  <si>
    <t>XNK0003</t>
  </si>
  <si>
    <t>Deska dlažební žulová, středně zrnitá, materiál dle stávajících prvků</t>
  </si>
  <si>
    <t>464</t>
  </si>
  <si>
    <t>"prvek N-K5" 2,08*0,25*2</t>
  </si>
  <si>
    <t>"prvek N-K6" 4,00*0,2*2</t>
  </si>
  <si>
    <t>229</t>
  </si>
  <si>
    <t>998772101</t>
  </si>
  <si>
    <t>Přesun hmot pro kamenné dlažby, obklady schodišťových stupňů a soklů stanovený z hmotnosti přesunovaného materiálu vodorovná dopravní vzdálenost do 50 m v objektech výšky do 6 m</t>
  </si>
  <si>
    <t>466</t>
  </si>
  <si>
    <t>https://podminky.urs.cz/item/CS_URS_2022_02/998772101</t>
  </si>
  <si>
    <t>998772181</t>
  </si>
  <si>
    <t>Přesun hmot pro kamenné dlažby, obklady schodišťových stupňů a soklů stanovený z hmotnosti přesunovaného materiálu Příplatek k cenám za přesun prováděný bez použití mechanizace pro jakoukoliv výšku objektu</t>
  </si>
  <si>
    <t>468</t>
  </si>
  <si>
    <t>https://podminky.urs.cz/item/CS_URS_2022_02/998772181</t>
  </si>
  <si>
    <t>784</t>
  </si>
  <si>
    <t>Dokončovací práce - malby a tapety</t>
  </si>
  <si>
    <t>231</t>
  </si>
  <si>
    <t>784111003</t>
  </si>
  <si>
    <t>Oprášení (ometení) podkladu v místnostech výšky přes 3,80 do 5,00 m</t>
  </si>
  <si>
    <t>470</t>
  </si>
  <si>
    <t>https://podminky.urs.cz/item/CS_URS_2022_02/784111003</t>
  </si>
  <si>
    <t>"místnost 01" (9,15+3,74+11,45+10,23+2*0,21+7,5)*4,3-0,88*2,01-0,8*1,7-2*0,85*0,85-0,8*1,97</t>
  </si>
  <si>
    <t>(2*(0,476+1,3+2,455))*4,3+2*(2*(0,38+0,52))*4,3+92,5-2*1,65*1,64-0,6*2,00+2*(2*(1,64+1,65))*1,97</t>
  </si>
  <si>
    <t>"místnost 02" 12,5-0,6*2,00+(7,27+3,59+6,74+3,61)*4,3-0,8*1,97-2*0,85*0,85</t>
  </si>
  <si>
    <t>"místnost 03" 16,9+(8,14+2,73+8,49+2,7+2*0,2)*4,3-0,88*2,01+0,23*(1,09+2*2,1)+0,875*1,17+2*0,87*2,14+2*0,63*2,7</t>
  </si>
  <si>
    <t>784111005</t>
  </si>
  <si>
    <t>Oprášení (ometení) podkladu v místnostech výšky přes 5,00 m</t>
  </si>
  <si>
    <t>472</t>
  </si>
  <si>
    <t>https://podminky.urs.cz/item/CS_URS_2022_02/784111005</t>
  </si>
  <si>
    <t>"místnost 04" 3,59*4,7+(3,59+4,7)*2*7,525-1,6*2,0</t>
  </si>
  <si>
    <t>233</t>
  </si>
  <si>
    <t>784312023</t>
  </si>
  <si>
    <t>Malby vápenné dvojnásobné, bílé v místnostech výšky přes 3,80 do 5,00 m</t>
  </si>
  <si>
    <t>474</t>
  </si>
  <si>
    <t>https://podminky.urs.cz/item/CS_URS_2022_02/784312023</t>
  </si>
  <si>
    <t>784312025</t>
  </si>
  <si>
    <t>Malby vápenné dvojnásobné, bílé v místnostech výšky přes 5,00 m</t>
  </si>
  <si>
    <t>476</t>
  </si>
  <si>
    <t>https://podminky.urs.cz/item/CS_URS_2022_02/784312025</t>
  </si>
  <si>
    <t>SO.01.02 - Zdravotechnické instalace</t>
  </si>
  <si>
    <t>D.1.2 - Zdravotechnické instalace</t>
  </si>
  <si>
    <t xml:space="preserve">    1.2.1 - Vnitřní kanalizace</t>
  </si>
  <si>
    <t xml:space="preserve">      1.2.1.1 - Potrubí</t>
  </si>
  <si>
    <t xml:space="preserve">      1.2.1.2 - Armatury</t>
  </si>
  <si>
    <t xml:space="preserve">      1.2.1.3 - Ostatní (zkoušky, přesun hmot)</t>
  </si>
  <si>
    <t xml:space="preserve">    1.2.2 - Vnitřní vodovod</t>
  </si>
  <si>
    <t xml:space="preserve">      1.2.2.1 - Potrubí a ochrana potrubí</t>
  </si>
  <si>
    <t xml:space="preserve">      1.2.2.2 - Armatury</t>
  </si>
  <si>
    <t xml:space="preserve">      1.2.2.3 - Strojní vybavení</t>
  </si>
  <si>
    <t xml:space="preserve">      1.2.2.4 - Demontáž strojního vybavení</t>
  </si>
  <si>
    <t>D.1.2</t>
  </si>
  <si>
    <t>1.2.1</t>
  </si>
  <si>
    <t>Vnitřní kanalizace</t>
  </si>
  <si>
    <t>1.2.1.1</t>
  </si>
  <si>
    <t>Potrubí</t>
  </si>
  <si>
    <t>721173401</t>
  </si>
  <si>
    <t>Potrubí z trub PVC SN4 svodné (ležaté) DN 110</t>
  </si>
  <si>
    <t>https://podminky.urs.cz/item/CS_URS_2022_02/721173401</t>
  </si>
  <si>
    <t>721173403</t>
  </si>
  <si>
    <t>Potrubí z trub PVC SN4 svodné (ležaté) DN 160</t>
  </si>
  <si>
    <t>https://podminky.urs.cz/item/CS_URS_2022_02/721173403</t>
  </si>
  <si>
    <t>721174044</t>
  </si>
  <si>
    <t>Potrubí z trub polypropylenových připojovací DN 75</t>
  </si>
  <si>
    <t>https://podminky.urs.cz/item/CS_URS_2022_02/721174044</t>
  </si>
  <si>
    <t>721174045</t>
  </si>
  <si>
    <t>Potrubí z trub polypropylenových připojovací DN 110</t>
  </si>
  <si>
    <t>https://podminky.urs.cz/item/CS_URS_2022_02/721174045</t>
  </si>
  <si>
    <t>XZTI0010</t>
  </si>
  <si>
    <t>Tvarovka z tvárné litiny - odbočka s hladkými konci 67°, DN200/150</t>
  </si>
  <si>
    <t>XZTI0011</t>
  </si>
  <si>
    <t>Tvarovka z tvárné litiny - spojka DN200</t>
  </si>
  <si>
    <t>1.2.1.2</t>
  </si>
  <si>
    <t>Armatury</t>
  </si>
  <si>
    <t>721211913</t>
  </si>
  <si>
    <t>Podlahové vpusti montáž podlahových vpustí ostatních typů DN 110</t>
  </si>
  <si>
    <t>https://podminky.urs.cz/item/CS_URS_2022_02/721211913</t>
  </si>
  <si>
    <t>XZTI0001</t>
  </si>
  <si>
    <t>Podlahové vpusti s vodorovným odtokem DN 110</t>
  </si>
  <si>
    <t>1.2.1.3</t>
  </si>
  <si>
    <t>Ostatní (zkoušky, přesun hmot)</t>
  </si>
  <si>
    <t>721290111</t>
  </si>
  <si>
    <t>Zkouška těsnosti kanalizace v objektech vodou do DN 125</t>
  </si>
  <si>
    <t>https://podminky.urs.cz/item/CS_URS_2022_02/721290111</t>
  </si>
  <si>
    <t>721290112</t>
  </si>
  <si>
    <t>Zkouška těsnosti kanalizace v objektech vodou DN 150 nebo DN 200</t>
  </si>
  <si>
    <t>https://podminky.urs.cz/item/CS_URS_2022_02/721290112</t>
  </si>
  <si>
    <t>1.2.2</t>
  </si>
  <si>
    <t>Vnitřní vodovod</t>
  </si>
  <si>
    <t>1.2.2.1</t>
  </si>
  <si>
    <t>Potrubí a ochrana potrubí</t>
  </si>
  <si>
    <t>722174003</t>
  </si>
  <si>
    <t>Potrubí z plastových trubek z polypropylenu PPR svařovaných polyfúzně PN 16 (SDR 7,4) D 25 x 3,5</t>
  </si>
  <si>
    <t>https://podminky.urs.cz/item/CS_URS_2022_02/722174003</t>
  </si>
  <si>
    <t>722174004</t>
  </si>
  <si>
    <t>Potrubí z plastových trubek z polypropylenu PPR svařovaných polyfúzně PN 16 (SDR 7,4) D 32 x 4,4</t>
  </si>
  <si>
    <t>https://podminky.urs.cz/item/CS_URS_2022_02/722174004</t>
  </si>
  <si>
    <t>722176113</t>
  </si>
  <si>
    <t>Montáž potrubí z plastových trub svařovaných polyfuzně D přes 20 do 25 mm</t>
  </si>
  <si>
    <t>https://podminky.urs.cz/item/CS_URS_2022_02/722176113</t>
  </si>
  <si>
    <t>XZTI0002</t>
  </si>
  <si>
    <t>HD-PE100+SDR11 25x3</t>
  </si>
  <si>
    <t>722176114</t>
  </si>
  <si>
    <t>Montáž potrubí z plastových trub svařovaných polyfuzně D přes 25 do 32 mm</t>
  </si>
  <si>
    <t>https://podminky.urs.cz/item/CS_URS_2022_02/722176114</t>
  </si>
  <si>
    <t>XZTI0003</t>
  </si>
  <si>
    <t>HD-PE100+SDR11 32x3</t>
  </si>
  <si>
    <t>722181241</t>
  </si>
  <si>
    <t>Ochrana potrubí termoizolačními trubicemi z pěnového polyetylenu PE přilepenými v příčných a podélných spojích, tloušťky izolace přes 13 do 20 mm, vnitřního průměru izolace DN do 22 mm</t>
  </si>
  <si>
    <t>https://podminky.urs.cz/item/CS_URS_2022_02/722181241</t>
  </si>
  <si>
    <t>1.2.2.2</t>
  </si>
  <si>
    <t>722229101</t>
  </si>
  <si>
    <t>Armatury s jedním závitem montáž vodovodních armatur s jedním závitem ostatních typů G 1/2"</t>
  </si>
  <si>
    <t>https://podminky.urs.cz/item/CS_URS_2022_02/722229101</t>
  </si>
  <si>
    <t>XZTI0004</t>
  </si>
  <si>
    <t>Armatury s jedním závitem přechodová šroubení s vnějším závitem D 25 x R 1/2</t>
  </si>
  <si>
    <t>XZTI0005</t>
  </si>
  <si>
    <t>Armatury s jedním závitem přechodová šroubení s vnějším mosazním závitem D 32 x R 1"</t>
  </si>
  <si>
    <t>XZTI0006</t>
  </si>
  <si>
    <t>PPR přechodka kov 25 x 1" spřevlečnou maticí</t>
  </si>
  <si>
    <t>722229103</t>
  </si>
  <si>
    <t>Armatury s jedním závitem montáž vodovodních armatur s jedním závitem ostatních typů G 1"</t>
  </si>
  <si>
    <t>https://podminky.urs.cz/item/CS_URS_2022_02/722229103</t>
  </si>
  <si>
    <t>XZTI0007</t>
  </si>
  <si>
    <t>Kulový kohout výtokový "zahradní" DN25</t>
  </si>
  <si>
    <t>722231074</t>
  </si>
  <si>
    <t>Armatury se dvěma závity ventily zpětné mosazné PN 10 do 110°C G 1"</t>
  </si>
  <si>
    <t>https://podminky.urs.cz/item/CS_URS_2022_02/722231074</t>
  </si>
  <si>
    <t>722232044</t>
  </si>
  <si>
    <t>Armatury se dvěma závity kulové kohouty PN 42 do 185 °C přímé vnitřní závit G 3/4"</t>
  </si>
  <si>
    <t>https://podminky.urs.cz/item/CS_URS_2022_02/722232044</t>
  </si>
  <si>
    <t>722232045</t>
  </si>
  <si>
    <t>Armatury se dvěma závity kulové kohouty PN 42 do 185 °C přímé vnitřní závit G 1"</t>
  </si>
  <si>
    <t>https://podminky.urs.cz/item/CS_URS_2022_02/722232045</t>
  </si>
  <si>
    <t>722239102</t>
  </si>
  <si>
    <t>Armatury se dvěma závity montáž vodovodních armatur se dvěma závity ostatních typů G 3/4"</t>
  </si>
  <si>
    <t>https://podminky.urs.cz/item/CS_URS_2022_02/722239102</t>
  </si>
  <si>
    <t>XZTI0008</t>
  </si>
  <si>
    <t>Fitlr 3/4", 130 mikronů, PN8 sítový</t>
  </si>
  <si>
    <t>XZTI0013</t>
  </si>
  <si>
    <t>Rychlospojka DN20</t>
  </si>
  <si>
    <t>XZTI0014</t>
  </si>
  <si>
    <t>Rozprašovací tryska plnokruhová výseč</t>
  </si>
  <si>
    <t>XZTI0015</t>
  </si>
  <si>
    <t>Rozprašovací postřikovač výsuvný, výsuv - 15cm, celková výška 24cm, se zpětným ventilem</t>
  </si>
  <si>
    <t>1.2.2.3</t>
  </si>
  <si>
    <t>Strojní vybavení</t>
  </si>
  <si>
    <t>724149102</t>
  </si>
  <si>
    <t>Čerpadla vodovodní strojní bez potrubí montáž čerpadel ponorných bez potrubí a příslušenství o výkonu od 56 l do 108 l</t>
  </si>
  <si>
    <t>https://podminky.urs.cz/item/CS_URS_2022_02/724149102</t>
  </si>
  <si>
    <t>Doplň kód</t>
  </si>
  <si>
    <t>Kalové čerpadlo napoojení 230 V, kabel délky 10m, bez plováku, výtlačná výška 10,5m, max průtok 5,83l/s, výkon 0,75kW</t>
  </si>
  <si>
    <t>Doplń MJ</t>
  </si>
  <si>
    <t>1.2.2.4</t>
  </si>
  <si>
    <t>Demontáž strojního vybavení</t>
  </si>
  <si>
    <t>XZTI0012</t>
  </si>
  <si>
    <t>Demontáž kalového čerpadla s plovákem</t>
  </si>
  <si>
    <t>SO.01.03 - Elektroinstalace - silnoproud</t>
  </si>
  <si>
    <t>D.1.3 - Elektroinstalace - silnoproud</t>
  </si>
  <si>
    <t xml:space="preserve">    D1 - Elektroinstalace</t>
  </si>
  <si>
    <t xml:space="preserve">    D2 - Rozvaděče</t>
  </si>
  <si>
    <t xml:space="preserve">    D3 - Ukončení vodičů</t>
  </si>
  <si>
    <t xml:space="preserve">    D4 - El.temperování chodníku</t>
  </si>
  <si>
    <t xml:space="preserve">    D5 - Svítidla</t>
  </si>
  <si>
    <t xml:space="preserve">    D6 - Zemní práce</t>
  </si>
  <si>
    <t xml:space="preserve">    D7 - Ostatní</t>
  </si>
  <si>
    <t>D.1.3</t>
  </si>
  <si>
    <t>D1</t>
  </si>
  <si>
    <t>Elektroinstalace</t>
  </si>
  <si>
    <t>Pol6</t>
  </si>
  <si>
    <t>Vodič CY4 žl.zel.</t>
  </si>
  <si>
    <t>494708890</t>
  </si>
  <si>
    <t>Pol7</t>
  </si>
  <si>
    <t>Vodič CY6 žl.zel.</t>
  </si>
  <si>
    <t>-1862340642</t>
  </si>
  <si>
    <t>Pol8</t>
  </si>
  <si>
    <t>Vodič CY10 žl.zel.</t>
  </si>
  <si>
    <t>-1190254863</t>
  </si>
  <si>
    <t>Pol9</t>
  </si>
  <si>
    <t>Dvoulinka 2x2,5</t>
  </si>
  <si>
    <t>2042160266</t>
  </si>
  <si>
    <t>Pol2</t>
  </si>
  <si>
    <t>Kabel CYKY 3Jx1,5</t>
  </si>
  <si>
    <t>-322557389</t>
  </si>
  <si>
    <t>Pol3</t>
  </si>
  <si>
    <t>Kabel CYKY 3Jx2,5</t>
  </si>
  <si>
    <t>1663475791</t>
  </si>
  <si>
    <t>Pol4</t>
  </si>
  <si>
    <t>Kabel CYKY 5Jx1,5</t>
  </si>
  <si>
    <t>-1012088109</t>
  </si>
  <si>
    <t>Pol5</t>
  </si>
  <si>
    <t>Kabel CYKY 5Jx2,5</t>
  </si>
  <si>
    <t>-881631025</t>
  </si>
  <si>
    <t>Pol127</t>
  </si>
  <si>
    <t>Kabel CYKY 5Jx4</t>
  </si>
  <si>
    <t>-1623875308</t>
  </si>
  <si>
    <t>Pol128</t>
  </si>
  <si>
    <t>Kabel CYKY 5Jx6</t>
  </si>
  <si>
    <t>342907858</t>
  </si>
  <si>
    <t>Pol129</t>
  </si>
  <si>
    <t>Kabel CYKY 5Jx10</t>
  </si>
  <si>
    <t>-1732849025</t>
  </si>
  <si>
    <t>Pol130</t>
  </si>
  <si>
    <t>Kabel CXKH-R-J 3x1,5 B2ca s1 d0</t>
  </si>
  <si>
    <t>2053255220</t>
  </si>
  <si>
    <t>Pol131</t>
  </si>
  <si>
    <t>CSKH-V180 P30-R 3Jx1,5 B2ca s1 d1</t>
  </si>
  <si>
    <t>1495529453</t>
  </si>
  <si>
    <t>Pol132</t>
  </si>
  <si>
    <t>Kabel JYTY 5x1</t>
  </si>
  <si>
    <t>349173298</t>
  </si>
  <si>
    <t>Pol133</t>
  </si>
  <si>
    <t>Trubka tuhá PVC o20 včetně příchytek</t>
  </si>
  <si>
    <t>1394826490</t>
  </si>
  <si>
    <t>Pol134</t>
  </si>
  <si>
    <t>Trubka tuhá PVC o25 včetně příchytek</t>
  </si>
  <si>
    <t>2143223611</t>
  </si>
  <si>
    <t>Pol135</t>
  </si>
  <si>
    <t>Trubka tuhá PVC o40 včetně příchytek</t>
  </si>
  <si>
    <t>-629281137</t>
  </si>
  <si>
    <t>Pol136</t>
  </si>
  <si>
    <t>Trubka ohebná PVC o20, vysoká pevnost</t>
  </si>
  <si>
    <t>-1514047401</t>
  </si>
  <si>
    <t>Pol137</t>
  </si>
  <si>
    <t>Trubka ohebná PVC o25, vysoká pevnost</t>
  </si>
  <si>
    <t>1376589645</t>
  </si>
  <si>
    <t>Pol138</t>
  </si>
  <si>
    <t>Trubka ohebná PVC o40, vysoká pevnost</t>
  </si>
  <si>
    <t>1512130087</t>
  </si>
  <si>
    <t>Pol139</t>
  </si>
  <si>
    <t>Lišta 40x20 včetně víka, UV odolnost</t>
  </si>
  <si>
    <t>-927567431</t>
  </si>
  <si>
    <t>Pol140</t>
  </si>
  <si>
    <t>Trubka KOPOFLEX o40</t>
  </si>
  <si>
    <t>-636216326</t>
  </si>
  <si>
    <t>Pol141</t>
  </si>
  <si>
    <t>Trubka KOPOFLEX o75</t>
  </si>
  <si>
    <t>-309648947</t>
  </si>
  <si>
    <t>Pol142</t>
  </si>
  <si>
    <t>Trubka KOPOFLEX o110</t>
  </si>
  <si>
    <t>278226541</t>
  </si>
  <si>
    <t>Pol143</t>
  </si>
  <si>
    <t>Kabelový žlab drátěný 50/50, včetně podpěr, držáků, výložníků a příslušenství</t>
  </si>
  <si>
    <t>2068521488</t>
  </si>
  <si>
    <t>Pol144</t>
  </si>
  <si>
    <t>Krabice přístrojová KU 68</t>
  </si>
  <si>
    <t>ks</t>
  </si>
  <si>
    <t>-1879596148</t>
  </si>
  <si>
    <t>Pol32</t>
  </si>
  <si>
    <t>Krabice rozvodná KR 68</t>
  </si>
  <si>
    <t>-872659661</t>
  </si>
  <si>
    <t>Pol33</t>
  </si>
  <si>
    <t>Krabice rozvodná KR 97</t>
  </si>
  <si>
    <t>1090575816</t>
  </si>
  <si>
    <t>Pol34</t>
  </si>
  <si>
    <t>Krabice do vlhka IP66 – pro trafa, rozměc 200x300</t>
  </si>
  <si>
    <t>-1594087096</t>
  </si>
  <si>
    <t>Pol35</t>
  </si>
  <si>
    <t>Krabice do vlhka IP66</t>
  </si>
  <si>
    <t>-1078434732</t>
  </si>
  <si>
    <t>Pol145</t>
  </si>
  <si>
    <t>Čidlo pohybové IP44, 180st</t>
  </si>
  <si>
    <t>1220336594</t>
  </si>
  <si>
    <t>Pol37</t>
  </si>
  <si>
    <t>spínač č.1, bílý, IP55</t>
  </si>
  <si>
    <t>-2126394310</t>
  </si>
  <si>
    <t>Pol38</t>
  </si>
  <si>
    <t>spínač č.6, bílý, IP55</t>
  </si>
  <si>
    <t>-715913403</t>
  </si>
  <si>
    <t>Pol39</t>
  </si>
  <si>
    <t>Zásuvka 400V/16A 5. pól. IP65</t>
  </si>
  <si>
    <t>1043962865</t>
  </si>
  <si>
    <t>Pol40</t>
  </si>
  <si>
    <t>Zásuvka 400V/32A 5. pól. IP65</t>
  </si>
  <si>
    <t>-182188224</t>
  </si>
  <si>
    <t>Pol41</t>
  </si>
  <si>
    <t>tlačítko se signálkou, bílé, IP20</t>
  </si>
  <si>
    <t>190236567</t>
  </si>
  <si>
    <t>Pol42</t>
  </si>
  <si>
    <t>zásuvka 230V/16A bílá, IP55</t>
  </si>
  <si>
    <t>-428614016</t>
  </si>
  <si>
    <t>Pol43</t>
  </si>
  <si>
    <t>Zásuvková skříň 2x16A/230V, 1x16+1x32A/400V, plastové provedení IP65</t>
  </si>
  <si>
    <t>663057561</t>
  </si>
  <si>
    <t>Pol44</t>
  </si>
  <si>
    <t>Podlahová krabice – 1x16A/230V, IP65, pro vánoční osvětlení</t>
  </si>
  <si>
    <t>-344003956</t>
  </si>
  <si>
    <t>Pol45</t>
  </si>
  <si>
    <t>Bernard svorka vč. Cu pásku</t>
  </si>
  <si>
    <t>-232824486</t>
  </si>
  <si>
    <t>Pol46</t>
  </si>
  <si>
    <t>Požární ucpávka, utěsnění kompletní s odolností dle PBŘS</t>
  </si>
  <si>
    <t>18910653</t>
  </si>
  <si>
    <t>Pol46-1</t>
  </si>
  <si>
    <t>Podružný materiál, PPV</t>
  </si>
  <si>
    <t>1054163425</t>
  </si>
  <si>
    <t>D2</t>
  </si>
  <si>
    <t>Rozvaděče</t>
  </si>
  <si>
    <t>Pol146</t>
  </si>
  <si>
    <t>Doplnění stáv rozvaděče suterén dle schéma včetně DALI řízení</t>
  </si>
  <si>
    <t>667356201</t>
  </si>
  <si>
    <t>Pol146-1</t>
  </si>
  <si>
    <t>1035162715</t>
  </si>
  <si>
    <t>D3</t>
  </si>
  <si>
    <t>Ukončení vodičů</t>
  </si>
  <si>
    <t>Pol147</t>
  </si>
  <si>
    <t>Ukončení vodičů v rozvaděči – do 3x2,5</t>
  </si>
  <si>
    <t>815412261</t>
  </si>
  <si>
    <t>Pol51</t>
  </si>
  <si>
    <t>Ukončení vodičů v rozvaděči – do 5x4</t>
  </si>
  <si>
    <t>-1735723678</t>
  </si>
  <si>
    <t>Pol52</t>
  </si>
  <si>
    <t>Ukončení vodičů v rozvaděči – do 5x6</t>
  </si>
  <si>
    <t>-887948479</t>
  </si>
  <si>
    <t>Pol53</t>
  </si>
  <si>
    <t>Ukončení vodičů v rozvaděči – do 5x16</t>
  </si>
  <si>
    <t>-272800811</t>
  </si>
  <si>
    <t>D4</t>
  </si>
  <si>
    <t>El.temperování chodníku</t>
  </si>
  <si>
    <t>Pol148</t>
  </si>
  <si>
    <t>Odporová rohož 0,6x16/9,6m2/2890W – ref.výrobek Reychem EM2-CM</t>
  </si>
  <si>
    <t>989931111</t>
  </si>
  <si>
    <t>Pol149</t>
  </si>
  <si>
    <t>Odporová rohož 0,6x13/7,8m2/2560W – ref.výrobek Reychem EM2-CM</t>
  </si>
  <si>
    <t>761806408</t>
  </si>
  <si>
    <t>Pol150</t>
  </si>
  <si>
    <t>Automatická regulace vč.2ks telotně vlhkostních senzorů</t>
  </si>
  <si>
    <t>1964141115</t>
  </si>
  <si>
    <t>Pol151</t>
  </si>
  <si>
    <t>Ochrana odtokovho žlabu – samoregulační kabel</t>
  </si>
  <si>
    <t>-1885232528</t>
  </si>
  <si>
    <t>Pol58</t>
  </si>
  <si>
    <t>Napojovací a ukončeovací souprava</t>
  </si>
  <si>
    <t>2143828817</t>
  </si>
  <si>
    <t>Pol152</t>
  </si>
  <si>
    <t>Nerezové úchyty velké</t>
  </si>
  <si>
    <t>858137615</t>
  </si>
  <si>
    <t>Pol152-1</t>
  </si>
  <si>
    <t>169938496</t>
  </si>
  <si>
    <t>D5</t>
  </si>
  <si>
    <t>Svítidla</t>
  </si>
  <si>
    <t>Pol153</t>
  </si>
  <si>
    <t>A – Svítidlo LED nástěnné, 20-30W, IP44, EVG</t>
  </si>
  <si>
    <t>1182597834</t>
  </si>
  <si>
    <t>Pol154</t>
  </si>
  <si>
    <t>B – Svítidlo LED stropní, 30-40W, IP44, EVG</t>
  </si>
  <si>
    <t>1948861601</t>
  </si>
  <si>
    <t>Pol155</t>
  </si>
  <si>
    <t>B1 – Svítidlo LED nástěnné, 30-40W, IP44, EVG</t>
  </si>
  <si>
    <t>-607442382</t>
  </si>
  <si>
    <t>Pol156</t>
  </si>
  <si>
    <t>NO – Svítidlo LED 5W/1hod nouzový inverter, nástěnné, piktogram</t>
  </si>
  <si>
    <t>-2141641177</t>
  </si>
  <si>
    <t>Pol157</t>
  </si>
  <si>
    <t>LED svítidlo zemní, zapuštěné včetně boxu, DALI, IP68, úzká optika pro nasvětlení vlajek, včetně zdroje a příslušenství (ref.výrobek iGuzzini Light UP)</t>
  </si>
  <si>
    <t>374118230</t>
  </si>
  <si>
    <t>Pol158</t>
  </si>
  <si>
    <t>LED svítidlo,ořezový systém, hliníkové tělo, nastavitelná optika, možnost zobrazení vybrané grafiky, DALI, IP66 – osvětlení dlažby ze stožárů vlajek. Včetně zdroje a příslušenství ( Ref.Výrobek: IGuzzini Palco InOut framer o116)</t>
  </si>
  <si>
    <t>-961219791</t>
  </si>
  <si>
    <t>Pol159</t>
  </si>
  <si>
    <t>Reflektro nástěnný, RGBW, LED, 50W, dálkový ovladač, IP44, DALI, včetně příslušentví a zdroje</t>
  </si>
  <si>
    <t>-899128111</t>
  </si>
  <si>
    <t>Pol160</t>
  </si>
  <si>
    <t>Zapuštěný hlinikový profil, difuzor zaslepený silikonem, IP67, zatížení 20kN na 2,5cm</t>
  </si>
  <si>
    <t>438648373</t>
  </si>
  <si>
    <t>Pol160-1</t>
  </si>
  <si>
    <t>-812064650</t>
  </si>
  <si>
    <t>D6</t>
  </si>
  <si>
    <t>Pol161</t>
  </si>
  <si>
    <t>Výkop rýhy vč. záhozu a suvisejících prací 35/80 včetně úpravy povrchu</t>
  </si>
  <si>
    <t>-1506681723</t>
  </si>
  <si>
    <t>Pol162</t>
  </si>
  <si>
    <t>Folie výstražná PVC š = 33</t>
  </si>
  <si>
    <t>817508947</t>
  </si>
  <si>
    <t>Pol163</t>
  </si>
  <si>
    <t>Vytýčení kabelové trasy</t>
  </si>
  <si>
    <t>km</t>
  </si>
  <si>
    <t>807485238</t>
  </si>
  <si>
    <t>D7</t>
  </si>
  <si>
    <t>Ostatní</t>
  </si>
  <si>
    <t>Pol164</t>
  </si>
  <si>
    <t>Koordinace kabelových tras a ostatních profesí</t>
  </si>
  <si>
    <t>1907684388</t>
  </si>
  <si>
    <t>Pol165</t>
  </si>
  <si>
    <t>Koordinace s VZT, ÚT, MR, ZI, Chlazení</t>
  </si>
  <si>
    <t>-1012647058</t>
  </si>
  <si>
    <t>Pol166</t>
  </si>
  <si>
    <t>Certitikované měření osvětlení – všech prostor</t>
  </si>
  <si>
    <t>-1542926114</t>
  </si>
  <si>
    <t>Pol167</t>
  </si>
  <si>
    <t>Napojení zařízení VZT, ÚT apod (připojení kabelových přívodů na svorky zařízení – dodavatelé zaríření musí dodat instalační manuály</t>
  </si>
  <si>
    <t>1303535028</t>
  </si>
  <si>
    <t>Pol168</t>
  </si>
  <si>
    <t>Vyhotovení provozní dokumentace, harmonogram údržby, revize, apod.</t>
  </si>
  <si>
    <t>-1469453344</t>
  </si>
  <si>
    <t>Pol169</t>
  </si>
  <si>
    <t>Stavební přípomoci (prostupy, sekání, vrtání, drážkování)</t>
  </si>
  <si>
    <t>2129562968</t>
  </si>
  <si>
    <t>Pol170</t>
  </si>
  <si>
    <t>Úprava stávajícího rozvaděče</t>
  </si>
  <si>
    <t>1744475774</t>
  </si>
  <si>
    <t>Pol171</t>
  </si>
  <si>
    <t>Vzorkování (předložení, odsouhlasení) pohledových a designových prvků, vč. zařízení vzorkovacího prostoru.</t>
  </si>
  <si>
    <t>-2006239687</t>
  </si>
  <si>
    <t>Pol172</t>
  </si>
  <si>
    <t>Ekologická likvidace odpadového materiálu</t>
  </si>
  <si>
    <t>521652724</t>
  </si>
  <si>
    <t>Pol173</t>
  </si>
  <si>
    <t>Značení systémů – štítky, popisky</t>
  </si>
  <si>
    <t>-527244337</t>
  </si>
  <si>
    <t>Pol174</t>
  </si>
  <si>
    <t>Vypracování VDD – Výrobní a dílenská dokumentace dodavatele stavby, tištěná paré a digitální verze v otevřené (dwg, doc, xls) a uzavřené (pdf) formě</t>
  </si>
  <si>
    <t>-1927496735</t>
  </si>
  <si>
    <t>Pol175</t>
  </si>
  <si>
    <t>Zakreslení skutečného provedení el.instalace</t>
  </si>
  <si>
    <t>-1412547821</t>
  </si>
  <si>
    <t>Pol176</t>
  </si>
  <si>
    <t>Revize elektroinstalace dle ČSN 33 1500, ČSN 33 2000-6</t>
  </si>
  <si>
    <t>-1231130976</t>
  </si>
  <si>
    <t>SO.02 - Technologie</t>
  </si>
  <si>
    <t>SO.02.02 - Vzduchotechnika</t>
  </si>
  <si>
    <t>D.2.2 - Vzduchotechnika</t>
  </si>
  <si>
    <t xml:space="preserve">    D1 - Zařízení č.1</t>
  </si>
  <si>
    <t xml:space="preserve">    D2 - Zařízení č.2</t>
  </si>
  <si>
    <t xml:space="preserve">    D3 - Zařízení společné</t>
  </si>
  <si>
    <t>D.2.2</t>
  </si>
  <si>
    <t>Zařízení č.1</t>
  </si>
  <si>
    <t>1.01</t>
  </si>
  <si>
    <t>AXIÁLNÍ POTRUBNÍ VENTILÁTOR S HLINÍKOVÝM OBĚŽNÝM KOLEM průtok min. 27 420m3/h při 150Pa</t>
  </si>
  <si>
    <t>1.02</t>
  </si>
  <si>
    <t>Tlumící vložka kruhová 800 - 150</t>
  </si>
  <si>
    <t>1.03</t>
  </si>
  <si>
    <t>REGULAČNÍ KLAPKA 800x800, 230V, ON/OFF, s havarijní funkcí bez proudu otevřeno</t>
  </si>
  <si>
    <t>1.04</t>
  </si>
  <si>
    <t>KRYCÍ MŘÍŽKA KRUHOVÁ KMM průměr 800</t>
  </si>
  <si>
    <t>1.05</t>
  </si>
  <si>
    <t>BUŇKOVÝ TLUMIČ HLUKU, 300x500x1000</t>
  </si>
  <si>
    <t>1.06</t>
  </si>
  <si>
    <t>BUŇKOVÝ TLUMIČ HLUKU, ATYP 300x300x1000</t>
  </si>
  <si>
    <t>1.07</t>
  </si>
  <si>
    <t>BUŇKOVÝ TLUMIČ HLUKU, 500x500x2000</t>
  </si>
  <si>
    <t>1.08</t>
  </si>
  <si>
    <t>BUŇKOVÝ TLUMIČ HLUKU, 250x500x1500 - pro venkovní provedení</t>
  </si>
  <si>
    <t>1.09</t>
  </si>
  <si>
    <t>BUŇKOVÝ TLUMIČ HLUKU, 300x500x1500 - pro venkovní provedení</t>
  </si>
  <si>
    <t>1.10</t>
  </si>
  <si>
    <t>PRUŽNÁ MANŽETA, Tlumící vložka hranatá 1224x1674 - 150</t>
  </si>
  <si>
    <t>1.11</t>
  </si>
  <si>
    <t>REGULAČNÍ KLAPKA, ATYP 1674 x 1500, 230V, ON/OFF, s havarijní funkcí bez proudu otevřeno</t>
  </si>
  <si>
    <t>1.12</t>
  </si>
  <si>
    <t>ČTYŘHRANNÉ POTRUBÍ SKUPINY I. MATERIÁL POZINKOVANÝ PLECH, do obvodu 3500 90% tvarovek</t>
  </si>
  <si>
    <t>bm</t>
  </si>
  <si>
    <t>1.13</t>
  </si>
  <si>
    <t>ČTYŘHRANNÉ POTRUBÍ SKUPINY I. MATERIÁL POZINKOVANÝ PLECH, do obvodu 5600 rovné</t>
  </si>
  <si>
    <t>1.14</t>
  </si>
  <si>
    <t>ČTYŘHRANNÉ POTRUBÍ SKUPINY I. MATERIÁL POZINKOVANÝ PLECH, do obvodu 6800 80% tvarovek</t>
  </si>
  <si>
    <t>1.15</t>
  </si>
  <si>
    <t>ČTYŘHRANNÉ POTRUBÍ SKUPINY I. MATERIÁL POZINKOVANÝ PLECH, do obvodu 7200 100% tvarovek</t>
  </si>
  <si>
    <t>1.16</t>
  </si>
  <si>
    <t>ČTYŘHRANNÉ POTRUBÍ SKUPINY I. MATERIÁL POZINKOVANÝ PLECH, do obvodu 8000 80% tvarovek</t>
  </si>
  <si>
    <t>1.17</t>
  </si>
  <si>
    <t>ZASLEPENÍ ČTYŘHRANNÉ TROUBY SKUPINY I. Z POZINKOVANÉHO PLECHU do obvodu 5600</t>
  </si>
  <si>
    <t>1.18</t>
  </si>
  <si>
    <t>KRUHOVÉ POTRUBÍ SPIRO do průměru900 rovné</t>
  </si>
  <si>
    <t>1.19</t>
  </si>
  <si>
    <t>nátrubky pro napojení na kanalizaci</t>
  </si>
  <si>
    <t>1.20</t>
  </si>
  <si>
    <t>čistící a revizní dvířka pro VZT potrubí, oválný tvar 600x500mm</t>
  </si>
  <si>
    <t>1.21</t>
  </si>
  <si>
    <t>zatěsnění prostupu kouřovodu a VZT potrubí</t>
  </si>
  <si>
    <t>1.22</t>
  </si>
  <si>
    <t>AKUSTICKÁ IZOLACE složení 10mm pohltivá akustická izolace na bázi kaučuku a 3mm odrazová vysokoobjemová izolace</t>
  </si>
  <si>
    <t>Zařízení č.2</t>
  </si>
  <si>
    <t>2.01</t>
  </si>
  <si>
    <t>AXIÁLNÍ POTRUBNÍ VENTILÁTOR S HLINÍKOVÝM OBĚŽNÝM KOLEM průtok min. 11 200m3/h při 150Pa</t>
  </si>
  <si>
    <t>2.02</t>
  </si>
  <si>
    <t>Tlumící vložka kruhová 630 - 150</t>
  </si>
  <si>
    <t>2.03</t>
  </si>
  <si>
    <t>REGULAČNÍ KLAPKA DN630, s pohonem 230V, ON/OFF, možno s havarijní funkcí (dle domluvy s profesí EL)</t>
  </si>
  <si>
    <t>2.04</t>
  </si>
  <si>
    <t>TLUMIČ HLUKU KRUHOVÝ s děrovaným plechem bez zvukoizolačního jádra DN 630 - 1000</t>
  </si>
  <si>
    <t>2.05</t>
  </si>
  <si>
    <t>KRYCÍ MŘÍŽKA KRUHOVÁ průměr 630</t>
  </si>
  <si>
    <t>2.06</t>
  </si>
  <si>
    <t>KRUHOVÉ POTRUBÍ SPIRO do průměru710 50% tvarovek</t>
  </si>
  <si>
    <t>2.07</t>
  </si>
  <si>
    <t>TEPELNÁ IZOLACE PŘÍVODNÍHO POTRUBÍ kaučuková tl. 10mm</t>
  </si>
  <si>
    <t>Zařízení společné</t>
  </si>
  <si>
    <t>3.01</t>
  </si>
  <si>
    <t>Montážní a pomocný materiál</t>
  </si>
  <si>
    <t>3.02</t>
  </si>
  <si>
    <t>SO.02.03 - Elektroinstalace - silnoproud</t>
  </si>
  <si>
    <t>D.2.3 - Elektroinstalace - silnoproud</t>
  </si>
  <si>
    <t xml:space="preserve">    D_EL_1 - Demontáže</t>
  </si>
  <si>
    <t xml:space="preserve">    D_EL_2 - Dodávky</t>
  </si>
  <si>
    <t xml:space="preserve">    D_EL_3 - Stavební úpravy</t>
  </si>
  <si>
    <t xml:space="preserve">    D_KAB - Kabely a vodiče</t>
  </si>
  <si>
    <t xml:space="preserve">    D_TR - Kabelové trasy a příslušenství</t>
  </si>
  <si>
    <t xml:space="preserve">    D_ROZ - Úpravy rozvaděče RDG</t>
  </si>
  <si>
    <t xml:space="preserve">    M_OST - Ostatní</t>
  </si>
  <si>
    <t>D.2.3</t>
  </si>
  <si>
    <t>D_EL_1</t>
  </si>
  <si>
    <t>Demontáže</t>
  </si>
  <si>
    <t>Demontáž stáv. UPS 500kVA vč. RUPS, celkem 8 polí o rozměrech 800x800x2000mm</t>
  </si>
  <si>
    <t>kpl.</t>
  </si>
  <si>
    <t>749849415</t>
  </si>
  <si>
    <t>1.2</t>
  </si>
  <si>
    <t>Demontáž stáv. kabeláže 1-CHBU 1x120mm2</t>
  </si>
  <si>
    <t>1218395300</t>
  </si>
  <si>
    <t>1.3</t>
  </si>
  <si>
    <t>Demontáž kabelů CYA 1x120mm2</t>
  </si>
  <si>
    <t>-1399155277</t>
  </si>
  <si>
    <t>Pol1</t>
  </si>
  <si>
    <t>Demontáž vícežilových kabelů do 5x4mm2</t>
  </si>
  <si>
    <t>-204682704</t>
  </si>
  <si>
    <t>1.4</t>
  </si>
  <si>
    <t>Demontáž vícežilových kabelů do 12x1,5mm2</t>
  </si>
  <si>
    <t>445817333</t>
  </si>
  <si>
    <t>D_EL_2</t>
  </si>
  <si>
    <t>Dodávky</t>
  </si>
  <si>
    <t>2.1</t>
  </si>
  <si>
    <t>Nová rotační UPS 600kVA, výkonově omezená na max. 500kVA/400V, vč. osazení na místo</t>
  </si>
  <si>
    <t>-2027647212</t>
  </si>
  <si>
    <t>D_EL_3</t>
  </si>
  <si>
    <t>Stavební úpravy</t>
  </si>
  <si>
    <t>3.1</t>
  </si>
  <si>
    <t>Zhotovené prostupu 300x500mm tl. Cca 200mm</t>
  </si>
  <si>
    <t>1495183250</t>
  </si>
  <si>
    <t>3.2</t>
  </si>
  <si>
    <t>Zapravení prostupu</t>
  </si>
  <si>
    <t>1746679049</t>
  </si>
  <si>
    <t>3.3</t>
  </si>
  <si>
    <t>Protipožární ucpávka</t>
  </si>
  <si>
    <t>-1609127249</t>
  </si>
  <si>
    <t>3.4</t>
  </si>
  <si>
    <t>Úprava (srovnání) stáv. podlahy pod novou UPS</t>
  </si>
  <si>
    <t>-1276406869</t>
  </si>
  <si>
    <t>D_KAB</t>
  </si>
  <si>
    <t>Kabely a vodiče</t>
  </si>
  <si>
    <t>4.1</t>
  </si>
  <si>
    <t>Vodič NSGAFOU 1x120mm2</t>
  </si>
  <si>
    <t>-164058468</t>
  </si>
  <si>
    <t>4.2</t>
  </si>
  <si>
    <t>Vodič H07V-K 1x120mm2</t>
  </si>
  <si>
    <t>-1557618891</t>
  </si>
  <si>
    <t>4.3</t>
  </si>
  <si>
    <t>Vodič H07V-K 1x6mm2</t>
  </si>
  <si>
    <t>-45494893</t>
  </si>
  <si>
    <t>4.4</t>
  </si>
  <si>
    <t>Kabel CYKY 3x1,5</t>
  </si>
  <si>
    <t>924464283</t>
  </si>
  <si>
    <t>4.5</t>
  </si>
  <si>
    <t>Kabel CYKY 5x1,5</t>
  </si>
  <si>
    <t>-284176280</t>
  </si>
  <si>
    <t>4.6</t>
  </si>
  <si>
    <t>Kabel CYKY 5x6</t>
  </si>
  <si>
    <t>707322652</t>
  </si>
  <si>
    <t>4.7</t>
  </si>
  <si>
    <t>Kabel CMFM 7x1,5</t>
  </si>
  <si>
    <t>-1962751378</t>
  </si>
  <si>
    <t>4.8</t>
  </si>
  <si>
    <t>Kabel CMFM 12x1,5</t>
  </si>
  <si>
    <t>250858018</t>
  </si>
  <si>
    <t>4.9</t>
  </si>
  <si>
    <t>Kabel F/UTP Cat 5e (vč. koncovek 4ks)</t>
  </si>
  <si>
    <t>-88265812</t>
  </si>
  <si>
    <t>4.10</t>
  </si>
  <si>
    <t>Pomocný, spojovací a označovací materiál</t>
  </si>
  <si>
    <t>-1453200387</t>
  </si>
  <si>
    <t>D_TR</t>
  </si>
  <si>
    <t>Kabelové trasy a příslušenství</t>
  </si>
  <si>
    <t>5.1</t>
  </si>
  <si>
    <t>Drátěnný kabelový žlab 400/100</t>
  </si>
  <si>
    <t>1922992408</t>
  </si>
  <si>
    <t>5.2</t>
  </si>
  <si>
    <t>Drátěnný kabelový žlab 50/50</t>
  </si>
  <si>
    <t>-2115164</t>
  </si>
  <si>
    <t>5.3</t>
  </si>
  <si>
    <t>Nástěnný výložník pro žlab š.400mm</t>
  </si>
  <si>
    <t>1796765006</t>
  </si>
  <si>
    <t>5.4</t>
  </si>
  <si>
    <t>Středový závěs žlabu 50/50</t>
  </si>
  <si>
    <t>731845631</t>
  </si>
  <si>
    <t>5.5</t>
  </si>
  <si>
    <t>Závitová tyč M10 - 2m</t>
  </si>
  <si>
    <t>1866750870</t>
  </si>
  <si>
    <t>5.6</t>
  </si>
  <si>
    <t>Kovová hmoždina M10</t>
  </si>
  <si>
    <t>218981130</t>
  </si>
  <si>
    <t>5.7</t>
  </si>
  <si>
    <t>Montážní práce</t>
  </si>
  <si>
    <t>1398696493</t>
  </si>
  <si>
    <t>5.8</t>
  </si>
  <si>
    <t>Pomocný, spojovací, kotvící a označovací materiál</t>
  </si>
  <si>
    <t>366572369</t>
  </si>
  <si>
    <t>D_ROZ</t>
  </si>
  <si>
    <t>Úpravy rozvaděče RDG</t>
  </si>
  <si>
    <t>6.1</t>
  </si>
  <si>
    <t>Jistič C10/3, 10kA</t>
  </si>
  <si>
    <t>-1451927377</t>
  </si>
  <si>
    <t>6.2</t>
  </si>
  <si>
    <t>Jistič C6/3, 10kA</t>
  </si>
  <si>
    <t>969829083</t>
  </si>
  <si>
    <t>6.3</t>
  </si>
  <si>
    <t>Jistič B10/1, 10kA</t>
  </si>
  <si>
    <t>569495204</t>
  </si>
  <si>
    <t>6.4</t>
  </si>
  <si>
    <t>Jistič B25/3, 10kA</t>
  </si>
  <si>
    <t>-498170772</t>
  </si>
  <si>
    <t>6.5</t>
  </si>
  <si>
    <t>Switch na DIN lištu 5x100 RJ45</t>
  </si>
  <si>
    <t>-468846864</t>
  </si>
  <si>
    <t>6.6</t>
  </si>
  <si>
    <t>1061646127</t>
  </si>
  <si>
    <t>6.7</t>
  </si>
  <si>
    <t>Pomocný, spojovací, propojovací a označ. materiál</t>
  </si>
  <si>
    <t>-667337430</t>
  </si>
  <si>
    <t>M_OST</t>
  </si>
  <si>
    <t>7.1</t>
  </si>
  <si>
    <t>Úprava Software ŘS WAGO v RDG</t>
  </si>
  <si>
    <t>1045049942</t>
  </si>
  <si>
    <t>7.2</t>
  </si>
  <si>
    <t>Funkční zkoušky</t>
  </si>
  <si>
    <t>-420007898</t>
  </si>
  <si>
    <t>7.3</t>
  </si>
  <si>
    <t>Zaškolení obsluhy</t>
  </si>
  <si>
    <t>-1814173224</t>
  </si>
  <si>
    <t>7.4</t>
  </si>
  <si>
    <t>Výchozí revize elektro</t>
  </si>
  <si>
    <t>1431080185</t>
  </si>
  <si>
    <t>7.5</t>
  </si>
  <si>
    <t>Dokumentace skutečného provedení</t>
  </si>
  <si>
    <t>-184568641</t>
  </si>
  <si>
    <t>7.6</t>
  </si>
  <si>
    <t>Doprava materiálu a osob na stavbu</t>
  </si>
  <si>
    <t>-254148591</t>
  </si>
  <si>
    <t>7.7</t>
  </si>
  <si>
    <t>Staveništní doprava</t>
  </si>
  <si>
    <t>-1376902482</t>
  </si>
  <si>
    <t>SO.02.05 - Elektrická požární signalizace</t>
  </si>
  <si>
    <t xml:space="preserve">PSV - Práce a dodávky PSV </t>
  </si>
  <si>
    <t xml:space="preserve">    742 - Elektroinstalace - slaboproud</t>
  </si>
  <si>
    <t xml:space="preserve">      D1 - Montáž - nosné trasy</t>
  </si>
  <si>
    <t xml:space="preserve">      D2 - Montáž - Elektrická požární signalizace (EPS)</t>
  </si>
  <si>
    <t xml:space="preserve">      D3 - Dodávka</t>
  </si>
  <si>
    <t xml:space="preserve">      D4 - Přesuny hmot slaboproudých montáží</t>
  </si>
  <si>
    <t xml:space="preserve">Práce a dodávky PSV </t>
  </si>
  <si>
    <t>742</t>
  </si>
  <si>
    <t>Elektroinstalace - slaboproud</t>
  </si>
  <si>
    <t>Montáž - nosné trasy</t>
  </si>
  <si>
    <t>742110521</t>
  </si>
  <si>
    <t>Montáž krabic pro slaboproud ohniodolných čtyřhranných</t>
  </si>
  <si>
    <t>742111001</t>
  </si>
  <si>
    <t>Montáž příchytek pro kabely samostatné ohniodolné včetně šroubu a hmoždinky</t>
  </si>
  <si>
    <t>https://podminky.urs.cz/item/CS_URS_2022_02/742111001</t>
  </si>
  <si>
    <t>742121001</t>
  </si>
  <si>
    <t>Montáž kabelů sdělovacích pro vnitřní rozvody počtu žil do 15</t>
  </si>
  <si>
    <t>https://podminky.urs.cz/item/CS_URS_2022_02/742121001</t>
  </si>
  <si>
    <t>742190001</t>
  </si>
  <si>
    <t>Ostatní práce pro trasy vyhledání vývodu nebo krabice</t>
  </si>
  <si>
    <t>https://podminky.urs.cz/item/CS_URS_2022_02/742190001</t>
  </si>
  <si>
    <t>742190002</t>
  </si>
  <si>
    <t>Ostatní práce pro trasy značení trasy vedení</t>
  </si>
  <si>
    <t>https://podminky.urs.cz/item/CS_URS_2022_02/742190002</t>
  </si>
  <si>
    <t>742190004</t>
  </si>
  <si>
    <t>Ostatní práce pro trasy požárně těsnící materiál do prostupu</t>
  </si>
  <si>
    <t>https://podminky.urs.cz/item/CS_URS_2022_02/742190004</t>
  </si>
  <si>
    <t>Montáž - Elektrická požární signalizace (EPS)</t>
  </si>
  <si>
    <t>742210121</t>
  </si>
  <si>
    <t>Montáž hlásiče automatického bodového</t>
  </si>
  <si>
    <t>https://podminky.urs.cz/item/CS_URS_2022_02/742210121</t>
  </si>
  <si>
    <t>742210131</t>
  </si>
  <si>
    <t>Montáž soklu hlásiče nebo patice</t>
  </si>
  <si>
    <t>https://podminky.urs.cz/item/CS_URS_2022_02/742210131</t>
  </si>
  <si>
    <t>742210401</t>
  </si>
  <si>
    <t>Nastavení a oživení EPS programování základních parametrů ústředny</t>
  </si>
  <si>
    <t>https://podminky.urs.cz/item/CS_URS_2022_02/742210401</t>
  </si>
  <si>
    <t>742210421</t>
  </si>
  <si>
    <t>Nastavení a oživení EPS oživení systému na jeden detektor</t>
  </si>
  <si>
    <t>https://podminky.urs.cz/item/CS_URS_2022_02/742210421</t>
  </si>
  <si>
    <t>742210501</t>
  </si>
  <si>
    <t>Zkoušky a revize EPS zkoušky TIČR</t>
  </si>
  <si>
    <t>https://podminky.urs.cz/item/CS_URS_2022_02/742210501</t>
  </si>
  <si>
    <t>742210503</t>
  </si>
  <si>
    <t>Zkoušky a revize EPS zkoušky koordinační funkční EPS</t>
  </si>
  <si>
    <t>https://podminky.urs.cz/item/CS_URS_2022_02/742210503</t>
  </si>
  <si>
    <t>742210521</t>
  </si>
  <si>
    <t>Zkoušky a revize EPS revize výchozí systému EPS na jeden detektor</t>
  </si>
  <si>
    <t>https://podminky.urs.cz/item/CS_URS_2022_02/742210521</t>
  </si>
  <si>
    <t>742210821</t>
  </si>
  <si>
    <t>Demontáž prvků EPS hlásiče automatického bodového</t>
  </si>
  <si>
    <t>https://podminky.urs.cz/item/CS_URS_2022_02/742210821</t>
  </si>
  <si>
    <t>742210861</t>
  </si>
  <si>
    <t>Demontáž prvků EPS soklu hlásiče nebo patice</t>
  </si>
  <si>
    <t>https://podminky.urs.cz/item/CS_URS_2022_02/742210861</t>
  </si>
  <si>
    <t>Dodávka</t>
  </si>
  <si>
    <t>742-R-D3-001</t>
  </si>
  <si>
    <t>Opticko kouřový analogový adresný požární hlásič</t>
  </si>
  <si>
    <t>742-R-D3-002</t>
  </si>
  <si>
    <t>Sokl hlásiče v základní verzi</t>
  </si>
  <si>
    <t>742-R-D3-003</t>
  </si>
  <si>
    <t>Stíněný kabel 2x2x0,8, B2cas1d0 - hlásičová linka</t>
  </si>
  <si>
    <t>742-R-D3-004</t>
  </si>
  <si>
    <t>Kovová příchytka pro jeden/dva kabely, hmoždinka, vrut</t>
  </si>
  <si>
    <t>742-R-D3-005</t>
  </si>
  <si>
    <t>Požárně odolná instalační krabice s keramickou svorkovnicí, 8 svorek</t>
  </si>
  <si>
    <t>Přesuny hmot slaboproudých montáží</t>
  </si>
  <si>
    <t>998742201</t>
  </si>
  <si>
    <t>Přesun hmot pro slaboproud stanovený procentní sazbou (%) z ceny vodorovná dopravní vzdálenost do 50 m v objektech výšky do 6 m</t>
  </si>
  <si>
    <t>%</t>
  </si>
  <si>
    <t>https://podminky.urs.cz/item/CS_URS_2022_02/998742201</t>
  </si>
  <si>
    <t>VON - Vedlejší a ostatní rozpočtové náklady</t>
  </si>
  <si>
    <t>VRN - Vedlejší rozpočtové náklady</t>
  </si>
  <si>
    <t>VRN</t>
  </si>
  <si>
    <t>Vedlejší rozpočtové náklady</t>
  </si>
  <si>
    <t>011514000</t>
  </si>
  <si>
    <t>Stavebně-statický průzkum</t>
  </si>
  <si>
    <t>soubor</t>
  </si>
  <si>
    <t>https://podminky.urs.cz/item/CS_URS_2022_02/011514000</t>
  </si>
  <si>
    <t>012002000</t>
  </si>
  <si>
    <t>Geodetické práce</t>
  </si>
  <si>
    <t>https://podminky.urs.cz/item/CS_URS_2022_02/012002000</t>
  </si>
  <si>
    <t>013254000</t>
  </si>
  <si>
    <t>Dokumentace skutečného provedení stavby</t>
  </si>
  <si>
    <t>https://podminky.urs.cz/item/CS_URS_2022_02/013254000</t>
  </si>
  <si>
    <t>013274000</t>
  </si>
  <si>
    <t>Pasportizace objektu před započetím prací</t>
  </si>
  <si>
    <t>https://podminky.urs.cz/item/CS_URS_2022_02/013274000</t>
  </si>
  <si>
    <t>013294000</t>
  </si>
  <si>
    <t>Ostatní dokumentace</t>
  </si>
  <si>
    <t>https://podminky.urs.cz/item/CS_URS_2022_02/013294000</t>
  </si>
  <si>
    <t>011534000</t>
  </si>
  <si>
    <t>Umělecko-historický průzkum</t>
  </si>
  <si>
    <t>https://podminky.urs.cz/item/CS_URS_2022_02/011534000</t>
  </si>
  <si>
    <t>032103000</t>
  </si>
  <si>
    <t>Náklady na stavební buňky</t>
  </si>
  <si>
    <t>https://podminky.urs.cz/item/CS_URS_2022_02/032103000</t>
  </si>
  <si>
    <t>032503000</t>
  </si>
  <si>
    <t>Skládky na staveništi</t>
  </si>
  <si>
    <t>https://podminky.urs.cz/item/CS_URS_2022_02/032503000</t>
  </si>
  <si>
    <t>033002000</t>
  </si>
  <si>
    <t>Připojení staveniště na inženýrské sítě</t>
  </si>
  <si>
    <t>https://podminky.urs.cz/item/CS_URS_2022_02/033002000</t>
  </si>
  <si>
    <t>034002000</t>
  </si>
  <si>
    <t>Zabezpečení staveniště</t>
  </si>
  <si>
    <t>https://podminky.urs.cz/item/CS_URS_2022_02/034002000</t>
  </si>
  <si>
    <t>034103000</t>
  </si>
  <si>
    <t>Oplocení staveniště</t>
  </si>
  <si>
    <t>https://podminky.urs.cz/item/CS_URS_2022_02/034103000</t>
  </si>
  <si>
    <t>039002000</t>
  </si>
  <si>
    <t>Zrušení zařízení staveniště</t>
  </si>
  <si>
    <t>https://podminky.urs.cz/item/CS_URS_2022_02/039002000</t>
  </si>
  <si>
    <t>032403000</t>
  </si>
  <si>
    <t>Provizorní komunikace</t>
  </si>
  <si>
    <t>https://podminky.urs.cz/item/CS_URS_2022_02/032403000</t>
  </si>
  <si>
    <t>034303000</t>
  </si>
  <si>
    <t>Dopravní značení na staveništi</t>
  </si>
  <si>
    <t>https://podminky.urs.cz/item/CS_URS_2022_02/034303000</t>
  </si>
  <si>
    <t>035002000</t>
  </si>
  <si>
    <t>Pronájmy ploch, objektů</t>
  </si>
  <si>
    <t>https://podminky.urs.cz/item/CS_URS_2022_02/035002000</t>
  </si>
  <si>
    <t>043002000</t>
  </si>
  <si>
    <t>Zkoušky a ostatní měření</t>
  </si>
  <si>
    <t>https://podminky.urs.cz/item/CS_URS_2022_02/043002000</t>
  </si>
  <si>
    <t>044002000</t>
  </si>
  <si>
    <t>Revize</t>
  </si>
  <si>
    <t>https://podminky.urs.cz/item/CS_URS_2022_02/044002000</t>
  </si>
  <si>
    <t>045002000</t>
  </si>
  <si>
    <t>Kompletační a koordinační činnost</t>
  </si>
  <si>
    <t>https://podminky.urs.cz/item/CS_URS_2022_02/045002000</t>
  </si>
  <si>
    <t>073002000</t>
  </si>
  <si>
    <t>Ztížený pohyb vozidel v centrech měst</t>
  </si>
  <si>
    <t>https://podminky.urs.cz/item/CS_URS_2022_02/073002000</t>
  </si>
  <si>
    <t>XVRN01</t>
  </si>
  <si>
    <t>Vytýčení a ochrana stávajících inženýrských sítí a rozvodů ZTI</t>
  </si>
  <si>
    <t>XVRN02</t>
  </si>
  <si>
    <t>Vzorkování materiálů a výrobků dle Projektové dokumentace</t>
  </si>
  <si>
    <t>XVRN03</t>
  </si>
  <si>
    <t>BOZP, zakrývání a dočasné demontování konstrukcí dle ZOV</t>
  </si>
  <si>
    <t>Poznámka k položce:
Poznámka k položce: zajištění bezpečnosti na stavbě, spolupráce s koordinátorem BOZP, pravidelná kontrola bezpečnostních prvků a jejich průběžné doplňování provizorní zaplachtování střechy zpětná montáž dočasně demontovaných konstrukcí a prvků na původní místo (kamenné pilíře na bocích brány, kamenné prahy před oplocením)</t>
  </si>
  <si>
    <t>XVRN04</t>
  </si>
  <si>
    <t>091404000</t>
  </si>
  <si>
    <t>Práce na památkovém objektu</t>
  </si>
  <si>
    <t>https://podminky.urs.cz/item/CS_URS_2022_02/091404000</t>
  </si>
  <si>
    <t>SEZNAM FIGUR</t>
  </si>
  <si>
    <t>Výměra</t>
  </si>
  <si>
    <t xml:space="preserve"> SO.01/ SO.01.01</t>
  </si>
  <si>
    <t>Použití figury:</t>
  </si>
  <si>
    <t>Očištění vybouraných dlažebních kostek od spojovacího materiálu, s uložením očištěných kostek na skládku, s odklizením odpadových hmot na hromady a s odklizením vybouraných kostek na vzdálenost do 3 m mozaikových, s původním vyplněním spár kamenivem těžen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</si>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</sst>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5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34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3" fillId="4" borderId="13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8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166" fontId="29" fillId="0" borderId="0" xfId="0" applyNumberFormat="1" applyFont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8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4" fontId="25" fillId="0" borderId="0" xfId="0" applyNumberFormat="1" applyFont="1"/>
    <xf numFmtId="166" fontId="35" fillId="0" borderId="10" xfId="0" applyNumberFormat="1" applyFont="1" applyBorder="1"/>
    <xf numFmtId="166" fontId="35" fillId="0" borderId="11" xfId="0" applyNumberFormat="1" applyFont="1" applyBorder="1"/>
    <xf numFmtId="4" fontId="36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3" fillId="0" borderId="22" xfId="0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 wrapText="1"/>
    </xf>
    <xf numFmtId="167" fontId="23" fillId="0" borderId="22" xfId="0" applyNumberFormat="1" applyFont="1" applyBorder="1" applyAlignment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7" fillId="0" borderId="0" xfId="0" applyFont="1" applyAlignment="1">
      <alignment horizontal="left" vertical="center"/>
    </xf>
    <xf numFmtId="0" fontId="38" fillId="0" borderId="0" xfId="2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8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41" fillId="0" borderId="22" xfId="0" applyFont="1" applyBorder="1" applyAlignment="1">
      <alignment horizontal="center" vertical="center"/>
    </xf>
    <xf numFmtId="49" fontId="41" fillId="0" borderId="22" xfId="0" applyNumberFormat="1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center" vertical="center" wrapText="1"/>
    </xf>
    <xf numFmtId="167" fontId="41" fillId="0" borderId="22" xfId="0" applyNumberFormat="1" applyFont="1" applyBorder="1" applyAlignment="1">
      <alignment vertical="center"/>
    </xf>
    <xf numFmtId="4" fontId="41" fillId="2" borderId="22" xfId="0" applyNumberFormat="1" applyFont="1" applyFill="1" applyBorder="1" applyAlignment="1" applyProtection="1">
      <alignment vertical="center"/>
      <protection locked="0"/>
    </xf>
    <xf numFmtId="4" fontId="41" fillId="0" borderId="22" xfId="0" applyNumberFormat="1" applyFont="1" applyBorder="1" applyAlignment="1">
      <alignment vertical="center"/>
    </xf>
    <xf numFmtId="0" fontId="42" fillId="0" borderId="3" xfId="0" applyFont="1" applyBorder="1" applyAlignment="1">
      <alignment vertical="center"/>
    </xf>
    <xf numFmtId="0" fontId="41" fillId="2" borderId="18" xfId="0" applyFont="1" applyFill="1" applyBorder="1" applyAlignment="1" applyProtection="1">
      <alignment horizontal="left" vertical="center"/>
      <protection locked="0"/>
    </xf>
    <xf numFmtId="0" fontId="41" fillId="0" borderId="0" xfId="0" applyFont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/>
    </xf>
    <xf numFmtId="167" fontId="43" fillId="0" borderId="16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167" fontId="0" fillId="0" borderId="0" xfId="0" applyNumberFormat="1" applyAlignment="1">
      <alignment vertical="center"/>
    </xf>
    <xf numFmtId="0" fontId="3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4" fillId="0" borderId="23" xfId="0" applyFont="1" applyBorder="1" applyAlignment="1">
      <alignment vertical="center" wrapText="1"/>
    </xf>
    <xf numFmtId="0" fontId="44" fillId="0" borderId="24" xfId="0" applyFont="1" applyBorder="1" applyAlignment="1">
      <alignment vertical="center" wrapText="1"/>
    </xf>
    <xf numFmtId="0" fontId="44" fillId="0" borderId="25" xfId="0" applyFont="1" applyBorder="1" applyAlignment="1">
      <alignment vertical="center" wrapText="1"/>
    </xf>
    <xf numFmtId="0" fontId="44" fillId="0" borderId="26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4" fillId="0" borderId="26" xfId="0" applyFont="1" applyBorder="1" applyAlignment="1">
      <alignment vertical="center" wrapText="1"/>
    </xf>
    <xf numFmtId="0" fontId="44" fillId="0" borderId="27" xfId="0" applyFont="1" applyBorder="1" applyAlignment="1">
      <alignment vertical="center" wrapText="1"/>
    </xf>
    <xf numFmtId="0" fontId="4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7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48" fillId="0" borderId="29" xfId="0" applyFont="1" applyBorder="1" applyAlignment="1">
      <alignment vertical="center" wrapText="1"/>
    </xf>
    <xf numFmtId="0" fontId="44" fillId="0" borderId="30" xfId="0" applyFont="1" applyBorder="1" applyAlignment="1">
      <alignment vertical="center" wrapText="1"/>
    </xf>
    <xf numFmtId="0" fontId="44" fillId="0" borderId="0" xfId="0" applyFont="1" applyBorder="1" applyAlignment="1">
      <alignment vertical="top"/>
    </xf>
    <xf numFmtId="0" fontId="44" fillId="0" borderId="0" xfId="0" applyFont="1" applyAlignment="1">
      <alignment vertical="top"/>
    </xf>
    <xf numFmtId="0" fontId="44" fillId="0" borderId="23" xfId="0" applyFont="1" applyBorder="1" applyAlignment="1">
      <alignment horizontal="left" vertical="center"/>
    </xf>
    <xf numFmtId="0" fontId="44" fillId="0" borderId="24" xfId="0" applyFont="1" applyBorder="1" applyAlignment="1">
      <alignment horizontal="left" vertical="center"/>
    </xf>
    <xf numFmtId="0" fontId="44" fillId="0" borderId="25" xfId="0" applyFont="1" applyBorder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6" fillId="0" borderId="29" xfId="0" applyFont="1" applyBorder="1" applyAlignment="1">
      <alignment horizontal="center" vertical="center"/>
    </xf>
    <xf numFmtId="0" fontId="49" fillId="0" borderId="29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7" fillId="0" borderId="26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48" fillId="0" borderId="29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7" fillId="0" borderId="29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left" vertical="center" wrapText="1"/>
    </xf>
    <xf numFmtId="0" fontId="44" fillId="0" borderId="24" xfId="0" applyFont="1" applyBorder="1" applyAlignment="1">
      <alignment horizontal="left" vertical="center" wrapText="1"/>
    </xf>
    <xf numFmtId="0" fontId="44" fillId="0" borderId="25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9" fillId="0" borderId="26" xfId="0" applyFont="1" applyBorder="1" applyAlignment="1">
      <alignment horizontal="left" vertical="center" wrapText="1"/>
    </xf>
    <xf numFmtId="0" fontId="49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/>
    </xf>
    <xf numFmtId="0" fontId="47" fillId="0" borderId="27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/>
    </xf>
    <xf numFmtId="0" fontId="47" fillId="0" borderId="28" xfId="0" applyFont="1" applyBorder="1" applyAlignment="1">
      <alignment horizontal="left" vertical="center" wrapText="1"/>
    </xf>
    <xf numFmtId="0" fontId="47" fillId="0" borderId="29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7" fillId="0" borderId="28" xfId="0" applyFont="1" applyBorder="1" applyAlignment="1">
      <alignment horizontal="left" vertical="center"/>
    </xf>
    <xf numFmtId="0" fontId="47" fillId="0" borderId="30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9" fillId="0" borderId="29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6" fillId="0" borderId="29" xfId="0" applyFont="1" applyBorder="1" applyAlignment="1">
      <alignment horizontal="left"/>
    </xf>
    <xf numFmtId="0" fontId="49" fillId="0" borderId="29" xfId="0" applyFont="1" applyBorder="1"/>
    <xf numFmtId="0" fontId="44" fillId="0" borderId="26" xfId="0" applyFont="1" applyBorder="1" applyAlignment="1">
      <alignment vertical="top"/>
    </xf>
    <xf numFmtId="0" fontId="44" fillId="0" borderId="27" xfId="0" applyFont="1" applyBorder="1" applyAlignment="1">
      <alignment vertical="top"/>
    </xf>
    <xf numFmtId="0" fontId="44" fillId="0" borderId="28" xfId="0" applyFont="1" applyBorder="1" applyAlignment="1">
      <alignment vertical="top"/>
    </xf>
    <xf numFmtId="0" fontId="44" fillId="0" borderId="29" xfId="0" applyFont="1" applyBorder="1" applyAlignment="1">
      <alignment vertical="top"/>
    </xf>
    <xf numFmtId="0" fontId="44" fillId="0" borderId="30" xfId="0" applyFont="1" applyBorder="1" applyAlignment="1">
      <alignment vertical="top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7" xfId="0" applyFont="1" applyFill="1" applyBorder="1" applyAlignment="1">
      <alignment horizontal="center" vertical="center"/>
    </xf>
    <xf numFmtId="4" fontId="28" fillId="0" borderId="0" xfId="0" applyNumberFormat="1" applyFont="1" applyAlignment="1">
      <alignment horizontal="right" vertical="center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4" fontId="19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/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6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3105113" TargetMode="External" /><Relationship Id="rId2" Type="http://schemas.openxmlformats.org/officeDocument/2006/relationships/hyperlink" Target="https://podminky.urs.cz/item/CS_URS_2022_02/113311121" TargetMode="External" /><Relationship Id="rId3" Type="http://schemas.openxmlformats.org/officeDocument/2006/relationships/hyperlink" Target="https://podminky.urs.cz/item/CS_URS_2022_02/115101201" TargetMode="External" /><Relationship Id="rId4" Type="http://schemas.openxmlformats.org/officeDocument/2006/relationships/hyperlink" Target="https://podminky.urs.cz/item/CS_URS_2022_02/131151203" TargetMode="External" /><Relationship Id="rId5" Type="http://schemas.openxmlformats.org/officeDocument/2006/relationships/hyperlink" Target="https://podminky.urs.cz/item/CS_URS_2022_02/132112131" TargetMode="External" /><Relationship Id="rId6" Type="http://schemas.openxmlformats.org/officeDocument/2006/relationships/hyperlink" Target="https://podminky.urs.cz/item/CS_URS_2022_02/151101201" TargetMode="External" /><Relationship Id="rId7" Type="http://schemas.openxmlformats.org/officeDocument/2006/relationships/hyperlink" Target="https://podminky.urs.cz/item/CS_URS_2022_02/151101211" TargetMode="External" /><Relationship Id="rId8" Type="http://schemas.openxmlformats.org/officeDocument/2006/relationships/hyperlink" Target="https://podminky.urs.cz/item/CS_URS_2022_02/151101401" TargetMode="External" /><Relationship Id="rId9" Type="http://schemas.openxmlformats.org/officeDocument/2006/relationships/hyperlink" Target="https://podminky.urs.cz/item/CS_URS_2022_02/151101411" TargetMode="External" /><Relationship Id="rId10" Type="http://schemas.openxmlformats.org/officeDocument/2006/relationships/hyperlink" Target="https://podminky.urs.cz/item/CS_URS_2022_02/151721111" TargetMode="External" /><Relationship Id="rId11" Type="http://schemas.openxmlformats.org/officeDocument/2006/relationships/hyperlink" Target="https://podminky.urs.cz/item/CS_URS_2022_02/162751117" TargetMode="External" /><Relationship Id="rId12" Type="http://schemas.openxmlformats.org/officeDocument/2006/relationships/hyperlink" Target="https://podminky.urs.cz/item/CS_URS_2022_02/162751119" TargetMode="External" /><Relationship Id="rId13" Type="http://schemas.openxmlformats.org/officeDocument/2006/relationships/hyperlink" Target="https://podminky.urs.cz/item/CS_URS_2022_02/167151111" TargetMode="External" /><Relationship Id="rId14" Type="http://schemas.openxmlformats.org/officeDocument/2006/relationships/hyperlink" Target="https://podminky.urs.cz/item/CS_URS_2022_02/174151101" TargetMode="External" /><Relationship Id="rId15" Type="http://schemas.openxmlformats.org/officeDocument/2006/relationships/hyperlink" Target="https://podminky.urs.cz/item/CS_URS_2022_02/184102118" TargetMode="External" /><Relationship Id="rId16" Type="http://schemas.openxmlformats.org/officeDocument/2006/relationships/hyperlink" Target="https://podminky.urs.cz/item/CS_URS_2022_02/121112006" TargetMode="External" /><Relationship Id="rId17" Type="http://schemas.openxmlformats.org/officeDocument/2006/relationships/hyperlink" Target="https://podminky.urs.cz/item/CS_URS_2022_02/181351006" TargetMode="External" /><Relationship Id="rId18" Type="http://schemas.openxmlformats.org/officeDocument/2006/relationships/hyperlink" Target="https://podminky.urs.cz/item/CS_URS_2022_02/183901115" TargetMode="External" /><Relationship Id="rId19" Type="http://schemas.openxmlformats.org/officeDocument/2006/relationships/hyperlink" Target="https://podminky.urs.cz/item/CS_URS_2022_02/183901145" TargetMode="External" /><Relationship Id="rId20" Type="http://schemas.openxmlformats.org/officeDocument/2006/relationships/hyperlink" Target="https://podminky.urs.cz/item/CS_URS_2022_02/184102119" TargetMode="External" /><Relationship Id="rId21" Type="http://schemas.openxmlformats.org/officeDocument/2006/relationships/hyperlink" Target="https://podminky.urs.cz/item/CS_URS_2022_02/184401114" TargetMode="External" /><Relationship Id="rId22" Type="http://schemas.openxmlformats.org/officeDocument/2006/relationships/hyperlink" Target="https://podminky.urs.cz/item/CS_URS_2022_02/184502117" TargetMode="External" /><Relationship Id="rId23" Type="http://schemas.openxmlformats.org/officeDocument/2006/relationships/hyperlink" Target="https://podminky.urs.cz/item/CS_URS_2022_02/184806153" TargetMode="External" /><Relationship Id="rId24" Type="http://schemas.openxmlformats.org/officeDocument/2006/relationships/hyperlink" Target="https://podminky.urs.cz/item/CS_URS_2022_02/185804311" TargetMode="External" /><Relationship Id="rId25" Type="http://schemas.openxmlformats.org/officeDocument/2006/relationships/hyperlink" Target="https://podminky.urs.cz/item/CS_URS_2022_02/212755216-1" TargetMode="External" /><Relationship Id="rId26" Type="http://schemas.openxmlformats.org/officeDocument/2006/relationships/hyperlink" Target="https://podminky.urs.cz/item/CS_URS_2022_02/271532213" TargetMode="External" /><Relationship Id="rId27" Type="http://schemas.openxmlformats.org/officeDocument/2006/relationships/hyperlink" Target="https://podminky.urs.cz/item/CS_URS_2022_02/271532213" TargetMode="External" /><Relationship Id="rId28" Type="http://schemas.openxmlformats.org/officeDocument/2006/relationships/hyperlink" Target="https://podminky.urs.cz/item/CS_URS_2022_02/273313511" TargetMode="External" /><Relationship Id="rId29" Type="http://schemas.openxmlformats.org/officeDocument/2006/relationships/hyperlink" Target="https://podminky.urs.cz/item/CS_URS_2022_02/273321411" TargetMode="External" /><Relationship Id="rId30" Type="http://schemas.openxmlformats.org/officeDocument/2006/relationships/hyperlink" Target="https://podminky.urs.cz/item/CS_URS_2022_02/273361821" TargetMode="External" /><Relationship Id="rId31" Type="http://schemas.openxmlformats.org/officeDocument/2006/relationships/hyperlink" Target="https://podminky.urs.cz/item/CS_URS_2022_02/275313611" TargetMode="External" /><Relationship Id="rId32" Type="http://schemas.openxmlformats.org/officeDocument/2006/relationships/hyperlink" Target="https://podminky.urs.cz/item/CS_URS_2022_02/275351121" TargetMode="External" /><Relationship Id="rId33" Type="http://schemas.openxmlformats.org/officeDocument/2006/relationships/hyperlink" Target="https://podminky.urs.cz/item/CS_URS_2022_02/275351122" TargetMode="External" /><Relationship Id="rId34" Type="http://schemas.openxmlformats.org/officeDocument/2006/relationships/hyperlink" Target="https://podminky.urs.cz/item/CS_URS_2022_02/279321346" TargetMode="External" /><Relationship Id="rId35" Type="http://schemas.openxmlformats.org/officeDocument/2006/relationships/hyperlink" Target="https://podminky.urs.cz/item/CS_URS_2022_02/279321348" TargetMode="External" /><Relationship Id="rId36" Type="http://schemas.openxmlformats.org/officeDocument/2006/relationships/hyperlink" Target="https://podminky.urs.cz/item/CS_URS_2022_02/279351311" TargetMode="External" /><Relationship Id="rId37" Type="http://schemas.openxmlformats.org/officeDocument/2006/relationships/hyperlink" Target="https://podminky.urs.cz/item/CS_URS_2022_02/279351312" TargetMode="External" /><Relationship Id="rId38" Type="http://schemas.openxmlformats.org/officeDocument/2006/relationships/hyperlink" Target="https://podminky.urs.cz/item/CS_URS_2022_02/279361821" TargetMode="External" /><Relationship Id="rId39" Type="http://schemas.openxmlformats.org/officeDocument/2006/relationships/hyperlink" Target="https://podminky.urs.cz/item/CS_URS_2022_02/317941123" TargetMode="External" /><Relationship Id="rId40" Type="http://schemas.openxmlformats.org/officeDocument/2006/relationships/hyperlink" Target="https://podminky.urs.cz/item/CS_URS_2022_02/341321510" TargetMode="External" /><Relationship Id="rId41" Type="http://schemas.openxmlformats.org/officeDocument/2006/relationships/hyperlink" Target="https://podminky.urs.cz/item/CS_URS_2022_02/341321610" TargetMode="External" /><Relationship Id="rId42" Type="http://schemas.openxmlformats.org/officeDocument/2006/relationships/hyperlink" Target="https://podminky.urs.cz/item/CS_URS_2022_02/341351311" TargetMode="External" /><Relationship Id="rId43" Type="http://schemas.openxmlformats.org/officeDocument/2006/relationships/hyperlink" Target="https://podminky.urs.cz/item/CS_URS_2022_02/341351312" TargetMode="External" /><Relationship Id="rId44" Type="http://schemas.openxmlformats.org/officeDocument/2006/relationships/hyperlink" Target="https://podminky.urs.cz/item/CS_URS_2022_02/341351911" TargetMode="External" /><Relationship Id="rId45" Type="http://schemas.openxmlformats.org/officeDocument/2006/relationships/hyperlink" Target="https://podminky.urs.cz/item/CS_URS_2022_02/341361821" TargetMode="External" /><Relationship Id="rId46" Type="http://schemas.openxmlformats.org/officeDocument/2006/relationships/hyperlink" Target="https://podminky.urs.cz/item/CS_URS_2022_02/342242223" TargetMode="External" /><Relationship Id="rId47" Type="http://schemas.openxmlformats.org/officeDocument/2006/relationships/hyperlink" Target="https://podminky.urs.cz/item/CS_URS_2022_02/342244301" TargetMode="External" /><Relationship Id="rId48" Type="http://schemas.openxmlformats.org/officeDocument/2006/relationships/hyperlink" Target="https://podminky.urs.cz/item/CS_URS_2022_02/346244381" TargetMode="External" /><Relationship Id="rId49" Type="http://schemas.openxmlformats.org/officeDocument/2006/relationships/hyperlink" Target="https://podminky.urs.cz/item/CS_URS_2022_02/346481111" TargetMode="External" /><Relationship Id="rId50" Type="http://schemas.openxmlformats.org/officeDocument/2006/relationships/hyperlink" Target="https://podminky.urs.cz/item/CS_URS_2022_02/411321515" TargetMode="External" /><Relationship Id="rId51" Type="http://schemas.openxmlformats.org/officeDocument/2006/relationships/hyperlink" Target="https://podminky.urs.cz/item/CS_URS_2022_02/411351011" TargetMode="External" /><Relationship Id="rId52" Type="http://schemas.openxmlformats.org/officeDocument/2006/relationships/hyperlink" Target="https://podminky.urs.cz/item/CS_URS_2022_02/411351012" TargetMode="External" /><Relationship Id="rId53" Type="http://schemas.openxmlformats.org/officeDocument/2006/relationships/hyperlink" Target="https://podminky.urs.cz/item/CS_URS_2022_02/411354311" TargetMode="External" /><Relationship Id="rId54" Type="http://schemas.openxmlformats.org/officeDocument/2006/relationships/hyperlink" Target="https://podminky.urs.cz/item/CS_URS_2022_02/411354312" TargetMode="External" /><Relationship Id="rId55" Type="http://schemas.openxmlformats.org/officeDocument/2006/relationships/hyperlink" Target="https://podminky.urs.cz/item/CS_URS_2022_02/411354317" TargetMode="External" /><Relationship Id="rId56" Type="http://schemas.openxmlformats.org/officeDocument/2006/relationships/hyperlink" Target="https://podminky.urs.cz/item/CS_URS_2022_02/411354318" TargetMode="External" /><Relationship Id="rId57" Type="http://schemas.openxmlformats.org/officeDocument/2006/relationships/hyperlink" Target="https://podminky.urs.cz/item/CS_URS_2022_02/411361821" TargetMode="External" /><Relationship Id="rId58" Type="http://schemas.openxmlformats.org/officeDocument/2006/relationships/hyperlink" Target="https://podminky.urs.cz/item/CS_URS_2022_02/413321515" TargetMode="External" /><Relationship Id="rId59" Type="http://schemas.openxmlformats.org/officeDocument/2006/relationships/hyperlink" Target="https://podminky.urs.cz/item/CS_URS_2022_02/413351121" TargetMode="External" /><Relationship Id="rId60" Type="http://schemas.openxmlformats.org/officeDocument/2006/relationships/hyperlink" Target="https://podminky.urs.cz/item/CS_URS_2022_02/413351122" TargetMode="External" /><Relationship Id="rId61" Type="http://schemas.openxmlformats.org/officeDocument/2006/relationships/hyperlink" Target="https://podminky.urs.cz/item/CS_URS_2022_02/413352115" TargetMode="External" /><Relationship Id="rId62" Type="http://schemas.openxmlformats.org/officeDocument/2006/relationships/hyperlink" Target="https://podminky.urs.cz/item/CS_URS_2022_02/413352116" TargetMode="External" /><Relationship Id="rId63" Type="http://schemas.openxmlformats.org/officeDocument/2006/relationships/hyperlink" Target="https://podminky.urs.cz/item/CS_URS_2022_02/413361821" TargetMode="External" /><Relationship Id="rId64" Type="http://schemas.openxmlformats.org/officeDocument/2006/relationships/hyperlink" Target="https://podminky.urs.cz/item/CS_URS_2022_02/417321414" TargetMode="External" /><Relationship Id="rId65" Type="http://schemas.openxmlformats.org/officeDocument/2006/relationships/hyperlink" Target="https://podminky.urs.cz/item/CS_URS_2022_02/417351115" TargetMode="External" /><Relationship Id="rId66" Type="http://schemas.openxmlformats.org/officeDocument/2006/relationships/hyperlink" Target="https://podminky.urs.cz/item/CS_URS_2022_02/417351116" TargetMode="External" /><Relationship Id="rId67" Type="http://schemas.openxmlformats.org/officeDocument/2006/relationships/hyperlink" Target="https://podminky.urs.cz/item/CS_URS_2022_02/417361821" TargetMode="External" /><Relationship Id="rId68" Type="http://schemas.openxmlformats.org/officeDocument/2006/relationships/hyperlink" Target="https://podminky.urs.cz/item/CS_URS_2022_02/434191421" TargetMode="External" /><Relationship Id="rId69" Type="http://schemas.openxmlformats.org/officeDocument/2006/relationships/hyperlink" Target="https://podminky.urs.cz/item/CS_URS_2022_02/591442111" TargetMode="External" /><Relationship Id="rId70" Type="http://schemas.openxmlformats.org/officeDocument/2006/relationships/hyperlink" Target="https://podminky.urs.cz/item/CS_URS_2022_02/611323111" TargetMode="External" /><Relationship Id="rId71" Type="http://schemas.openxmlformats.org/officeDocument/2006/relationships/hyperlink" Target="https://podminky.urs.cz/item/CS_URS_2022_02/612323111" TargetMode="External" /><Relationship Id="rId72" Type="http://schemas.openxmlformats.org/officeDocument/2006/relationships/hyperlink" Target="https://podminky.urs.cz/item/CS_URS_2022_02/612323191" TargetMode="External" /><Relationship Id="rId73" Type="http://schemas.openxmlformats.org/officeDocument/2006/relationships/hyperlink" Target="https://podminky.urs.cz/item/CS_URS_2022_02/612325413" TargetMode="External" /><Relationship Id="rId74" Type="http://schemas.openxmlformats.org/officeDocument/2006/relationships/hyperlink" Target="https://podminky.urs.cz/item/CS_URS_2022_02/616635111" TargetMode="External" /><Relationship Id="rId75" Type="http://schemas.openxmlformats.org/officeDocument/2006/relationships/hyperlink" Target="https://podminky.urs.cz/item/CS_URS_2022_02/616635116" TargetMode="External" /><Relationship Id="rId76" Type="http://schemas.openxmlformats.org/officeDocument/2006/relationships/hyperlink" Target="https://podminky.urs.cz/item/CS_URS_2022_02/619991001" TargetMode="External" /><Relationship Id="rId77" Type="http://schemas.openxmlformats.org/officeDocument/2006/relationships/hyperlink" Target="https://podminky.urs.cz/item/CS_URS_2022_02/619991011" TargetMode="External" /><Relationship Id="rId78" Type="http://schemas.openxmlformats.org/officeDocument/2006/relationships/hyperlink" Target="https://podminky.urs.cz/item/CS_URS_2022_02/631311113" TargetMode="External" /><Relationship Id="rId79" Type="http://schemas.openxmlformats.org/officeDocument/2006/relationships/hyperlink" Target="https://podminky.urs.cz/item/CS_URS_2022_02/631311115" TargetMode="External" /><Relationship Id="rId80" Type="http://schemas.openxmlformats.org/officeDocument/2006/relationships/hyperlink" Target="https://podminky.urs.cz/item/CS_URS_2022_02/631311135" TargetMode="External" /><Relationship Id="rId81" Type="http://schemas.openxmlformats.org/officeDocument/2006/relationships/hyperlink" Target="https://podminky.urs.cz/item/CS_URS_2022_02/631311127" TargetMode="External" /><Relationship Id="rId82" Type="http://schemas.openxmlformats.org/officeDocument/2006/relationships/hyperlink" Target="https://podminky.urs.cz/item/CS_URS_2022_02/631311133" TargetMode="External" /><Relationship Id="rId83" Type="http://schemas.openxmlformats.org/officeDocument/2006/relationships/hyperlink" Target="https://podminky.urs.cz/item/CS_URS_2022_02/631319013" TargetMode="External" /><Relationship Id="rId84" Type="http://schemas.openxmlformats.org/officeDocument/2006/relationships/hyperlink" Target="https://podminky.urs.cz/item/CS_URS_2022_02/631319022" TargetMode="External" /><Relationship Id="rId85" Type="http://schemas.openxmlformats.org/officeDocument/2006/relationships/hyperlink" Target="https://podminky.urs.cz/item/CS_URS_2022_02/631319175" TargetMode="External" /><Relationship Id="rId86" Type="http://schemas.openxmlformats.org/officeDocument/2006/relationships/hyperlink" Target="https://podminky.urs.cz/item/CS_URS_2022_02/631351101" TargetMode="External" /><Relationship Id="rId87" Type="http://schemas.openxmlformats.org/officeDocument/2006/relationships/hyperlink" Target="https://podminky.urs.cz/item/CS_URS_2022_02/631351102" TargetMode="External" /><Relationship Id="rId88" Type="http://schemas.openxmlformats.org/officeDocument/2006/relationships/hyperlink" Target="https://podminky.urs.cz/item/CS_URS_2022_02/631362021" TargetMode="External" /><Relationship Id="rId89" Type="http://schemas.openxmlformats.org/officeDocument/2006/relationships/hyperlink" Target="https://podminky.urs.cz/item/CS_URS_2022_02/632450124" TargetMode="External" /><Relationship Id="rId90" Type="http://schemas.openxmlformats.org/officeDocument/2006/relationships/hyperlink" Target="https://podminky.urs.cz/item/CS_URS_2022_02/632451033" TargetMode="External" /><Relationship Id="rId91" Type="http://schemas.openxmlformats.org/officeDocument/2006/relationships/hyperlink" Target="https://podminky.urs.cz/item/CS_URS_2022_02/642942111" TargetMode="External" /><Relationship Id="rId92" Type="http://schemas.openxmlformats.org/officeDocument/2006/relationships/hyperlink" Target="https://podminky.urs.cz/item/CS_URS_2022_02/899304811" TargetMode="External" /><Relationship Id="rId93" Type="http://schemas.openxmlformats.org/officeDocument/2006/relationships/hyperlink" Target="https://podminky.urs.cz/item/CS_URS_2022_02/899914112" TargetMode="External" /><Relationship Id="rId94" Type="http://schemas.openxmlformats.org/officeDocument/2006/relationships/hyperlink" Target="https://podminky.urs.cz/item/CS_URS_2022_02/935932112" TargetMode="External" /><Relationship Id="rId95" Type="http://schemas.openxmlformats.org/officeDocument/2006/relationships/hyperlink" Target="https://podminky.urs.cz/item/CS_URS_2022_02/945412111" TargetMode="External" /><Relationship Id="rId96" Type="http://schemas.openxmlformats.org/officeDocument/2006/relationships/hyperlink" Target="https://podminky.urs.cz/item/CS_URS_2022_02/949101112" TargetMode="External" /><Relationship Id="rId97" Type="http://schemas.openxmlformats.org/officeDocument/2006/relationships/hyperlink" Target="https://podminky.urs.cz/item/CS_URS_2022_02/952901114" TargetMode="External" /><Relationship Id="rId98" Type="http://schemas.openxmlformats.org/officeDocument/2006/relationships/hyperlink" Target="https://podminky.urs.cz/item/CS_URS_2022_02/953942121" TargetMode="External" /><Relationship Id="rId99" Type="http://schemas.openxmlformats.org/officeDocument/2006/relationships/hyperlink" Target="https://podminky.urs.cz/item/CS_URS_2022_02/953943211" TargetMode="External" /><Relationship Id="rId100" Type="http://schemas.openxmlformats.org/officeDocument/2006/relationships/hyperlink" Target="https://podminky.urs.cz/item/CS_URS_2022_02/962031133" TargetMode="External" /><Relationship Id="rId101" Type="http://schemas.openxmlformats.org/officeDocument/2006/relationships/hyperlink" Target="https://podminky.urs.cz/item/CS_URS_2022_02/962042321" TargetMode="External" /><Relationship Id="rId102" Type="http://schemas.openxmlformats.org/officeDocument/2006/relationships/hyperlink" Target="https://podminky.urs.cz/item/CS_URS_2022_02/962042521" TargetMode="External" /><Relationship Id="rId103" Type="http://schemas.openxmlformats.org/officeDocument/2006/relationships/hyperlink" Target="https://podminky.urs.cz/item/CS_URS_2022_02/965042141" TargetMode="External" /><Relationship Id="rId104" Type="http://schemas.openxmlformats.org/officeDocument/2006/relationships/hyperlink" Target="https://podminky.urs.cz/item/CS_URS_2022_02/965042241" TargetMode="External" /><Relationship Id="rId105" Type="http://schemas.openxmlformats.org/officeDocument/2006/relationships/hyperlink" Target="https://podminky.urs.cz/item/CS_URS_2022_02/965043441" TargetMode="External" /><Relationship Id="rId106" Type="http://schemas.openxmlformats.org/officeDocument/2006/relationships/hyperlink" Target="https://podminky.urs.cz/item/CS_URS_2022_02/968072456" TargetMode="External" /><Relationship Id="rId107" Type="http://schemas.openxmlformats.org/officeDocument/2006/relationships/hyperlink" Target="https://podminky.urs.cz/item/CS_URS_2022_02/971033431" TargetMode="External" /><Relationship Id="rId108" Type="http://schemas.openxmlformats.org/officeDocument/2006/relationships/hyperlink" Target="https://podminky.urs.cz/item/CS_URS_2022_02/971033441" TargetMode="External" /><Relationship Id="rId109" Type="http://schemas.openxmlformats.org/officeDocument/2006/relationships/hyperlink" Target="https://podminky.urs.cz/item/CS_URS_2022_02/971052241" TargetMode="External" /><Relationship Id="rId110" Type="http://schemas.openxmlformats.org/officeDocument/2006/relationships/hyperlink" Target="https://podminky.urs.cz/item/CS_URS_2022_02/971052461" TargetMode="External" /><Relationship Id="rId111" Type="http://schemas.openxmlformats.org/officeDocument/2006/relationships/hyperlink" Target="https://podminky.urs.cz/item/CS_URS_2022_02/971033531" TargetMode="External" /><Relationship Id="rId112" Type="http://schemas.openxmlformats.org/officeDocument/2006/relationships/hyperlink" Target="https://podminky.urs.cz/item/CS_URS_2022_02/971033541" TargetMode="External" /><Relationship Id="rId113" Type="http://schemas.openxmlformats.org/officeDocument/2006/relationships/hyperlink" Target="https://podminky.urs.cz/item/CS_URS_2022_02/971033631" TargetMode="External" /><Relationship Id="rId114" Type="http://schemas.openxmlformats.org/officeDocument/2006/relationships/hyperlink" Target="https://podminky.urs.cz/item/CS_URS_2022_02/972054691" TargetMode="External" /><Relationship Id="rId115" Type="http://schemas.openxmlformats.org/officeDocument/2006/relationships/hyperlink" Target="https://podminky.urs.cz/item/CS_URS_2022_02/974031142" TargetMode="External" /><Relationship Id="rId116" Type="http://schemas.openxmlformats.org/officeDocument/2006/relationships/hyperlink" Target="https://podminky.urs.cz/item/CS_URS_2022_02/974031155" TargetMode="External" /><Relationship Id="rId117" Type="http://schemas.openxmlformats.org/officeDocument/2006/relationships/hyperlink" Target="https://podminky.urs.cz/item/CS_URS_2022_02/977151112" TargetMode="External" /><Relationship Id="rId118" Type="http://schemas.openxmlformats.org/officeDocument/2006/relationships/hyperlink" Target="https://podminky.urs.cz/item/CS_URS_2022_02/977151121" TargetMode="External" /><Relationship Id="rId119" Type="http://schemas.openxmlformats.org/officeDocument/2006/relationships/hyperlink" Target="https://podminky.urs.cz/item/CS_URS_2022_02/977151132" TargetMode="External" /><Relationship Id="rId120" Type="http://schemas.openxmlformats.org/officeDocument/2006/relationships/hyperlink" Target="https://podminky.urs.cz/item/CS_URS_2022_02/978013161" TargetMode="External" /><Relationship Id="rId121" Type="http://schemas.openxmlformats.org/officeDocument/2006/relationships/hyperlink" Target="https://podminky.urs.cz/item/CS_URS_2022_02/979071112" TargetMode="External" /><Relationship Id="rId122" Type="http://schemas.openxmlformats.org/officeDocument/2006/relationships/hyperlink" Target="https://podminky.urs.cz/item/CS_URS_2022_02/979071131" TargetMode="External" /><Relationship Id="rId123" Type="http://schemas.openxmlformats.org/officeDocument/2006/relationships/hyperlink" Target="https://podminky.urs.cz/item/CS_URS_2022_02/985341101" TargetMode="External" /><Relationship Id="rId124" Type="http://schemas.openxmlformats.org/officeDocument/2006/relationships/hyperlink" Target="https://podminky.urs.cz/item/CS_URS_2022_02/985111231" TargetMode="External" /><Relationship Id="rId125" Type="http://schemas.openxmlformats.org/officeDocument/2006/relationships/hyperlink" Target="https://podminky.urs.cz/item/CS_URS_2022_02/985111233" TargetMode="External" /><Relationship Id="rId126" Type="http://schemas.openxmlformats.org/officeDocument/2006/relationships/hyperlink" Target="https://podminky.urs.cz/item/CS_URS_2022_02/997013151" TargetMode="External" /><Relationship Id="rId127" Type="http://schemas.openxmlformats.org/officeDocument/2006/relationships/hyperlink" Target="https://podminky.urs.cz/item/CS_URS_2022_02/997013501" TargetMode="External" /><Relationship Id="rId128" Type="http://schemas.openxmlformats.org/officeDocument/2006/relationships/hyperlink" Target="https://podminky.urs.cz/item/CS_URS_2022_02/997013509" TargetMode="External" /><Relationship Id="rId129" Type="http://schemas.openxmlformats.org/officeDocument/2006/relationships/hyperlink" Target="https://podminky.urs.cz/item/CS_URS_2022_02/997013631" TargetMode="External" /><Relationship Id="rId130" Type="http://schemas.openxmlformats.org/officeDocument/2006/relationships/hyperlink" Target="https://podminky.urs.cz/item/CS_URS_2022_02/998017001" TargetMode="External" /><Relationship Id="rId131" Type="http://schemas.openxmlformats.org/officeDocument/2006/relationships/hyperlink" Target="https://podminky.urs.cz/item/CS_URS_2022_02/998223011" TargetMode="External" /><Relationship Id="rId132" Type="http://schemas.openxmlformats.org/officeDocument/2006/relationships/hyperlink" Target="https://podminky.urs.cz/item/CS_URS_2022_02/998223094" TargetMode="External" /><Relationship Id="rId133" Type="http://schemas.openxmlformats.org/officeDocument/2006/relationships/hyperlink" Target="https://podminky.urs.cz/item/CS_URS_2022_02/998223095" TargetMode="External" /><Relationship Id="rId134" Type="http://schemas.openxmlformats.org/officeDocument/2006/relationships/hyperlink" Target="https://podminky.urs.cz/item/CS_URS_2022_02/711111052" TargetMode="External" /><Relationship Id="rId135" Type="http://schemas.openxmlformats.org/officeDocument/2006/relationships/hyperlink" Target="https://podminky.urs.cz/item/CS_URS_2022_02/711131811" TargetMode="External" /><Relationship Id="rId136" Type="http://schemas.openxmlformats.org/officeDocument/2006/relationships/hyperlink" Target="https://podminky.urs.cz/item/CS_URS_2022_02/711141559" TargetMode="External" /><Relationship Id="rId137" Type="http://schemas.openxmlformats.org/officeDocument/2006/relationships/hyperlink" Target="https://podminky.urs.cz/item/CS_URS_2022_02/711142559" TargetMode="External" /><Relationship Id="rId138" Type="http://schemas.openxmlformats.org/officeDocument/2006/relationships/hyperlink" Target="https://podminky.urs.cz/item/CS_URS_2022_02/711491176" TargetMode="External" /><Relationship Id="rId139" Type="http://schemas.openxmlformats.org/officeDocument/2006/relationships/hyperlink" Target="https://podminky.urs.cz/item/CS_URS_2022_02/711491171" TargetMode="External" /><Relationship Id="rId140" Type="http://schemas.openxmlformats.org/officeDocument/2006/relationships/hyperlink" Target="https://podminky.urs.cz/item/CS_URS_2022_02/711491172" TargetMode="External" /><Relationship Id="rId141" Type="http://schemas.openxmlformats.org/officeDocument/2006/relationships/hyperlink" Target="https://podminky.urs.cz/item/CS_URS_2022_02/711491271" TargetMode="External" /><Relationship Id="rId142" Type="http://schemas.openxmlformats.org/officeDocument/2006/relationships/hyperlink" Target="https://podminky.urs.cz/item/CS_URS_2022_02/711491272" TargetMode="External" /><Relationship Id="rId143" Type="http://schemas.openxmlformats.org/officeDocument/2006/relationships/hyperlink" Target="https://podminky.urs.cz/item/CS_URS_2022_02/998711101" TargetMode="External" /><Relationship Id="rId144" Type="http://schemas.openxmlformats.org/officeDocument/2006/relationships/hyperlink" Target="https://podminky.urs.cz/item/CS_URS_2022_02/998711181" TargetMode="External" /><Relationship Id="rId145" Type="http://schemas.openxmlformats.org/officeDocument/2006/relationships/hyperlink" Target="https://podminky.urs.cz/item/CS_URS_2022_02/713120824" TargetMode="External" /><Relationship Id="rId146" Type="http://schemas.openxmlformats.org/officeDocument/2006/relationships/hyperlink" Target="https://podminky.urs.cz/item/CS_URS_2022_02/713111111" TargetMode="External" /><Relationship Id="rId147" Type="http://schemas.openxmlformats.org/officeDocument/2006/relationships/hyperlink" Target="https://podminky.urs.cz/item/CS_URS_2022_02/713131141" TargetMode="External" /><Relationship Id="rId148" Type="http://schemas.openxmlformats.org/officeDocument/2006/relationships/hyperlink" Target="https://podminky.urs.cz/item/CS_URS_2022_02/713131145" TargetMode="External" /><Relationship Id="rId149" Type="http://schemas.openxmlformats.org/officeDocument/2006/relationships/hyperlink" Target="https://podminky.urs.cz/item/CS_URS_2022_02/713131145" TargetMode="External" /><Relationship Id="rId150" Type="http://schemas.openxmlformats.org/officeDocument/2006/relationships/hyperlink" Target="https://podminky.urs.cz/item/CS_URS_2022_02/713521121" TargetMode="External" /><Relationship Id="rId151" Type="http://schemas.openxmlformats.org/officeDocument/2006/relationships/hyperlink" Target="https://podminky.urs.cz/item/CS_URS_2022_02/998713101" TargetMode="External" /><Relationship Id="rId152" Type="http://schemas.openxmlformats.org/officeDocument/2006/relationships/hyperlink" Target="https://podminky.urs.cz/item/CS_URS_2022_02/998713181" TargetMode="External" /><Relationship Id="rId153" Type="http://schemas.openxmlformats.org/officeDocument/2006/relationships/hyperlink" Target="https://podminky.urs.cz/item/CS_URS_2022_02/714451011" TargetMode="External" /><Relationship Id="rId154" Type="http://schemas.openxmlformats.org/officeDocument/2006/relationships/hyperlink" Target="https://podminky.urs.cz/item/CS_URS_2022_02/998714101" TargetMode="External" /><Relationship Id="rId155" Type="http://schemas.openxmlformats.org/officeDocument/2006/relationships/hyperlink" Target="https://podminky.urs.cz/item/CS_URS_2022_02/998714181" TargetMode="External" /><Relationship Id="rId156" Type="http://schemas.openxmlformats.org/officeDocument/2006/relationships/hyperlink" Target="https://podminky.urs.cz/item/CS_URS_2022_02/741372002" TargetMode="External" /><Relationship Id="rId157" Type="http://schemas.openxmlformats.org/officeDocument/2006/relationships/hyperlink" Target="https://podminky.urs.cz/item/CS_URS_2022_02/998741101" TargetMode="External" /><Relationship Id="rId158" Type="http://schemas.openxmlformats.org/officeDocument/2006/relationships/hyperlink" Target="https://podminky.urs.cz/item/CS_URS_2022_02/998741181" TargetMode="External" /><Relationship Id="rId159" Type="http://schemas.openxmlformats.org/officeDocument/2006/relationships/hyperlink" Target="https://podminky.urs.cz/item/CS_URS_2022_02/751510862" TargetMode="External" /><Relationship Id="rId160" Type="http://schemas.openxmlformats.org/officeDocument/2006/relationships/hyperlink" Target="https://podminky.urs.cz/item/CS_URS_2022_02/766695213" TargetMode="External" /><Relationship Id="rId161" Type="http://schemas.openxmlformats.org/officeDocument/2006/relationships/hyperlink" Target="https://podminky.urs.cz/item/CS_URS_2022_02/998766101" TargetMode="External" /><Relationship Id="rId162" Type="http://schemas.openxmlformats.org/officeDocument/2006/relationships/hyperlink" Target="https://podminky.urs.cz/item/CS_URS_2022_02/998766181" TargetMode="External" /><Relationship Id="rId163" Type="http://schemas.openxmlformats.org/officeDocument/2006/relationships/hyperlink" Target="https://podminky.urs.cz/item/CS_URS_2022_02/767640311" TargetMode="External" /><Relationship Id="rId164" Type="http://schemas.openxmlformats.org/officeDocument/2006/relationships/hyperlink" Target="https://podminky.urs.cz/item/CS_URS_2022_02/767662110" TargetMode="External" /><Relationship Id="rId165" Type="http://schemas.openxmlformats.org/officeDocument/2006/relationships/hyperlink" Target="https://podminky.urs.cz/item/CS_URS_2022_02/998767101" TargetMode="External" /><Relationship Id="rId166" Type="http://schemas.openxmlformats.org/officeDocument/2006/relationships/hyperlink" Target="https://podminky.urs.cz/item/CS_URS_2022_02/998767181" TargetMode="External" /><Relationship Id="rId167" Type="http://schemas.openxmlformats.org/officeDocument/2006/relationships/hyperlink" Target="https://podminky.urs.cz/item/CS_URS_2022_02/772524150" TargetMode="External" /><Relationship Id="rId168" Type="http://schemas.openxmlformats.org/officeDocument/2006/relationships/hyperlink" Target="https://podminky.urs.cz/item/CS_URS_2022_02/998772101" TargetMode="External" /><Relationship Id="rId169" Type="http://schemas.openxmlformats.org/officeDocument/2006/relationships/hyperlink" Target="https://podminky.urs.cz/item/CS_URS_2022_02/998772181" TargetMode="External" /><Relationship Id="rId170" Type="http://schemas.openxmlformats.org/officeDocument/2006/relationships/hyperlink" Target="https://podminky.urs.cz/item/CS_URS_2022_02/784111003" TargetMode="External" /><Relationship Id="rId171" Type="http://schemas.openxmlformats.org/officeDocument/2006/relationships/hyperlink" Target="https://podminky.urs.cz/item/CS_URS_2022_02/784111005" TargetMode="External" /><Relationship Id="rId172" Type="http://schemas.openxmlformats.org/officeDocument/2006/relationships/hyperlink" Target="https://podminky.urs.cz/item/CS_URS_2022_02/784312023" TargetMode="External" /><Relationship Id="rId173" Type="http://schemas.openxmlformats.org/officeDocument/2006/relationships/hyperlink" Target="https://podminky.urs.cz/item/CS_URS_2022_02/784312025" TargetMode="External" /><Relationship Id="rId174" Type="http://schemas.openxmlformats.org/officeDocument/2006/relationships/drawing" Target="../drawings/drawing2.xml" /><Relationship Id="rId17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721173401" TargetMode="External" /><Relationship Id="rId2" Type="http://schemas.openxmlformats.org/officeDocument/2006/relationships/hyperlink" Target="https://podminky.urs.cz/item/CS_URS_2022_02/721173403" TargetMode="External" /><Relationship Id="rId3" Type="http://schemas.openxmlformats.org/officeDocument/2006/relationships/hyperlink" Target="https://podminky.urs.cz/item/CS_URS_2022_02/721174044" TargetMode="External" /><Relationship Id="rId4" Type="http://schemas.openxmlformats.org/officeDocument/2006/relationships/hyperlink" Target="https://podminky.urs.cz/item/CS_URS_2022_02/721174045" TargetMode="External" /><Relationship Id="rId5" Type="http://schemas.openxmlformats.org/officeDocument/2006/relationships/hyperlink" Target="https://podminky.urs.cz/item/CS_URS_2022_02/721211913" TargetMode="External" /><Relationship Id="rId6" Type="http://schemas.openxmlformats.org/officeDocument/2006/relationships/hyperlink" Target="https://podminky.urs.cz/item/CS_URS_2022_02/721290111" TargetMode="External" /><Relationship Id="rId7" Type="http://schemas.openxmlformats.org/officeDocument/2006/relationships/hyperlink" Target="https://podminky.urs.cz/item/CS_URS_2022_02/721290112" TargetMode="External" /><Relationship Id="rId8" Type="http://schemas.openxmlformats.org/officeDocument/2006/relationships/hyperlink" Target="https://podminky.urs.cz/item/CS_URS_2022_02/722174003" TargetMode="External" /><Relationship Id="rId9" Type="http://schemas.openxmlformats.org/officeDocument/2006/relationships/hyperlink" Target="https://podminky.urs.cz/item/CS_URS_2022_02/722174004" TargetMode="External" /><Relationship Id="rId10" Type="http://schemas.openxmlformats.org/officeDocument/2006/relationships/hyperlink" Target="https://podminky.urs.cz/item/CS_URS_2022_02/722176113" TargetMode="External" /><Relationship Id="rId11" Type="http://schemas.openxmlformats.org/officeDocument/2006/relationships/hyperlink" Target="https://podminky.urs.cz/item/CS_URS_2022_02/722176114" TargetMode="External" /><Relationship Id="rId12" Type="http://schemas.openxmlformats.org/officeDocument/2006/relationships/hyperlink" Target="https://podminky.urs.cz/item/CS_URS_2022_02/722181241" TargetMode="External" /><Relationship Id="rId13" Type="http://schemas.openxmlformats.org/officeDocument/2006/relationships/hyperlink" Target="https://podminky.urs.cz/item/CS_URS_2022_02/722229101" TargetMode="External" /><Relationship Id="rId14" Type="http://schemas.openxmlformats.org/officeDocument/2006/relationships/hyperlink" Target="https://podminky.urs.cz/item/CS_URS_2022_02/722229103" TargetMode="External" /><Relationship Id="rId15" Type="http://schemas.openxmlformats.org/officeDocument/2006/relationships/hyperlink" Target="https://podminky.urs.cz/item/CS_URS_2022_02/722231074" TargetMode="External" /><Relationship Id="rId16" Type="http://schemas.openxmlformats.org/officeDocument/2006/relationships/hyperlink" Target="https://podminky.urs.cz/item/CS_URS_2022_02/722232044" TargetMode="External" /><Relationship Id="rId17" Type="http://schemas.openxmlformats.org/officeDocument/2006/relationships/hyperlink" Target="https://podminky.urs.cz/item/CS_URS_2022_02/722232045" TargetMode="External" /><Relationship Id="rId18" Type="http://schemas.openxmlformats.org/officeDocument/2006/relationships/hyperlink" Target="https://podminky.urs.cz/item/CS_URS_2022_02/722239102" TargetMode="External" /><Relationship Id="rId19" Type="http://schemas.openxmlformats.org/officeDocument/2006/relationships/hyperlink" Target="https://podminky.urs.cz/item/CS_URS_2022_02/724149102" TargetMode="External" /><Relationship Id="rId20" Type="http://schemas.openxmlformats.org/officeDocument/2006/relationships/drawing" Target="../drawings/drawing3.xml" /><Relationship Id="rId2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742111001" TargetMode="External" /><Relationship Id="rId2" Type="http://schemas.openxmlformats.org/officeDocument/2006/relationships/hyperlink" Target="https://podminky.urs.cz/item/CS_URS_2022_02/742121001" TargetMode="External" /><Relationship Id="rId3" Type="http://schemas.openxmlformats.org/officeDocument/2006/relationships/hyperlink" Target="https://podminky.urs.cz/item/CS_URS_2022_02/742190001" TargetMode="External" /><Relationship Id="rId4" Type="http://schemas.openxmlformats.org/officeDocument/2006/relationships/hyperlink" Target="https://podminky.urs.cz/item/CS_URS_2022_02/742190002" TargetMode="External" /><Relationship Id="rId5" Type="http://schemas.openxmlformats.org/officeDocument/2006/relationships/hyperlink" Target="https://podminky.urs.cz/item/CS_URS_2022_02/742190004" TargetMode="External" /><Relationship Id="rId6" Type="http://schemas.openxmlformats.org/officeDocument/2006/relationships/hyperlink" Target="https://podminky.urs.cz/item/CS_URS_2022_02/742210121" TargetMode="External" /><Relationship Id="rId7" Type="http://schemas.openxmlformats.org/officeDocument/2006/relationships/hyperlink" Target="https://podminky.urs.cz/item/CS_URS_2022_02/742210131" TargetMode="External" /><Relationship Id="rId8" Type="http://schemas.openxmlformats.org/officeDocument/2006/relationships/hyperlink" Target="https://podminky.urs.cz/item/CS_URS_2022_02/742210401" TargetMode="External" /><Relationship Id="rId9" Type="http://schemas.openxmlformats.org/officeDocument/2006/relationships/hyperlink" Target="https://podminky.urs.cz/item/CS_URS_2022_02/742210421" TargetMode="External" /><Relationship Id="rId10" Type="http://schemas.openxmlformats.org/officeDocument/2006/relationships/hyperlink" Target="https://podminky.urs.cz/item/CS_URS_2022_02/742210501" TargetMode="External" /><Relationship Id="rId11" Type="http://schemas.openxmlformats.org/officeDocument/2006/relationships/hyperlink" Target="https://podminky.urs.cz/item/CS_URS_2022_02/742210503" TargetMode="External" /><Relationship Id="rId12" Type="http://schemas.openxmlformats.org/officeDocument/2006/relationships/hyperlink" Target="https://podminky.urs.cz/item/CS_URS_2022_02/742210521" TargetMode="External" /><Relationship Id="rId13" Type="http://schemas.openxmlformats.org/officeDocument/2006/relationships/hyperlink" Target="https://podminky.urs.cz/item/CS_URS_2022_02/742210821" TargetMode="External" /><Relationship Id="rId14" Type="http://schemas.openxmlformats.org/officeDocument/2006/relationships/hyperlink" Target="https://podminky.urs.cz/item/CS_URS_2022_02/742210861" TargetMode="External" /><Relationship Id="rId15" Type="http://schemas.openxmlformats.org/officeDocument/2006/relationships/hyperlink" Target="https://podminky.urs.cz/item/CS_URS_2022_02/998742201" TargetMode="External" /><Relationship Id="rId16" Type="http://schemas.openxmlformats.org/officeDocument/2006/relationships/drawing" Target="../drawings/drawing7.xml" /><Relationship Id="rId17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011514000" TargetMode="External" /><Relationship Id="rId2" Type="http://schemas.openxmlformats.org/officeDocument/2006/relationships/hyperlink" Target="https://podminky.urs.cz/item/CS_URS_2022_02/012002000" TargetMode="External" /><Relationship Id="rId3" Type="http://schemas.openxmlformats.org/officeDocument/2006/relationships/hyperlink" Target="https://podminky.urs.cz/item/CS_URS_2022_02/013254000" TargetMode="External" /><Relationship Id="rId4" Type="http://schemas.openxmlformats.org/officeDocument/2006/relationships/hyperlink" Target="https://podminky.urs.cz/item/CS_URS_2022_02/013274000" TargetMode="External" /><Relationship Id="rId5" Type="http://schemas.openxmlformats.org/officeDocument/2006/relationships/hyperlink" Target="https://podminky.urs.cz/item/CS_URS_2022_02/013294000" TargetMode="External" /><Relationship Id="rId6" Type="http://schemas.openxmlformats.org/officeDocument/2006/relationships/hyperlink" Target="https://podminky.urs.cz/item/CS_URS_2022_02/011534000" TargetMode="External" /><Relationship Id="rId7" Type="http://schemas.openxmlformats.org/officeDocument/2006/relationships/hyperlink" Target="https://podminky.urs.cz/item/CS_URS_2022_02/032103000" TargetMode="External" /><Relationship Id="rId8" Type="http://schemas.openxmlformats.org/officeDocument/2006/relationships/hyperlink" Target="https://podminky.urs.cz/item/CS_URS_2022_02/032503000" TargetMode="External" /><Relationship Id="rId9" Type="http://schemas.openxmlformats.org/officeDocument/2006/relationships/hyperlink" Target="https://podminky.urs.cz/item/CS_URS_2022_02/033002000" TargetMode="External" /><Relationship Id="rId10" Type="http://schemas.openxmlformats.org/officeDocument/2006/relationships/hyperlink" Target="https://podminky.urs.cz/item/CS_URS_2022_02/034002000" TargetMode="External" /><Relationship Id="rId11" Type="http://schemas.openxmlformats.org/officeDocument/2006/relationships/hyperlink" Target="https://podminky.urs.cz/item/CS_URS_2022_02/034103000" TargetMode="External" /><Relationship Id="rId12" Type="http://schemas.openxmlformats.org/officeDocument/2006/relationships/hyperlink" Target="https://podminky.urs.cz/item/CS_URS_2022_02/039002000" TargetMode="External" /><Relationship Id="rId13" Type="http://schemas.openxmlformats.org/officeDocument/2006/relationships/hyperlink" Target="https://podminky.urs.cz/item/CS_URS_2022_02/032403000" TargetMode="External" /><Relationship Id="rId14" Type="http://schemas.openxmlformats.org/officeDocument/2006/relationships/hyperlink" Target="https://podminky.urs.cz/item/CS_URS_2022_02/034303000" TargetMode="External" /><Relationship Id="rId15" Type="http://schemas.openxmlformats.org/officeDocument/2006/relationships/hyperlink" Target="https://podminky.urs.cz/item/CS_URS_2022_02/035002000" TargetMode="External" /><Relationship Id="rId16" Type="http://schemas.openxmlformats.org/officeDocument/2006/relationships/hyperlink" Target="https://podminky.urs.cz/item/CS_URS_2022_02/043002000" TargetMode="External" /><Relationship Id="rId17" Type="http://schemas.openxmlformats.org/officeDocument/2006/relationships/hyperlink" Target="https://podminky.urs.cz/item/CS_URS_2022_02/044002000" TargetMode="External" /><Relationship Id="rId18" Type="http://schemas.openxmlformats.org/officeDocument/2006/relationships/hyperlink" Target="https://podminky.urs.cz/item/CS_URS_2022_02/045002000" TargetMode="External" /><Relationship Id="rId19" Type="http://schemas.openxmlformats.org/officeDocument/2006/relationships/hyperlink" Target="https://podminky.urs.cz/item/CS_URS_2022_02/073002000" TargetMode="External" /><Relationship Id="rId20" Type="http://schemas.openxmlformats.org/officeDocument/2006/relationships/hyperlink" Target="https://podminky.urs.cz/item/CS_URS_2022_02/091404000" TargetMode="External" /><Relationship Id="rId21" Type="http://schemas.openxmlformats.org/officeDocument/2006/relationships/drawing" Target="../drawings/drawing8.xml" /><Relationship Id="rId2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5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710937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ht="37" customHeight="1">
      <c r="AR2" s="315"/>
      <c r="AS2" s="315"/>
      <c r="AT2" s="315"/>
      <c r="AU2" s="315"/>
      <c r="AV2" s="315"/>
      <c r="AW2" s="315"/>
      <c r="AX2" s="315"/>
      <c r="AY2" s="315"/>
      <c r="AZ2" s="315"/>
      <c r="BA2" s="315"/>
      <c r="BB2" s="315"/>
      <c r="BC2" s="315"/>
      <c r="BD2" s="315"/>
      <c r="BE2" s="315"/>
      <c r="BS2" s="18" t="s">
        <v>6</v>
      </c>
      <c r="BT2" s="18" t="s">
        <v>7</v>
      </c>
    </row>
    <row r="3" spans="2:72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ht="2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ht="12" customHeight="1">
      <c r="B5" s="21"/>
      <c r="D5" s="25" t="s">
        <v>13</v>
      </c>
      <c r="K5" s="323" t="s">
        <v>14</v>
      </c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5"/>
      <c r="AL5" s="315"/>
      <c r="AM5" s="315"/>
      <c r="AN5" s="315"/>
      <c r="AO5" s="315"/>
      <c r="AR5" s="21"/>
      <c r="BE5" s="320" t="s">
        <v>15</v>
      </c>
      <c r="BS5" s="18" t="s">
        <v>6</v>
      </c>
    </row>
    <row r="6" spans="2:71" ht="37" customHeight="1">
      <c r="B6" s="21"/>
      <c r="D6" s="27" t="s">
        <v>16</v>
      </c>
      <c r="K6" s="324" t="s">
        <v>17</v>
      </c>
      <c r="L6" s="315"/>
      <c r="M6" s="315"/>
      <c r="N6" s="315"/>
      <c r="O6" s="315"/>
      <c r="P6" s="315"/>
      <c r="Q6" s="315"/>
      <c r="R6" s="315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R6" s="21"/>
      <c r="BE6" s="321"/>
      <c r="BS6" s="18" t="s">
        <v>6</v>
      </c>
    </row>
    <row r="7" spans="2:71" ht="12" customHeight="1">
      <c r="B7" s="21"/>
      <c r="D7" s="28" t="s">
        <v>18</v>
      </c>
      <c r="K7" s="26" t="s">
        <v>19</v>
      </c>
      <c r="AK7" s="28" t="s">
        <v>20</v>
      </c>
      <c r="AN7" s="26" t="s">
        <v>21</v>
      </c>
      <c r="AR7" s="21"/>
      <c r="BE7" s="321"/>
      <c r="BS7" s="18" t="s">
        <v>6</v>
      </c>
    </row>
    <row r="8" spans="2:71" ht="12" customHeight="1">
      <c r="B8" s="21"/>
      <c r="D8" s="28" t="s">
        <v>22</v>
      </c>
      <c r="K8" s="26" t="s">
        <v>23</v>
      </c>
      <c r="AK8" s="28" t="s">
        <v>24</v>
      </c>
      <c r="AN8" s="29" t="s">
        <v>25</v>
      </c>
      <c r="AR8" s="21"/>
      <c r="BE8" s="321"/>
      <c r="BS8" s="18" t="s">
        <v>6</v>
      </c>
    </row>
    <row r="9" spans="2:71" ht="14.5" customHeight="1">
      <c r="B9" s="21"/>
      <c r="AR9" s="21"/>
      <c r="BE9" s="321"/>
      <c r="BS9" s="18" t="s">
        <v>6</v>
      </c>
    </row>
    <row r="10" spans="2:71" ht="12" customHeight="1">
      <c r="B10" s="21"/>
      <c r="D10" s="28" t="s">
        <v>26</v>
      </c>
      <c r="AK10" s="28" t="s">
        <v>27</v>
      </c>
      <c r="AN10" s="26" t="s">
        <v>28</v>
      </c>
      <c r="AR10" s="21"/>
      <c r="BE10" s="321"/>
      <c r="BS10" s="18" t="s">
        <v>6</v>
      </c>
    </row>
    <row r="11" spans="2:71" ht="18.4" customHeight="1">
      <c r="B11" s="21"/>
      <c r="E11" s="26" t="s">
        <v>29</v>
      </c>
      <c r="AK11" s="28" t="s">
        <v>30</v>
      </c>
      <c r="AN11" s="26" t="s">
        <v>21</v>
      </c>
      <c r="AR11" s="21"/>
      <c r="BE11" s="321"/>
      <c r="BS11" s="18" t="s">
        <v>6</v>
      </c>
    </row>
    <row r="12" spans="2:71" ht="7" customHeight="1">
      <c r="B12" s="21"/>
      <c r="AR12" s="21"/>
      <c r="BE12" s="321"/>
      <c r="BS12" s="18" t="s">
        <v>6</v>
      </c>
    </row>
    <row r="13" spans="2:71" ht="12" customHeight="1">
      <c r="B13" s="21"/>
      <c r="D13" s="28" t="s">
        <v>31</v>
      </c>
      <c r="AK13" s="28" t="s">
        <v>27</v>
      </c>
      <c r="AN13" s="30" t="s">
        <v>32</v>
      </c>
      <c r="AR13" s="21"/>
      <c r="BE13" s="321"/>
      <c r="BS13" s="18" t="s">
        <v>6</v>
      </c>
    </row>
    <row r="14" spans="2:71" ht="12.5">
      <c r="B14" s="21"/>
      <c r="E14" s="325" t="s">
        <v>32</v>
      </c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C14" s="326"/>
      <c r="AD14" s="326"/>
      <c r="AE14" s="326"/>
      <c r="AF14" s="326"/>
      <c r="AG14" s="326"/>
      <c r="AH14" s="326"/>
      <c r="AI14" s="326"/>
      <c r="AJ14" s="326"/>
      <c r="AK14" s="28" t="s">
        <v>30</v>
      </c>
      <c r="AN14" s="30" t="s">
        <v>32</v>
      </c>
      <c r="AR14" s="21"/>
      <c r="BE14" s="321"/>
      <c r="BS14" s="18" t="s">
        <v>6</v>
      </c>
    </row>
    <row r="15" spans="2:71" ht="7" customHeight="1">
      <c r="B15" s="21"/>
      <c r="AR15" s="21"/>
      <c r="BE15" s="321"/>
      <c r="BS15" s="18" t="s">
        <v>4</v>
      </c>
    </row>
    <row r="16" spans="2:71" ht="12" customHeight="1">
      <c r="B16" s="21"/>
      <c r="D16" s="28" t="s">
        <v>33</v>
      </c>
      <c r="AK16" s="28" t="s">
        <v>27</v>
      </c>
      <c r="AN16" s="26" t="s">
        <v>34</v>
      </c>
      <c r="AR16" s="21"/>
      <c r="BE16" s="321"/>
      <c r="BS16" s="18" t="s">
        <v>4</v>
      </c>
    </row>
    <row r="17" spans="2:71" ht="18.4" customHeight="1">
      <c r="B17" s="21"/>
      <c r="E17" s="26" t="s">
        <v>35</v>
      </c>
      <c r="AK17" s="28" t="s">
        <v>30</v>
      </c>
      <c r="AN17" s="26" t="s">
        <v>36</v>
      </c>
      <c r="AR17" s="21"/>
      <c r="BE17" s="321"/>
      <c r="BS17" s="18" t="s">
        <v>37</v>
      </c>
    </row>
    <row r="18" spans="2:71" ht="7" customHeight="1">
      <c r="B18" s="21"/>
      <c r="AR18" s="21"/>
      <c r="BE18" s="321"/>
      <c r="BS18" s="18" t="s">
        <v>6</v>
      </c>
    </row>
    <row r="19" spans="2:71" ht="12" customHeight="1">
      <c r="B19" s="21"/>
      <c r="D19" s="28" t="s">
        <v>38</v>
      </c>
      <c r="AK19" s="28" t="s">
        <v>27</v>
      </c>
      <c r="AN19" s="26" t="s">
        <v>21</v>
      </c>
      <c r="AR19" s="21"/>
      <c r="BE19" s="321"/>
      <c r="BS19" s="18" t="s">
        <v>6</v>
      </c>
    </row>
    <row r="20" spans="2:71" ht="18.4" customHeight="1">
      <c r="B20" s="21"/>
      <c r="E20" s="26" t="s">
        <v>39</v>
      </c>
      <c r="AK20" s="28" t="s">
        <v>30</v>
      </c>
      <c r="AN20" s="26" t="s">
        <v>21</v>
      </c>
      <c r="AR20" s="21"/>
      <c r="BE20" s="321"/>
      <c r="BS20" s="18" t="s">
        <v>4</v>
      </c>
    </row>
    <row r="21" spans="2:57" ht="7" customHeight="1">
      <c r="B21" s="21"/>
      <c r="AR21" s="21"/>
      <c r="BE21" s="321"/>
    </row>
    <row r="22" spans="2:57" ht="12" customHeight="1">
      <c r="B22" s="21"/>
      <c r="D22" s="28" t="s">
        <v>40</v>
      </c>
      <c r="AR22" s="21"/>
      <c r="BE22" s="321"/>
    </row>
    <row r="23" spans="2:57" ht="47.25" customHeight="1">
      <c r="B23" s="21"/>
      <c r="E23" s="327" t="s">
        <v>41</v>
      </c>
      <c r="F23" s="327"/>
      <c r="G23" s="327"/>
      <c r="H23" s="327"/>
      <c r="I23" s="327"/>
      <c r="J23" s="327"/>
      <c r="K23" s="327"/>
      <c r="L23" s="327"/>
      <c r="M23" s="327"/>
      <c r="N23" s="327"/>
      <c r="O23" s="327"/>
      <c r="P23" s="327"/>
      <c r="Q23" s="327"/>
      <c r="R23" s="327"/>
      <c r="S23" s="327"/>
      <c r="T23" s="327"/>
      <c r="U23" s="327"/>
      <c r="V23" s="327"/>
      <c r="W23" s="327"/>
      <c r="X23" s="327"/>
      <c r="Y23" s="327"/>
      <c r="Z23" s="327"/>
      <c r="AA23" s="327"/>
      <c r="AB23" s="327"/>
      <c r="AC23" s="327"/>
      <c r="AD23" s="327"/>
      <c r="AE23" s="327"/>
      <c r="AF23" s="327"/>
      <c r="AG23" s="327"/>
      <c r="AH23" s="327"/>
      <c r="AI23" s="327"/>
      <c r="AJ23" s="327"/>
      <c r="AK23" s="327"/>
      <c r="AL23" s="327"/>
      <c r="AM23" s="327"/>
      <c r="AN23" s="327"/>
      <c r="AR23" s="21"/>
      <c r="BE23" s="321"/>
    </row>
    <row r="24" spans="2:57" ht="7" customHeight="1">
      <c r="B24" s="21"/>
      <c r="AR24" s="21"/>
      <c r="BE24" s="321"/>
    </row>
    <row r="25" spans="2:57" ht="7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321"/>
    </row>
    <row r="26" spans="2:57" s="1" customFormat="1" ht="25.9" customHeight="1">
      <c r="B26" s="33"/>
      <c r="D26" s="34" t="s">
        <v>42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12">
        <f>ROUND(AG54,2)</f>
        <v>0</v>
      </c>
      <c r="AL26" s="313"/>
      <c r="AM26" s="313"/>
      <c r="AN26" s="313"/>
      <c r="AO26" s="313"/>
      <c r="AR26" s="33"/>
      <c r="BE26" s="321"/>
    </row>
    <row r="27" spans="2:57" s="1" customFormat="1" ht="7" customHeight="1">
      <c r="B27" s="33"/>
      <c r="AR27" s="33"/>
      <c r="BE27" s="321"/>
    </row>
    <row r="28" spans="2:57" s="1" customFormat="1" ht="12.5">
      <c r="B28" s="33"/>
      <c r="L28" s="314" t="s">
        <v>43</v>
      </c>
      <c r="M28" s="314"/>
      <c r="N28" s="314"/>
      <c r="O28" s="314"/>
      <c r="P28" s="314"/>
      <c r="W28" s="314" t="s">
        <v>44</v>
      </c>
      <c r="X28" s="314"/>
      <c r="Y28" s="314"/>
      <c r="Z28" s="314"/>
      <c r="AA28" s="314"/>
      <c r="AB28" s="314"/>
      <c r="AC28" s="314"/>
      <c r="AD28" s="314"/>
      <c r="AE28" s="314"/>
      <c r="AK28" s="314" t="s">
        <v>45</v>
      </c>
      <c r="AL28" s="314"/>
      <c r="AM28" s="314"/>
      <c r="AN28" s="314"/>
      <c r="AO28" s="314"/>
      <c r="AR28" s="33"/>
      <c r="BE28" s="321"/>
    </row>
    <row r="29" spans="2:57" s="2" customFormat="1" ht="14.5" customHeight="1">
      <c r="B29" s="37"/>
      <c r="D29" s="28" t="s">
        <v>46</v>
      </c>
      <c r="F29" s="28" t="s">
        <v>47</v>
      </c>
      <c r="L29" s="308">
        <v>0.21</v>
      </c>
      <c r="M29" s="307"/>
      <c r="N29" s="307"/>
      <c r="O29" s="307"/>
      <c r="P29" s="307"/>
      <c r="W29" s="306">
        <f>ROUND(AZ54,2)</f>
        <v>0</v>
      </c>
      <c r="X29" s="307"/>
      <c r="Y29" s="307"/>
      <c r="Z29" s="307"/>
      <c r="AA29" s="307"/>
      <c r="AB29" s="307"/>
      <c r="AC29" s="307"/>
      <c r="AD29" s="307"/>
      <c r="AE29" s="307"/>
      <c r="AK29" s="306">
        <f>ROUND(AV54,2)</f>
        <v>0</v>
      </c>
      <c r="AL29" s="307"/>
      <c r="AM29" s="307"/>
      <c r="AN29" s="307"/>
      <c r="AO29" s="307"/>
      <c r="AR29" s="37"/>
      <c r="BE29" s="322"/>
    </row>
    <row r="30" spans="2:57" s="2" customFormat="1" ht="14.5" customHeight="1">
      <c r="B30" s="37"/>
      <c r="F30" s="28" t="s">
        <v>48</v>
      </c>
      <c r="L30" s="308">
        <v>0.15</v>
      </c>
      <c r="M30" s="307"/>
      <c r="N30" s="307"/>
      <c r="O30" s="307"/>
      <c r="P30" s="307"/>
      <c r="W30" s="306">
        <f>ROUND(BA54,2)</f>
        <v>0</v>
      </c>
      <c r="X30" s="307"/>
      <c r="Y30" s="307"/>
      <c r="Z30" s="307"/>
      <c r="AA30" s="307"/>
      <c r="AB30" s="307"/>
      <c r="AC30" s="307"/>
      <c r="AD30" s="307"/>
      <c r="AE30" s="307"/>
      <c r="AK30" s="306">
        <f>ROUND(AW54,2)</f>
        <v>0</v>
      </c>
      <c r="AL30" s="307"/>
      <c r="AM30" s="307"/>
      <c r="AN30" s="307"/>
      <c r="AO30" s="307"/>
      <c r="AR30" s="37"/>
      <c r="BE30" s="322"/>
    </row>
    <row r="31" spans="2:57" s="2" customFormat="1" ht="14.5" customHeight="1" hidden="1">
      <c r="B31" s="37"/>
      <c r="F31" s="28" t="s">
        <v>49</v>
      </c>
      <c r="L31" s="308">
        <v>0.21</v>
      </c>
      <c r="M31" s="307"/>
      <c r="N31" s="307"/>
      <c r="O31" s="307"/>
      <c r="P31" s="307"/>
      <c r="W31" s="306">
        <f>ROUND(BB54,2)</f>
        <v>0</v>
      </c>
      <c r="X31" s="307"/>
      <c r="Y31" s="307"/>
      <c r="Z31" s="307"/>
      <c r="AA31" s="307"/>
      <c r="AB31" s="307"/>
      <c r="AC31" s="307"/>
      <c r="AD31" s="307"/>
      <c r="AE31" s="307"/>
      <c r="AK31" s="306">
        <v>0</v>
      </c>
      <c r="AL31" s="307"/>
      <c r="AM31" s="307"/>
      <c r="AN31" s="307"/>
      <c r="AO31" s="307"/>
      <c r="AR31" s="37"/>
      <c r="BE31" s="322"/>
    </row>
    <row r="32" spans="2:57" s="2" customFormat="1" ht="14.5" customHeight="1" hidden="1">
      <c r="B32" s="37"/>
      <c r="F32" s="28" t="s">
        <v>50</v>
      </c>
      <c r="L32" s="308">
        <v>0.15</v>
      </c>
      <c r="M32" s="307"/>
      <c r="N32" s="307"/>
      <c r="O32" s="307"/>
      <c r="P32" s="307"/>
      <c r="W32" s="306">
        <f>ROUND(BC54,2)</f>
        <v>0</v>
      </c>
      <c r="X32" s="307"/>
      <c r="Y32" s="307"/>
      <c r="Z32" s="307"/>
      <c r="AA32" s="307"/>
      <c r="AB32" s="307"/>
      <c r="AC32" s="307"/>
      <c r="AD32" s="307"/>
      <c r="AE32" s="307"/>
      <c r="AK32" s="306">
        <v>0</v>
      </c>
      <c r="AL32" s="307"/>
      <c r="AM32" s="307"/>
      <c r="AN32" s="307"/>
      <c r="AO32" s="307"/>
      <c r="AR32" s="37"/>
      <c r="BE32" s="322"/>
    </row>
    <row r="33" spans="2:44" s="2" customFormat="1" ht="14.5" customHeight="1" hidden="1">
      <c r="B33" s="37"/>
      <c r="F33" s="28" t="s">
        <v>51</v>
      </c>
      <c r="L33" s="308">
        <v>0</v>
      </c>
      <c r="M33" s="307"/>
      <c r="N33" s="307"/>
      <c r="O33" s="307"/>
      <c r="P33" s="307"/>
      <c r="W33" s="306">
        <f>ROUND(BD54,2)</f>
        <v>0</v>
      </c>
      <c r="X33" s="307"/>
      <c r="Y33" s="307"/>
      <c r="Z33" s="307"/>
      <c r="AA33" s="307"/>
      <c r="AB33" s="307"/>
      <c r="AC33" s="307"/>
      <c r="AD33" s="307"/>
      <c r="AE33" s="307"/>
      <c r="AK33" s="306">
        <v>0</v>
      </c>
      <c r="AL33" s="307"/>
      <c r="AM33" s="307"/>
      <c r="AN33" s="307"/>
      <c r="AO33" s="307"/>
      <c r="AR33" s="37"/>
    </row>
    <row r="34" spans="2:44" s="1" customFormat="1" ht="7" customHeight="1">
      <c r="B34" s="33"/>
      <c r="AR34" s="33"/>
    </row>
    <row r="35" spans="2:44" s="1" customFormat="1" ht="25.9" customHeight="1">
      <c r="B35" s="33"/>
      <c r="C35" s="38"/>
      <c r="D35" s="39" t="s">
        <v>52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53</v>
      </c>
      <c r="U35" s="40"/>
      <c r="V35" s="40"/>
      <c r="W35" s="40"/>
      <c r="X35" s="319" t="s">
        <v>54</v>
      </c>
      <c r="Y35" s="317"/>
      <c r="Z35" s="317"/>
      <c r="AA35" s="317"/>
      <c r="AB35" s="317"/>
      <c r="AC35" s="40"/>
      <c r="AD35" s="40"/>
      <c r="AE35" s="40"/>
      <c r="AF35" s="40"/>
      <c r="AG35" s="40"/>
      <c r="AH35" s="40"/>
      <c r="AI35" s="40"/>
      <c r="AJ35" s="40"/>
      <c r="AK35" s="316">
        <f>SUM(AK26:AK33)</f>
        <v>0</v>
      </c>
      <c r="AL35" s="317"/>
      <c r="AM35" s="317"/>
      <c r="AN35" s="317"/>
      <c r="AO35" s="318"/>
      <c r="AP35" s="38"/>
      <c r="AQ35" s="38"/>
      <c r="AR35" s="33"/>
    </row>
    <row r="36" spans="2:44" s="1" customFormat="1" ht="7" customHeight="1">
      <c r="B36" s="33"/>
      <c r="AR36" s="33"/>
    </row>
    <row r="37" spans="2:44" s="1" customFormat="1" ht="7" customHeight="1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33"/>
    </row>
    <row r="41" spans="2:44" s="1" customFormat="1" ht="7" customHeight="1"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33"/>
    </row>
    <row r="42" spans="2:44" s="1" customFormat="1" ht="25" customHeight="1">
      <c r="B42" s="33"/>
      <c r="C42" s="22" t="s">
        <v>55</v>
      </c>
      <c r="AR42" s="33"/>
    </row>
    <row r="43" spans="2:44" s="1" customFormat="1" ht="7" customHeight="1">
      <c r="B43" s="33"/>
      <c r="AR43" s="33"/>
    </row>
    <row r="44" spans="2:44" s="3" customFormat="1" ht="12" customHeight="1">
      <c r="B44" s="46"/>
      <c r="C44" s="28" t="s">
        <v>13</v>
      </c>
      <c r="L44" s="3" t="str">
        <f>K5</f>
        <v>76_KAR</v>
      </c>
      <c r="AR44" s="46"/>
    </row>
    <row r="45" spans="2:44" s="4" customFormat="1" ht="37" customHeight="1">
      <c r="B45" s="47"/>
      <c r="C45" s="48" t="s">
        <v>16</v>
      </c>
      <c r="L45" s="309" t="str">
        <f>K6</f>
        <v>RUK SBZ - PD výměny záložního zdroje Karolinum</v>
      </c>
      <c r="M45" s="310"/>
      <c r="N45" s="310"/>
      <c r="O45" s="310"/>
      <c r="P45" s="310"/>
      <c r="Q45" s="310"/>
      <c r="R45" s="310"/>
      <c r="S45" s="310"/>
      <c r="T45" s="310"/>
      <c r="U45" s="310"/>
      <c r="V45" s="310"/>
      <c r="W45" s="310"/>
      <c r="X45" s="310"/>
      <c r="Y45" s="310"/>
      <c r="Z45" s="310"/>
      <c r="AA45" s="310"/>
      <c r="AB45" s="310"/>
      <c r="AC45" s="310"/>
      <c r="AD45" s="310"/>
      <c r="AE45" s="310"/>
      <c r="AF45" s="310"/>
      <c r="AG45" s="310"/>
      <c r="AH45" s="310"/>
      <c r="AI45" s="310"/>
      <c r="AJ45" s="310"/>
      <c r="AK45" s="310"/>
      <c r="AL45" s="310"/>
      <c r="AM45" s="310"/>
      <c r="AN45" s="310"/>
      <c r="AO45" s="310"/>
      <c r="AR45" s="47"/>
    </row>
    <row r="46" spans="2:44" s="1" customFormat="1" ht="7" customHeight="1">
      <c r="B46" s="33"/>
      <c r="AR46" s="33"/>
    </row>
    <row r="47" spans="2:44" s="1" customFormat="1" ht="12" customHeight="1">
      <c r="B47" s="33"/>
      <c r="C47" s="28" t="s">
        <v>22</v>
      </c>
      <c r="L47" s="49" t="str">
        <f>IF(K8="","",K8)</f>
        <v>Praha</v>
      </c>
      <c r="AI47" s="28" t="s">
        <v>24</v>
      </c>
      <c r="AM47" s="311" t="str">
        <f>IF(AN8="","",AN8)</f>
        <v>31. 10. 2022</v>
      </c>
      <c r="AN47" s="311"/>
      <c r="AR47" s="33"/>
    </row>
    <row r="48" spans="2:44" s="1" customFormat="1" ht="7" customHeight="1">
      <c r="B48" s="33"/>
      <c r="AR48" s="33"/>
    </row>
    <row r="49" spans="2:56" s="1" customFormat="1" ht="15.25" customHeight="1">
      <c r="B49" s="33"/>
      <c r="C49" s="28" t="s">
        <v>26</v>
      </c>
      <c r="L49" s="3" t="str">
        <f>IF(E11="","",E11)</f>
        <v>Univerzita Karlova, Správa budov a zařízení</v>
      </c>
      <c r="AI49" s="28" t="s">
        <v>33</v>
      </c>
      <c r="AM49" s="291" t="str">
        <f>IF(E17="","",E17)</f>
        <v>SVIŽN s.r.o.</v>
      </c>
      <c r="AN49" s="292"/>
      <c r="AO49" s="292"/>
      <c r="AP49" s="292"/>
      <c r="AR49" s="33"/>
      <c r="AS49" s="287" t="s">
        <v>56</v>
      </c>
      <c r="AT49" s="288"/>
      <c r="AU49" s="51"/>
      <c r="AV49" s="51"/>
      <c r="AW49" s="51"/>
      <c r="AX49" s="51"/>
      <c r="AY49" s="51"/>
      <c r="AZ49" s="51"/>
      <c r="BA49" s="51"/>
      <c r="BB49" s="51"/>
      <c r="BC49" s="51"/>
      <c r="BD49" s="52"/>
    </row>
    <row r="50" spans="2:56" s="1" customFormat="1" ht="15.25" customHeight="1">
      <c r="B50" s="33"/>
      <c r="C50" s="28" t="s">
        <v>31</v>
      </c>
      <c r="L50" s="3" t="str">
        <f>IF(E14="Vyplň údaj","",E14)</f>
        <v/>
      </c>
      <c r="AI50" s="28" t="s">
        <v>38</v>
      </c>
      <c r="AM50" s="291" t="str">
        <f>IF(E20="","",E20)</f>
        <v xml:space="preserve"> </v>
      </c>
      <c r="AN50" s="292"/>
      <c r="AO50" s="292"/>
      <c r="AP50" s="292"/>
      <c r="AR50" s="33"/>
      <c r="AS50" s="289"/>
      <c r="AT50" s="290"/>
      <c r="BD50" s="54"/>
    </row>
    <row r="51" spans="2:56" s="1" customFormat="1" ht="10.9" customHeight="1">
      <c r="B51" s="33"/>
      <c r="AR51" s="33"/>
      <c r="AS51" s="289"/>
      <c r="AT51" s="290"/>
      <c r="BD51" s="54"/>
    </row>
    <row r="52" spans="2:56" s="1" customFormat="1" ht="29.25" customHeight="1">
      <c r="B52" s="33"/>
      <c r="C52" s="293" t="s">
        <v>57</v>
      </c>
      <c r="D52" s="294"/>
      <c r="E52" s="294"/>
      <c r="F52" s="294"/>
      <c r="G52" s="294"/>
      <c r="H52" s="55"/>
      <c r="I52" s="296" t="s">
        <v>58</v>
      </c>
      <c r="J52" s="294"/>
      <c r="K52" s="294"/>
      <c r="L52" s="294"/>
      <c r="M52" s="294"/>
      <c r="N52" s="294"/>
      <c r="O52" s="294"/>
      <c r="P52" s="294"/>
      <c r="Q52" s="294"/>
      <c r="R52" s="294"/>
      <c r="S52" s="294"/>
      <c r="T52" s="294"/>
      <c r="U52" s="294"/>
      <c r="V52" s="294"/>
      <c r="W52" s="294"/>
      <c r="X52" s="294"/>
      <c r="Y52" s="294"/>
      <c r="Z52" s="294"/>
      <c r="AA52" s="294"/>
      <c r="AB52" s="294"/>
      <c r="AC52" s="294"/>
      <c r="AD52" s="294"/>
      <c r="AE52" s="294"/>
      <c r="AF52" s="294"/>
      <c r="AG52" s="295" t="s">
        <v>59</v>
      </c>
      <c r="AH52" s="294"/>
      <c r="AI52" s="294"/>
      <c r="AJ52" s="294"/>
      <c r="AK52" s="294"/>
      <c r="AL52" s="294"/>
      <c r="AM52" s="294"/>
      <c r="AN52" s="296" t="s">
        <v>60</v>
      </c>
      <c r="AO52" s="294"/>
      <c r="AP52" s="294"/>
      <c r="AQ52" s="56" t="s">
        <v>61</v>
      </c>
      <c r="AR52" s="33"/>
      <c r="AS52" s="57" t="s">
        <v>62</v>
      </c>
      <c r="AT52" s="58" t="s">
        <v>63</v>
      </c>
      <c r="AU52" s="58" t="s">
        <v>64</v>
      </c>
      <c r="AV52" s="58" t="s">
        <v>65</v>
      </c>
      <c r="AW52" s="58" t="s">
        <v>66</v>
      </c>
      <c r="AX52" s="58" t="s">
        <v>67</v>
      </c>
      <c r="AY52" s="58" t="s">
        <v>68</v>
      </c>
      <c r="AZ52" s="58" t="s">
        <v>69</v>
      </c>
      <c r="BA52" s="58" t="s">
        <v>70</v>
      </c>
      <c r="BB52" s="58" t="s">
        <v>71</v>
      </c>
      <c r="BC52" s="58" t="s">
        <v>72</v>
      </c>
      <c r="BD52" s="59" t="s">
        <v>73</v>
      </c>
    </row>
    <row r="53" spans="2:56" s="1" customFormat="1" ht="10.9" customHeight="1">
      <c r="B53" s="33"/>
      <c r="AR53" s="33"/>
      <c r="AS53" s="60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2"/>
    </row>
    <row r="54" spans="2:90" s="5" customFormat="1" ht="32.5" customHeight="1">
      <c r="B54" s="61"/>
      <c r="C54" s="62" t="s">
        <v>74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301">
        <f>ROUND(AG55+AG59+AG63,2)</f>
        <v>0</v>
      </c>
      <c r="AH54" s="301"/>
      <c r="AI54" s="301"/>
      <c r="AJ54" s="301"/>
      <c r="AK54" s="301"/>
      <c r="AL54" s="301"/>
      <c r="AM54" s="301"/>
      <c r="AN54" s="302">
        <f aca="true" t="shared" si="0" ref="AN54:AN63">SUM(AG54,AT54)</f>
        <v>0</v>
      </c>
      <c r="AO54" s="302"/>
      <c r="AP54" s="302"/>
      <c r="AQ54" s="65" t="s">
        <v>21</v>
      </c>
      <c r="AR54" s="61"/>
      <c r="AS54" s="66">
        <f>ROUND(AS55+AS59+AS63,2)</f>
        <v>0</v>
      </c>
      <c r="AT54" s="67">
        <f aca="true" t="shared" si="1" ref="AT54:AT63">ROUND(SUM(AV54:AW54),2)</f>
        <v>0</v>
      </c>
      <c r="AU54" s="68">
        <f>ROUND(AU55+AU59+AU63,5)</f>
        <v>0</v>
      </c>
      <c r="AV54" s="67">
        <f>ROUND(AZ54*L29,2)</f>
        <v>0</v>
      </c>
      <c r="AW54" s="67">
        <f>ROUND(BA54*L30,2)</f>
        <v>0</v>
      </c>
      <c r="AX54" s="67">
        <f>ROUND(BB54*L29,2)</f>
        <v>0</v>
      </c>
      <c r="AY54" s="67">
        <f>ROUND(BC54*L30,2)</f>
        <v>0</v>
      </c>
      <c r="AZ54" s="67">
        <f>ROUND(AZ55+AZ59+AZ63,2)</f>
        <v>0</v>
      </c>
      <c r="BA54" s="67">
        <f>ROUND(BA55+BA59+BA63,2)</f>
        <v>0</v>
      </c>
      <c r="BB54" s="67">
        <f>ROUND(BB55+BB59+BB63,2)</f>
        <v>0</v>
      </c>
      <c r="BC54" s="67">
        <f>ROUND(BC55+BC59+BC63,2)</f>
        <v>0</v>
      </c>
      <c r="BD54" s="69">
        <f>ROUND(BD55+BD59+BD63,2)</f>
        <v>0</v>
      </c>
      <c r="BS54" s="70" t="s">
        <v>75</v>
      </c>
      <c r="BT54" s="70" t="s">
        <v>76</v>
      </c>
      <c r="BU54" s="71" t="s">
        <v>77</v>
      </c>
      <c r="BV54" s="70" t="s">
        <v>78</v>
      </c>
      <c r="BW54" s="70" t="s">
        <v>5</v>
      </c>
      <c r="BX54" s="70" t="s">
        <v>79</v>
      </c>
      <c r="CL54" s="70" t="s">
        <v>19</v>
      </c>
    </row>
    <row r="55" spans="2:91" s="6" customFormat="1" ht="16.5" customHeight="1">
      <c r="B55" s="72"/>
      <c r="C55" s="73"/>
      <c r="D55" s="300" t="s">
        <v>80</v>
      </c>
      <c r="E55" s="300"/>
      <c r="F55" s="300"/>
      <c r="G55" s="300"/>
      <c r="H55" s="300"/>
      <c r="I55" s="74"/>
      <c r="J55" s="300" t="s">
        <v>81</v>
      </c>
      <c r="K55" s="300"/>
      <c r="L55" s="300"/>
      <c r="M55" s="300"/>
      <c r="N55" s="300"/>
      <c r="O55" s="300"/>
      <c r="P55" s="300"/>
      <c r="Q55" s="300"/>
      <c r="R55" s="300"/>
      <c r="S55" s="300"/>
      <c r="T55" s="300"/>
      <c r="U55" s="300"/>
      <c r="V55" s="300"/>
      <c r="W55" s="300"/>
      <c r="X55" s="300"/>
      <c r="Y55" s="300"/>
      <c r="Z55" s="300"/>
      <c r="AA55" s="300"/>
      <c r="AB55" s="300"/>
      <c r="AC55" s="300"/>
      <c r="AD55" s="300"/>
      <c r="AE55" s="300"/>
      <c r="AF55" s="300"/>
      <c r="AG55" s="297">
        <f>ROUND(SUM(AG56:AG58),2)</f>
        <v>0</v>
      </c>
      <c r="AH55" s="298"/>
      <c r="AI55" s="298"/>
      <c r="AJ55" s="298"/>
      <c r="AK55" s="298"/>
      <c r="AL55" s="298"/>
      <c r="AM55" s="298"/>
      <c r="AN55" s="299">
        <f t="shared" si="0"/>
        <v>0</v>
      </c>
      <c r="AO55" s="298"/>
      <c r="AP55" s="298"/>
      <c r="AQ55" s="75" t="s">
        <v>82</v>
      </c>
      <c r="AR55" s="72"/>
      <c r="AS55" s="76">
        <f>ROUND(SUM(AS56:AS58),2)</f>
        <v>0</v>
      </c>
      <c r="AT55" s="77">
        <f t="shared" si="1"/>
        <v>0</v>
      </c>
      <c r="AU55" s="78">
        <f>ROUND(SUM(AU56:AU58),5)</f>
        <v>0</v>
      </c>
      <c r="AV55" s="77">
        <f>ROUND(AZ55*L29,2)</f>
        <v>0</v>
      </c>
      <c r="AW55" s="77">
        <f>ROUND(BA55*L30,2)</f>
        <v>0</v>
      </c>
      <c r="AX55" s="77">
        <f>ROUND(BB55*L29,2)</f>
        <v>0</v>
      </c>
      <c r="AY55" s="77">
        <f>ROUND(BC55*L30,2)</f>
        <v>0</v>
      </c>
      <c r="AZ55" s="77">
        <f>ROUND(SUM(AZ56:AZ58),2)</f>
        <v>0</v>
      </c>
      <c r="BA55" s="77">
        <f>ROUND(SUM(BA56:BA58),2)</f>
        <v>0</v>
      </c>
      <c r="BB55" s="77">
        <f>ROUND(SUM(BB56:BB58),2)</f>
        <v>0</v>
      </c>
      <c r="BC55" s="77">
        <f>ROUND(SUM(BC56:BC58),2)</f>
        <v>0</v>
      </c>
      <c r="BD55" s="79">
        <f>ROUND(SUM(BD56:BD58),2)</f>
        <v>0</v>
      </c>
      <c r="BS55" s="80" t="s">
        <v>75</v>
      </c>
      <c r="BT55" s="80" t="s">
        <v>83</v>
      </c>
      <c r="BU55" s="80" t="s">
        <v>77</v>
      </c>
      <c r="BV55" s="80" t="s">
        <v>78</v>
      </c>
      <c r="BW55" s="80" t="s">
        <v>84</v>
      </c>
      <c r="BX55" s="80" t="s">
        <v>5</v>
      </c>
      <c r="CL55" s="80" t="s">
        <v>19</v>
      </c>
      <c r="CM55" s="80" t="s">
        <v>85</v>
      </c>
    </row>
    <row r="56" spans="1:90" s="3" customFormat="1" ht="16.5" customHeight="1">
      <c r="A56" s="81" t="s">
        <v>86</v>
      </c>
      <c r="B56" s="46"/>
      <c r="C56" s="9"/>
      <c r="D56" s="9"/>
      <c r="E56" s="303" t="s">
        <v>87</v>
      </c>
      <c r="F56" s="303"/>
      <c r="G56" s="303"/>
      <c r="H56" s="303"/>
      <c r="I56" s="303"/>
      <c r="J56" s="9"/>
      <c r="K56" s="303" t="s">
        <v>88</v>
      </c>
      <c r="L56" s="303"/>
      <c r="M56" s="303"/>
      <c r="N56" s="303"/>
      <c r="O56" s="303"/>
      <c r="P56" s="303"/>
      <c r="Q56" s="303"/>
      <c r="R56" s="303"/>
      <c r="S56" s="303"/>
      <c r="T56" s="303"/>
      <c r="U56" s="303"/>
      <c r="V56" s="303"/>
      <c r="W56" s="303"/>
      <c r="X56" s="303"/>
      <c r="Y56" s="303"/>
      <c r="Z56" s="303"/>
      <c r="AA56" s="303"/>
      <c r="AB56" s="303"/>
      <c r="AC56" s="303"/>
      <c r="AD56" s="303"/>
      <c r="AE56" s="303"/>
      <c r="AF56" s="303"/>
      <c r="AG56" s="304">
        <f>'SO.01.01 - Stavební část'!J32</f>
        <v>0</v>
      </c>
      <c r="AH56" s="305"/>
      <c r="AI56" s="305"/>
      <c r="AJ56" s="305"/>
      <c r="AK56" s="305"/>
      <c r="AL56" s="305"/>
      <c r="AM56" s="305"/>
      <c r="AN56" s="304">
        <f t="shared" si="0"/>
        <v>0</v>
      </c>
      <c r="AO56" s="305"/>
      <c r="AP56" s="305"/>
      <c r="AQ56" s="82" t="s">
        <v>89</v>
      </c>
      <c r="AR56" s="46"/>
      <c r="AS56" s="83">
        <v>0</v>
      </c>
      <c r="AT56" s="84">
        <f t="shared" si="1"/>
        <v>0</v>
      </c>
      <c r="AU56" s="85">
        <f>'SO.01.01 - Stavební část'!P107</f>
        <v>0</v>
      </c>
      <c r="AV56" s="84">
        <f>'SO.01.01 - Stavební část'!J35</f>
        <v>0</v>
      </c>
      <c r="AW56" s="84">
        <f>'SO.01.01 - Stavební část'!J36</f>
        <v>0</v>
      </c>
      <c r="AX56" s="84">
        <f>'SO.01.01 - Stavební část'!J37</f>
        <v>0</v>
      </c>
      <c r="AY56" s="84">
        <f>'SO.01.01 - Stavební část'!J38</f>
        <v>0</v>
      </c>
      <c r="AZ56" s="84">
        <f>'SO.01.01 - Stavební část'!F35</f>
        <v>0</v>
      </c>
      <c r="BA56" s="84">
        <f>'SO.01.01 - Stavební část'!F36</f>
        <v>0</v>
      </c>
      <c r="BB56" s="84">
        <f>'SO.01.01 - Stavební část'!F37</f>
        <v>0</v>
      </c>
      <c r="BC56" s="84">
        <f>'SO.01.01 - Stavební část'!F38</f>
        <v>0</v>
      </c>
      <c r="BD56" s="86">
        <f>'SO.01.01 - Stavební část'!F39</f>
        <v>0</v>
      </c>
      <c r="BT56" s="26" t="s">
        <v>85</v>
      </c>
      <c r="BV56" s="26" t="s">
        <v>78</v>
      </c>
      <c r="BW56" s="26" t="s">
        <v>90</v>
      </c>
      <c r="BX56" s="26" t="s">
        <v>84</v>
      </c>
      <c r="CL56" s="26" t="s">
        <v>21</v>
      </c>
    </row>
    <row r="57" spans="1:90" s="3" customFormat="1" ht="16.5" customHeight="1">
      <c r="A57" s="81" t="s">
        <v>86</v>
      </c>
      <c r="B57" s="46"/>
      <c r="C57" s="9"/>
      <c r="D57" s="9"/>
      <c r="E57" s="303" t="s">
        <v>91</v>
      </c>
      <c r="F57" s="303"/>
      <c r="G57" s="303"/>
      <c r="H57" s="303"/>
      <c r="I57" s="303"/>
      <c r="J57" s="9"/>
      <c r="K57" s="303" t="s">
        <v>92</v>
      </c>
      <c r="L57" s="303"/>
      <c r="M57" s="303"/>
      <c r="N57" s="303"/>
      <c r="O57" s="303"/>
      <c r="P57" s="303"/>
      <c r="Q57" s="303"/>
      <c r="R57" s="303"/>
      <c r="S57" s="303"/>
      <c r="T57" s="303"/>
      <c r="U57" s="303"/>
      <c r="V57" s="303"/>
      <c r="W57" s="303"/>
      <c r="X57" s="303"/>
      <c r="Y57" s="303"/>
      <c r="Z57" s="303"/>
      <c r="AA57" s="303"/>
      <c r="AB57" s="303"/>
      <c r="AC57" s="303"/>
      <c r="AD57" s="303"/>
      <c r="AE57" s="303"/>
      <c r="AF57" s="303"/>
      <c r="AG57" s="304">
        <f>'SO.01.02 - Zdravotechnick...'!J32</f>
        <v>0</v>
      </c>
      <c r="AH57" s="305"/>
      <c r="AI57" s="305"/>
      <c r="AJ57" s="305"/>
      <c r="AK57" s="305"/>
      <c r="AL57" s="305"/>
      <c r="AM57" s="305"/>
      <c r="AN57" s="304">
        <f t="shared" si="0"/>
        <v>0</v>
      </c>
      <c r="AO57" s="305"/>
      <c r="AP57" s="305"/>
      <c r="AQ57" s="82" t="s">
        <v>89</v>
      </c>
      <c r="AR57" s="46"/>
      <c r="AS57" s="83">
        <v>0</v>
      </c>
      <c r="AT57" s="84">
        <f t="shared" si="1"/>
        <v>0</v>
      </c>
      <c r="AU57" s="85">
        <f>'SO.01.02 - Zdravotechnick...'!P95</f>
        <v>0</v>
      </c>
      <c r="AV57" s="84">
        <f>'SO.01.02 - Zdravotechnick...'!J35</f>
        <v>0</v>
      </c>
      <c r="AW57" s="84">
        <f>'SO.01.02 - Zdravotechnick...'!J36</f>
        <v>0</v>
      </c>
      <c r="AX57" s="84">
        <f>'SO.01.02 - Zdravotechnick...'!J37</f>
        <v>0</v>
      </c>
      <c r="AY57" s="84">
        <f>'SO.01.02 - Zdravotechnick...'!J38</f>
        <v>0</v>
      </c>
      <c r="AZ57" s="84">
        <f>'SO.01.02 - Zdravotechnick...'!F35</f>
        <v>0</v>
      </c>
      <c r="BA57" s="84">
        <f>'SO.01.02 - Zdravotechnick...'!F36</f>
        <v>0</v>
      </c>
      <c r="BB57" s="84">
        <f>'SO.01.02 - Zdravotechnick...'!F37</f>
        <v>0</v>
      </c>
      <c r="BC57" s="84">
        <f>'SO.01.02 - Zdravotechnick...'!F38</f>
        <v>0</v>
      </c>
      <c r="BD57" s="86">
        <f>'SO.01.02 - Zdravotechnick...'!F39</f>
        <v>0</v>
      </c>
      <c r="BT57" s="26" t="s">
        <v>85</v>
      </c>
      <c r="BV57" s="26" t="s">
        <v>78</v>
      </c>
      <c r="BW57" s="26" t="s">
        <v>93</v>
      </c>
      <c r="BX57" s="26" t="s">
        <v>84</v>
      </c>
      <c r="CL57" s="26" t="s">
        <v>21</v>
      </c>
    </row>
    <row r="58" spans="1:90" s="3" customFormat="1" ht="16.5" customHeight="1">
      <c r="A58" s="81" t="s">
        <v>86</v>
      </c>
      <c r="B58" s="46"/>
      <c r="C58" s="9"/>
      <c r="D58" s="9"/>
      <c r="E58" s="303" t="s">
        <v>94</v>
      </c>
      <c r="F58" s="303"/>
      <c r="G58" s="303"/>
      <c r="H58" s="303"/>
      <c r="I58" s="303"/>
      <c r="J58" s="9"/>
      <c r="K58" s="303" t="s">
        <v>95</v>
      </c>
      <c r="L58" s="303"/>
      <c r="M58" s="303"/>
      <c r="N58" s="303"/>
      <c r="O58" s="303"/>
      <c r="P58" s="303"/>
      <c r="Q58" s="303"/>
      <c r="R58" s="303"/>
      <c r="S58" s="303"/>
      <c r="T58" s="303"/>
      <c r="U58" s="303"/>
      <c r="V58" s="303"/>
      <c r="W58" s="303"/>
      <c r="X58" s="303"/>
      <c r="Y58" s="303"/>
      <c r="Z58" s="303"/>
      <c r="AA58" s="303"/>
      <c r="AB58" s="303"/>
      <c r="AC58" s="303"/>
      <c r="AD58" s="303"/>
      <c r="AE58" s="303"/>
      <c r="AF58" s="303"/>
      <c r="AG58" s="304">
        <f>'SO.01.03 - Elektroinstala...'!J32</f>
        <v>0</v>
      </c>
      <c r="AH58" s="305"/>
      <c r="AI58" s="305"/>
      <c r="AJ58" s="305"/>
      <c r="AK58" s="305"/>
      <c r="AL58" s="305"/>
      <c r="AM58" s="305"/>
      <c r="AN58" s="304">
        <f t="shared" si="0"/>
        <v>0</v>
      </c>
      <c r="AO58" s="305"/>
      <c r="AP58" s="305"/>
      <c r="AQ58" s="82" t="s">
        <v>89</v>
      </c>
      <c r="AR58" s="46"/>
      <c r="AS58" s="83">
        <v>0</v>
      </c>
      <c r="AT58" s="84">
        <f t="shared" si="1"/>
        <v>0</v>
      </c>
      <c r="AU58" s="85">
        <f>'SO.01.03 - Elektroinstala...'!P93</f>
        <v>0</v>
      </c>
      <c r="AV58" s="84">
        <f>'SO.01.03 - Elektroinstala...'!J35</f>
        <v>0</v>
      </c>
      <c r="AW58" s="84">
        <f>'SO.01.03 - Elektroinstala...'!J36</f>
        <v>0</v>
      </c>
      <c r="AX58" s="84">
        <f>'SO.01.03 - Elektroinstala...'!J37</f>
        <v>0</v>
      </c>
      <c r="AY58" s="84">
        <f>'SO.01.03 - Elektroinstala...'!J38</f>
        <v>0</v>
      </c>
      <c r="AZ58" s="84">
        <f>'SO.01.03 - Elektroinstala...'!F35</f>
        <v>0</v>
      </c>
      <c r="BA58" s="84">
        <f>'SO.01.03 - Elektroinstala...'!F36</f>
        <v>0</v>
      </c>
      <c r="BB58" s="84">
        <f>'SO.01.03 - Elektroinstala...'!F37</f>
        <v>0</v>
      </c>
      <c r="BC58" s="84">
        <f>'SO.01.03 - Elektroinstala...'!F38</f>
        <v>0</v>
      </c>
      <c r="BD58" s="86">
        <f>'SO.01.03 - Elektroinstala...'!F39</f>
        <v>0</v>
      </c>
      <c r="BT58" s="26" t="s">
        <v>85</v>
      </c>
      <c r="BV58" s="26" t="s">
        <v>78</v>
      </c>
      <c r="BW58" s="26" t="s">
        <v>96</v>
      </c>
      <c r="BX58" s="26" t="s">
        <v>84</v>
      </c>
      <c r="CL58" s="26" t="s">
        <v>21</v>
      </c>
    </row>
    <row r="59" spans="2:91" s="6" customFormat="1" ht="16.5" customHeight="1">
      <c r="B59" s="72"/>
      <c r="C59" s="73"/>
      <c r="D59" s="300" t="s">
        <v>97</v>
      </c>
      <c r="E59" s="300"/>
      <c r="F59" s="300"/>
      <c r="G59" s="300"/>
      <c r="H59" s="300"/>
      <c r="I59" s="74"/>
      <c r="J59" s="300" t="s">
        <v>98</v>
      </c>
      <c r="K59" s="300"/>
      <c r="L59" s="300"/>
      <c r="M59" s="300"/>
      <c r="N59" s="300"/>
      <c r="O59" s="300"/>
      <c r="P59" s="300"/>
      <c r="Q59" s="300"/>
      <c r="R59" s="300"/>
      <c r="S59" s="300"/>
      <c r="T59" s="300"/>
      <c r="U59" s="300"/>
      <c r="V59" s="300"/>
      <c r="W59" s="300"/>
      <c r="X59" s="300"/>
      <c r="Y59" s="300"/>
      <c r="Z59" s="300"/>
      <c r="AA59" s="300"/>
      <c r="AB59" s="300"/>
      <c r="AC59" s="300"/>
      <c r="AD59" s="300"/>
      <c r="AE59" s="300"/>
      <c r="AF59" s="300"/>
      <c r="AG59" s="297">
        <f>ROUND(SUM(AG60:AG62),2)</f>
        <v>0</v>
      </c>
      <c r="AH59" s="298"/>
      <c r="AI59" s="298"/>
      <c r="AJ59" s="298"/>
      <c r="AK59" s="298"/>
      <c r="AL59" s="298"/>
      <c r="AM59" s="298"/>
      <c r="AN59" s="299">
        <f t="shared" si="0"/>
        <v>0</v>
      </c>
      <c r="AO59" s="298"/>
      <c r="AP59" s="298"/>
      <c r="AQ59" s="75" t="s">
        <v>82</v>
      </c>
      <c r="AR59" s="72"/>
      <c r="AS59" s="76">
        <f>ROUND(SUM(AS60:AS62),2)</f>
        <v>0</v>
      </c>
      <c r="AT59" s="77">
        <f t="shared" si="1"/>
        <v>0</v>
      </c>
      <c r="AU59" s="78">
        <f>ROUND(SUM(AU60:AU62),5)</f>
        <v>0</v>
      </c>
      <c r="AV59" s="77">
        <f>ROUND(AZ59*L29,2)</f>
        <v>0</v>
      </c>
      <c r="AW59" s="77">
        <f>ROUND(BA59*L30,2)</f>
        <v>0</v>
      </c>
      <c r="AX59" s="77">
        <f>ROUND(BB59*L29,2)</f>
        <v>0</v>
      </c>
      <c r="AY59" s="77">
        <f>ROUND(BC59*L30,2)</f>
        <v>0</v>
      </c>
      <c r="AZ59" s="77">
        <f>ROUND(SUM(AZ60:AZ62),2)</f>
        <v>0</v>
      </c>
      <c r="BA59" s="77">
        <f>ROUND(SUM(BA60:BA62),2)</f>
        <v>0</v>
      </c>
      <c r="BB59" s="77">
        <f>ROUND(SUM(BB60:BB62),2)</f>
        <v>0</v>
      </c>
      <c r="BC59" s="77">
        <f>ROUND(SUM(BC60:BC62),2)</f>
        <v>0</v>
      </c>
      <c r="BD59" s="79">
        <f>ROUND(SUM(BD60:BD62),2)</f>
        <v>0</v>
      </c>
      <c r="BS59" s="80" t="s">
        <v>75</v>
      </c>
      <c r="BT59" s="80" t="s">
        <v>83</v>
      </c>
      <c r="BU59" s="80" t="s">
        <v>77</v>
      </c>
      <c r="BV59" s="80" t="s">
        <v>78</v>
      </c>
      <c r="BW59" s="80" t="s">
        <v>99</v>
      </c>
      <c r="BX59" s="80" t="s">
        <v>5</v>
      </c>
      <c r="CL59" s="80" t="s">
        <v>19</v>
      </c>
      <c r="CM59" s="80" t="s">
        <v>85</v>
      </c>
    </row>
    <row r="60" spans="1:90" s="3" customFormat="1" ht="16.5" customHeight="1">
      <c r="A60" s="81" t="s">
        <v>86</v>
      </c>
      <c r="B60" s="46"/>
      <c r="C60" s="9"/>
      <c r="D60" s="9"/>
      <c r="E60" s="303" t="s">
        <v>100</v>
      </c>
      <c r="F60" s="303"/>
      <c r="G60" s="303"/>
      <c r="H60" s="303"/>
      <c r="I60" s="303"/>
      <c r="J60" s="9"/>
      <c r="K60" s="303" t="s">
        <v>101</v>
      </c>
      <c r="L60" s="303"/>
      <c r="M60" s="303"/>
      <c r="N60" s="303"/>
      <c r="O60" s="303"/>
      <c r="P60" s="303"/>
      <c r="Q60" s="303"/>
      <c r="R60" s="303"/>
      <c r="S60" s="303"/>
      <c r="T60" s="303"/>
      <c r="U60" s="303"/>
      <c r="V60" s="303"/>
      <c r="W60" s="303"/>
      <c r="X60" s="303"/>
      <c r="Y60" s="303"/>
      <c r="Z60" s="303"/>
      <c r="AA60" s="303"/>
      <c r="AB60" s="303"/>
      <c r="AC60" s="303"/>
      <c r="AD60" s="303"/>
      <c r="AE60" s="303"/>
      <c r="AF60" s="303"/>
      <c r="AG60" s="304">
        <f>'SO.02.02 - Vzduchotechnika'!J32</f>
        <v>0</v>
      </c>
      <c r="AH60" s="305"/>
      <c r="AI60" s="305"/>
      <c r="AJ60" s="305"/>
      <c r="AK60" s="305"/>
      <c r="AL60" s="305"/>
      <c r="AM60" s="305"/>
      <c r="AN60" s="304">
        <f t="shared" si="0"/>
        <v>0</v>
      </c>
      <c r="AO60" s="305"/>
      <c r="AP60" s="305"/>
      <c r="AQ60" s="82" t="s">
        <v>89</v>
      </c>
      <c r="AR60" s="46"/>
      <c r="AS60" s="83">
        <v>0</v>
      </c>
      <c r="AT60" s="84">
        <f t="shared" si="1"/>
        <v>0</v>
      </c>
      <c r="AU60" s="85">
        <f>'SO.02.02 - Vzduchotechnika'!P89</f>
        <v>0</v>
      </c>
      <c r="AV60" s="84">
        <f>'SO.02.02 - Vzduchotechnika'!J35</f>
        <v>0</v>
      </c>
      <c r="AW60" s="84">
        <f>'SO.02.02 - Vzduchotechnika'!J36</f>
        <v>0</v>
      </c>
      <c r="AX60" s="84">
        <f>'SO.02.02 - Vzduchotechnika'!J37</f>
        <v>0</v>
      </c>
      <c r="AY60" s="84">
        <f>'SO.02.02 - Vzduchotechnika'!J38</f>
        <v>0</v>
      </c>
      <c r="AZ60" s="84">
        <f>'SO.02.02 - Vzduchotechnika'!F35</f>
        <v>0</v>
      </c>
      <c r="BA60" s="84">
        <f>'SO.02.02 - Vzduchotechnika'!F36</f>
        <v>0</v>
      </c>
      <c r="BB60" s="84">
        <f>'SO.02.02 - Vzduchotechnika'!F37</f>
        <v>0</v>
      </c>
      <c r="BC60" s="84">
        <f>'SO.02.02 - Vzduchotechnika'!F38</f>
        <v>0</v>
      </c>
      <c r="BD60" s="86">
        <f>'SO.02.02 - Vzduchotechnika'!F39</f>
        <v>0</v>
      </c>
      <c r="BT60" s="26" t="s">
        <v>85</v>
      </c>
      <c r="BV60" s="26" t="s">
        <v>78</v>
      </c>
      <c r="BW60" s="26" t="s">
        <v>102</v>
      </c>
      <c r="BX60" s="26" t="s">
        <v>99</v>
      </c>
      <c r="CL60" s="26" t="s">
        <v>21</v>
      </c>
    </row>
    <row r="61" spans="1:90" s="3" customFormat="1" ht="16.5" customHeight="1">
      <c r="A61" s="81" t="s">
        <v>86</v>
      </c>
      <c r="B61" s="46"/>
      <c r="C61" s="9"/>
      <c r="D61" s="9"/>
      <c r="E61" s="303" t="s">
        <v>103</v>
      </c>
      <c r="F61" s="303"/>
      <c r="G61" s="303"/>
      <c r="H61" s="303"/>
      <c r="I61" s="303"/>
      <c r="J61" s="9"/>
      <c r="K61" s="303" t="s">
        <v>95</v>
      </c>
      <c r="L61" s="303"/>
      <c r="M61" s="303"/>
      <c r="N61" s="303"/>
      <c r="O61" s="303"/>
      <c r="P61" s="303"/>
      <c r="Q61" s="303"/>
      <c r="R61" s="303"/>
      <c r="S61" s="303"/>
      <c r="T61" s="303"/>
      <c r="U61" s="303"/>
      <c r="V61" s="303"/>
      <c r="W61" s="303"/>
      <c r="X61" s="303"/>
      <c r="Y61" s="303"/>
      <c r="Z61" s="303"/>
      <c r="AA61" s="303"/>
      <c r="AB61" s="303"/>
      <c r="AC61" s="303"/>
      <c r="AD61" s="303"/>
      <c r="AE61" s="303"/>
      <c r="AF61" s="303"/>
      <c r="AG61" s="304">
        <f>'SO.02.03 - Elektroinstala...'!J32</f>
        <v>0</v>
      </c>
      <c r="AH61" s="305"/>
      <c r="AI61" s="305"/>
      <c r="AJ61" s="305"/>
      <c r="AK61" s="305"/>
      <c r="AL61" s="305"/>
      <c r="AM61" s="305"/>
      <c r="AN61" s="304">
        <f t="shared" si="0"/>
        <v>0</v>
      </c>
      <c r="AO61" s="305"/>
      <c r="AP61" s="305"/>
      <c r="AQ61" s="82" t="s">
        <v>89</v>
      </c>
      <c r="AR61" s="46"/>
      <c r="AS61" s="83">
        <v>0</v>
      </c>
      <c r="AT61" s="84">
        <f t="shared" si="1"/>
        <v>0</v>
      </c>
      <c r="AU61" s="85">
        <f>'SO.02.03 - Elektroinstala...'!P93</f>
        <v>0</v>
      </c>
      <c r="AV61" s="84">
        <f>'SO.02.03 - Elektroinstala...'!J35</f>
        <v>0</v>
      </c>
      <c r="AW61" s="84">
        <f>'SO.02.03 - Elektroinstala...'!J36</f>
        <v>0</v>
      </c>
      <c r="AX61" s="84">
        <f>'SO.02.03 - Elektroinstala...'!J37</f>
        <v>0</v>
      </c>
      <c r="AY61" s="84">
        <f>'SO.02.03 - Elektroinstala...'!J38</f>
        <v>0</v>
      </c>
      <c r="AZ61" s="84">
        <f>'SO.02.03 - Elektroinstala...'!F35</f>
        <v>0</v>
      </c>
      <c r="BA61" s="84">
        <f>'SO.02.03 - Elektroinstala...'!F36</f>
        <v>0</v>
      </c>
      <c r="BB61" s="84">
        <f>'SO.02.03 - Elektroinstala...'!F37</f>
        <v>0</v>
      </c>
      <c r="BC61" s="84">
        <f>'SO.02.03 - Elektroinstala...'!F38</f>
        <v>0</v>
      </c>
      <c r="BD61" s="86">
        <f>'SO.02.03 - Elektroinstala...'!F39</f>
        <v>0</v>
      </c>
      <c r="BT61" s="26" t="s">
        <v>85</v>
      </c>
      <c r="BV61" s="26" t="s">
        <v>78</v>
      </c>
      <c r="BW61" s="26" t="s">
        <v>104</v>
      </c>
      <c r="BX61" s="26" t="s">
        <v>99</v>
      </c>
      <c r="CL61" s="26" t="s">
        <v>21</v>
      </c>
    </row>
    <row r="62" spans="1:90" s="3" customFormat="1" ht="16.5" customHeight="1">
      <c r="A62" s="81" t="s">
        <v>86</v>
      </c>
      <c r="B62" s="46"/>
      <c r="C62" s="9"/>
      <c r="D62" s="9"/>
      <c r="E62" s="303" t="s">
        <v>105</v>
      </c>
      <c r="F62" s="303"/>
      <c r="G62" s="303"/>
      <c r="H62" s="303"/>
      <c r="I62" s="303"/>
      <c r="J62" s="9"/>
      <c r="K62" s="303" t="s">
        <v>106</v>
      </c>
      <c r="L62" s="303"/>
      <c r="M62" s="303"/>
      <c r="N62" s="303"/>
      <c r="O62" s="303"/>
      <c r="P62" s="303"/>
      <c r="Q62" s="303"/>
      <c r="R62" s="303"/>
      <c r="S62" s="303"/>
      <c r="T62" s="303"/>
      <c r="U62" s="303"/>
      <c r="V62" s="303"/>
      <c r="W62" s="303"/>
      <c r="X62" s="303"/>
      <c r="Y62" s="303"/>
      <c r="Z62" s="303"/>
      <c r="AA62" s="303"/>
      <c r="AB62" s="303"/>
      <c r="AC62" s="303"/>
      <c r="AD62" s="303"/>
      <c r="AE62" s="303"/>
      <c r="AF62" s="303"/>
      <c r="AG62" s="304">
        <f>'SO.02.05 - Elektrická pož...'!J32</f>
        <v>0</v>
      </c>
      <c r="AH62" s="305"/>
      <c r="AI62" s="305"/>
      <c r="AJ62" s="305"/>
      <c r="AK62" s="305"/>
      <c r="AL62" s="305"/>
      <c r="AM62" s="305"/>
      <c r="AN62" s="304">
        <f t="shared" si="0"/>
        <v>0</v>
      </c>
      <c r="AO62" s="305"/>
      <c r="AP62" s="305"/>
      <c r="AQ62" s="82" t="s">
        <v>89</v>
      </c>
      <c r="AR62" s="46"/>
      <c r="AS62" s="83">
        <v>0</v>
      </c>
      <c r="AT62" s="84">
        <f t="shared" si="1"/>
        <v>0</v>
      </c>
      <c r="AU62" s="85">
        <f>'SO.02.05 - Elektrická pož...'!P91</f>
        <v>0</v>
      </c>
      <c r="AV62" s="84">
        <f>'SO.02.05 - Elektrická pož...'!J35</f>
        <v>0</v>
      </c>
      <c r="AW62" s="84">
        <f>'SO.02.05 - Elektrická pož...'!J36</f>
        <v>0</v>
      </c>
      <c r="AX62" s="84">
        <f>'SO.02.05 - Elektrická pož...'!J37</f>
        <v>0</v>
      </c>
      <c r="AY62" s="84">
        <f>'SO.02.05 - Elektrická pož...'!J38</f>
        <v>0</v>
      </c>
      <c r="AZ62" s="84">
        <f>'SO.02.05 - Elektrická pož...'!F35</f>
        <v>0</v>
      </c>
      <c r="BA62" s="84">
        <f>'SO.02.05 - Elektrická pož...'!F36</f>
        <v>0</v>
      </c>
      <c r="BB62" s="84">
        <f>'SO.02.05 - Elektrická pož...'!F37</f>
        <v>0</v>
      </c>
      <c r="BC62" s="84">
        <f>'SO.02.05 - Elektrická pož...'!F38</f>
        <v>0</v>
      </c>
      <c r="BD62" s="86">
        <f>'SO.02.05 - Elektrická pož...'!F39</f>
        <v>0</v>
      </c>
      <c r="BT62" s="26" t="s">
        <v>85</v>
      </c>
      <c r="BV62" s="26" t="s">
        <v>78</v>
      </c>
      <c r="BW62" s="26" t="s">
        <v>107</v>
      </c>
      <c r="BX62" s="26" t="s">
        <v>99</v>
      </c>
      <c r="CL62" s="26" t="s">
        <v>21</v>
      </c>
    </row>
    <row r="63" spans="1:91" s="6" customFormat="1" ht="16.5" customHeight="1">
      <c r="A63" s="81" t="s">
        <v>86</v>
      </c>
      <c r="B63" s="72"/>
      <c r="C63" s="73"/>
      <c r="D63" s="300" t="s">
        <v>108</v>
      </c>
      <c r="E63" s="300"/>
      <c r="F63" s="300"/>
      <c r="G63" s="300"/>
      <c r="H63" s="300"/>
      <c r="I63" s="74"/>
      <c r="J63" s="300" t="s">
        <v>109</v>
      </c>
      <c r="K63" s="300"/>
      <c r="L63" s="300"/>
      <c r="M63" s="300"/>
      <c r="N63" s="300"/>
      <c r="O63" s="300"/>
      <c r="P63" s="300"/>
      <c r="Q63" s="300"/>
      <c r="R63" s="300"/>
      <c r="S63" s="300"/>
      <c r="T63" s="300"/>
      <c r="U63" s="300"/>
      <c r="V63" s="300"/>
      <c r="W63" s="300"/>
      <c r="X63" s="300"/>
      <c r="Y63" s="300"/>
      <c r="Z63" s="300"/>
      <c r="AA63" s="300"/>
      <c r="AB63" s="300"/>
      <c r="AC63" s="300"/>
      <c r="AD63" s="300"/>
      <c r="AE63" s="300"/>
      <c r="AF63" s="300"/>
      <c r="AG63" s="299">
        <f>'VON - Vedlejší a ostatní ...'!J30</f>
        <v>0</v>
      </c>
      <c r="AH63" s="298"/>
      <c r="AI63" s="298"/>
      <c r="AJ63" s="298"/>
      <c r="AK63" s="298"/>
      <c r="AL63" s="298"/>
      <c r="AM63" s="298"/>
      <c r="AN63" s="299">
        <f t="shared" si="0"/>
        <v>0</v>
      </c>
      <c r="AO63" s="298"/>
      <c r="AP63" s="298"/>
      <c r="AQ63" s="75" t="s">
        <v>82</v>
      </c>
      <c r="AR63" s="72"/>
      <c r="AS63" s="87">
        <v>0</v>
      </c>
      <c r="AT63" s="88">
        <f t="shared" si="1"/>
        <v>0</v>
      </c>
      <c r="AU63" s="89">
        <f>'VON - Vedlejší a ostatní ...'!P80</f>
        <v>0</v>
      </c>
      <c r="AV63" s="88">
        <f>'VON - Vedlejší a ostatní ...'!J33</f>
        <v>0</v>
      </c>
      <c r="AW63" s="88">
        <f>'VON - Vedlejší a ostatní ...'!J34</f>
        <v>0</v>
      </c>
      <c r="AX63" s="88">
        <f>'VON - Vedlejší a ostatní ...'!J35</f>
        <v>0</v>
      </c>
      <c r="AY63" s="88">
        <f>'VON - Vedlejší a ostatní ...'!J36</f>
        <v>0</v>
      </c>
      <c r="AZ63" s="88">
        <f>'VON - Vedlejší a ostatní ...'!F33</f>
        <v>0</v>
      </c>
      <c r="BA63" s="88">
        <f>'VON - Vedlejší a ostatní ...'!F34</f>
        <v>0</v>
      </c>
      <c r="BB63" s="88">
        <f>'VON - Vedlejší a ostatní ...'!F35</f>
        <v>0</v>
      </c>
      <c r="BC63" s="88">
        <f>'VON - Vedlejší a ostatní ...'!F36</f>
        <v>0</v>
      </c>
      <c r="BD63" s="90">
        <f>'VON - Vedlejší a ostatní ...'!F37</f>
        <v>0</v>
      </c>
      <c r="BT63" s="80" t="s">
        <v>83</v>
      </c>
      <c r="BV63" s="80" t="s">
        <v>78</v>
      </c>
      <c r="BW63" s="80" t="s">
        <v>110</v>
      </c>
      <c r="BX63" s="80" t="s">
        <v>5</v>
      </c>
      <c r="CL63" s="80" t="s">
        <v>21</v>
      </c>
      <c r="CM63" s="80" t="s">
        <v>85</v>
      </c>
    </row>
    <row r="64" spans="2:44" s="1" customFormat="1" ht="30" customHeight="1">
      <c r="B64" s="33"/>
      <c r="AR64" s="33"/>
    </row>
    <row r="65" spans="2:44" s="1" customFormat="1" ht="7" customHeight="1">
      <c r="B65" s="42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33"/>
    </row>
  </sheetData>
  <sheetProtection algorithmName="SHA-512" hashValue="JnrRDvyZnYdcH7ebMRd2Doljp1n5mneXtTw+GXHR2WjKRId44V7iR3DU+NXP6XSH1FEFVfwOi2OAT+tucj6VIg==" saltValue="yEruEidpLBQYC9BpjZZoLR68WS6Fd2a8cWdaF0FtDsXiYHqiLCRWaq7Zk8dleP0xZ81fi5sBBlkXcd/5czvgDg==" spinCount="100000" sheet="1" objects="1" scenarios="1" formatColumns="0" formatRows="0"/>
  <mergeCells count="74"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AN62:AP62"/>
    <mergeCell ref="AG62:AM62"/>
    <mergeCell ref="AN60:AP60"/>
    <mergeCell ref="AG60:AM60"/>
    <mergeCell ref="AG58:AM58"/>
    <mergeCell ref="AN58:AP58"/>
    <mergeCell ref="AN56:AP56"/>
    <mergeCell ref="L45:AO45"/>
    <mergeCell ref="AM47:AN47"/>
    <mergeCell ref="E62:I62"/>
    <mergeCell ref="K62:AF62"/>
    <mergeCell ref="AN63:AP63"/>
    <mergeCell ref="AG63:AM63"/>
    <mergeCell ref="D63:H63"/>
    <mergeCell ref="J63:AF63"/>
    <mergeCell ref="E60:I60"/>
    <mergeCell ref="K60:AF60"/>
    <mergeCell ref="AN61:AP61"/>
    <mergeCell ref="AG61:AM61"/>
    <mergeCell ref="E61:I61"/>
    <mergeCell ref="K61:AF61"/>
    <mergeCell ref="E58:I58"/>
    <mergeCell ref="K58:AF58"/>
    <mergeCell ref="AN59:AP59"/>
    <mergeCell ref="AG59:AM59"/>
    <mergeCell ref="D59:H59"/>
    <mergeCell ref="J59:AF59"/>
    <mergeCell ref="E56:I56"/>
    <mergeCell ref="K56:AF56"/>
    <mergeCell ref="AG56:AM56"/>
    <mergeCell ref="K57:AF57"/>
    <mergeCell ref="AN57:AP57"/>
    <mergeCell ref="E57:I57"/>
    <mergeCell ref="AG57:AM57"/>
    <mergeCell ref="AG55:AM55"/>
    <mergeCell ref="AN55:AP55"/>
    <mergeCell ref="J55:AF55"/>
    <mergeCell ref="D55:H55"/>
    <mergeCell ref="AG54:AM54"/>
    <mergeCell ref="AN54:AP54"/>
    <mergeCell ref="AS49:AT51"/>
    <mergeCell ref="AM49:AP49"/>
    <mergeCell ref="AM50:AP50"/>
    <mergeCell ref="C52:G52"/>
    <mergeCell ref="AG52:AM52"/>
    <mergeCell ref="AN52:AP52"/>
    <mergeCell ref="I52:AF52"/>
  </mergeCells>
  <hyperlinks>
    <hyperlink ref="A56" location="'SO.01.01 - Stavební část'!C2" display="/"/>
    <hyperlink ref="A57" location="'SO.01.02 - Zdravotechnick...'!C2" display="/"/>
    <hyperlink ref="A58" location="'SO.01.03 - Elektroinstala...'!C2" display="/"/>
    <hyperlink ref="A60" location="'SO.02.02 - Vzduchotechnika'!C2" display="/"/>
    <hyperlink ref="A61" location="'SO.02.03 - Elektroinstala...'!C2" display="/"/>
    <hyperlink ref="A62" location="'SO.02.05 - Elektrická pož...'!C2" display="/"/>
    <hyperlink ref="A63" location="'VON - Vedlejší a ostatní ...'!C2" display="/"/>
  </hyperlink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9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08" customWidth="1"/>
    <col min="2" max="2" width="1.7109375" style="208" customWidth="1"/>
    <col min="3" max="4" width="5.00390625" style="208" customWidth="1"/>
    <col min="5" max="5" width="11.7109375" style="208" customWidth="1"/>
    <col min="6" max="6" width="9.140625" style="208" customWidth="1"/>
    <col min="7" max="7" width="5.00390625" style="208" customWidth="1"/>
    <col min="8" max="8" width="77.7109375" style="208" customWidth="1"/>
    <col min="9" max="10" width="20.00390625" style="208" customWidth="1"/>
    <col min="11" max="11" width="1.7109375" style="208" customWidth="1"/>
  </cols>
  <sheetData>
    <row r="1" ht="37.5" customHeight="1"/>
    <row r="2" spans="2:11" ht="7.5" customHeight="1">
      <c r="B2" s="209"/>
      <c r="C2" s="210"/>
      <c r="D2" s="210"/>
      <c r="E2" s="210"/>
      <c r="F2" s="210"/>
      <c r="G2" s="210"/>
      <c r="H2" s="210"/>
      <c r="I2" s="210"/>
      <c r="J2" s="210"/>
      <c r="K2" s="211"/>
    </row>
    <row r="3" spans="2:11" s="16" customFormat="1" ht="45" customHeight="1">
      <c r="B3" s="212"/>
      <c r="C3" s="333" t="s">
        <v>2350</v>
      </c>
      <c r="D3" s="333"/>
      <c r="E3" s="333"/>
      <c r="F3" s="333"/>
      <c r="G3" s="333"/>
      <c r="H3" s="333"/>
      <c r="I3" s="333"/>
      <c r="J3" s="333"/>
      <c r="K3" s="213"/>
    </row>
    <row r="4" spans="2:11" ht="25.5" customHeight="1">
      <c r="B4" s="214"/>
      <c r="C4" s="338" t="s">
        <v>2351</v>
      </c>
      <c r="D4" s="338"/>
      <c r="E4" s="338"/>
      <c r="F4" s="338"/>
      <c r="G4" s="338"/>
      <c r="H4" s="338"/>
      <c r="I4" s="338"/>
      <c r="J4" s="338"/>
      <c r="K4" s="215"/>
    </row>
    <row r="5" spans="2:11" ht="5.25" customHeight="1">
      <c r="B5" s="214"/>
      <c r="C5" s="216"/>
      <c r="D5" s="216"/>
      <c r="E5" s="216"/>
      <c r="F5" s="216"/>
      <c r="G5" s="216"/>
      <c r="H5" s="216"/>
      <c r="I5" s="216"/>
      <c r="J5" s="216"/>
      <c r="K5" s="215"/>
    </row>
    <row r="6" spans="2:11" ht="15" customHeight="1">
      <c r="B6" s="214"/>
      <c r="C6" s="337" t="s">
        <v>2352</v>
      </c>
      <c r="D6" s="337"/>
      <c r="E6" s="337"/>
      <c r="F6" s="337"/>
      <c r="G6" s="337"/>
      <c r="H6" s="337"/>
      <c r="I6" s="337"/>
      <c r="J6" s="337"/>
      <c r="K6" s="215"/>
    </row>
    <row r="7" spans="2:11" ht="15" customHeight="1">
      <c r="B7" s="218"/>
      <c r="C7" s="337" t="s">
        <v>2353</v>
      </c>
      <c r="D7" s="337"/>
      <c r="E7" s="337"/>
      <c r="F7" s="337"/>
      <c r="G7" s="337"/>
      <c r="H7" s="337"/>
      <c r="I7" s="337"/>
      <c r="J7" s="337"/>
      <c r="K7" s="215"/>
    </row>
    <row r="8" spans="2:11" ht="12.75" customHeight="1">
      <c r="B8" s="218"/>
      <c r="C8" s="217"/>
      <c r="D8" s="217"/>
      <c r="E8" s="217"/>
      <c r="F8" s="217"/>
      <c r="G8" s="217"/>
      <c r="H8" s="217"/>
      <c r="I8" s="217"/>
      <c r="J8" s="217"/>
      <c r="K8" s="215"/>
    </row>
    <row r="9" spans="2:11" ht="15" customHeight="1">
      <c r="B9" s="218"/>
      <c r="C9" s="337" t="s">
        <v>2354</v>
      </c>
      <c r="D9" s="337"/>
      <c r="E9" s="337"/>
      <c r="F9" s="337"/>
      <c r="G9" s="337"/>
      <c r="H9" s="337"/>
      <c r="I9" s="337"/>
      <c r="J9" s="337"/>
      <c r="K9" s="215"/>
    </row>
    <row r="10" spans="2:11" ht="15" customHeight="1">
      <c r="B10" s="218"/>
      <c r="C10" s="217"/>
      <c r="D10" s="337" t="s">
        <v>2355</v>
      </c>
      <c r="E10" s="337"/>
      <c r="F10" s="337"/>
      <c r="G10" s="337"/>
      <c r="H10" s="337"/>
      <c r="I10" s="337"/>
      <c r="J10" s="337"/>
      <c r="K10" s="215"/>
    </row>
    <row r="11" spans="2:11" ht="15" customHeight="1">
      <c r="B11" s="218"/>
      <c r="C11" s="219"/>
      <c r="D11" s="337" t="s">
        <v>2356</v>
      </c>
      <c r="E11" s="337"/>
      <c r="F11" s="337"/>
      <c r="G11" s="337"/>
      <c r="H11" s="337"/>
      <c r="I11" s="337"/>
      <c r="J11" s="337"/>
      <c r="K11" s="215"/>
    </row>
    <row r="12" spans="2:11" ht="15" customHeight="1">
      <c r="B12" s="218"/>
      <c r="C12" s="219"/>
      <c r="D12" s="217"/>
      <c r="E12" s="217"/>
      <c r="F12" s="217"/>
      <c r="G12" s="217"/>
      <c r="H12" s="217"/>
      <c r="I12" s="217"/>
      <c r="J12" s="217"/>
      <c r="K12" s="215"/>
    </row>
    <row r="13" spans="2:11" ht="15" customHeight="1">
      <c r="B13" s="218"/>
      <c r="C13" s="219"/>
      <c r="D13" s="220" t="s">
        <v>2357</v>
      </c>
      <c r="E13" s="217"/>
      <c r="F13" s="217"/>
      <c r="G13" s="217"/>
      <c r="H13" s="217"/>
      <c r="I13" s="217"/>
      <c r="J13" s="217"/>
      <c r="K13" s="215"/>
    </row>
    <row r="14" spans="2:11" ht="12.75" customHeight="1">
      <c r="B14" s="218"/>
      <c r="C14" s="219"/>
      <c r="D14" s="219"/>
      <c r="E14" s="219"/>
      <c r="F14" s="219"/>
      <c r="G14" s="219"/>
      <c r="H14" s="219"/>
      <c r="I14" s="219"/>
      <c r="J14" s="219"/>
      <c r="K14" s="215"/>
    </row>
    <row r="15" spans="2:11" ht="15" customHeight="1">
      <c r="B15" s="218"/>
      <c r="C15" s="219"/>
      <c r="D15" s="337" t="s">
        <v>2358</v>
      </c>
      <c r="E15" s="337"/>
      <c r="F15" s="337"/>
      <c r="G15" s="337"/>
      <c r="H15" s="337"/>
      <c r="I15" s="337"/>
      <c r="J15" s="337"/>
      <c r="K15" s="215"/>
    </row>
    <row r="16" spans="2:11" ht="15" customHeight="1">
      <c r="B16" s="218"/>
      <c r="C16" s="219"/>
      <c r="D16" s="337" t="s">
        <v>2359</v>
      </c>
      <c r="E16" s="337"/>
      <c r="F16" s="337"/>
      <c r="G16" s="337"/>
      <c r="H16" s="337"/>
      <c r="I16" s="337"/>
      <c r="J16" s="337"/>
      <c r="K16" s="215"/>
    </row>
    <row r="17" spans="2:11" ht="15" customHeight="1">
      <c r="B17" s="218"/>
      <c r="C17" s="219"/>
      <c r="D17" s="337" t="s">
        <v>2360</v>
      </c>
      <c r="E17" s="337"/>
      <c r="F17" s="337"/>
      <c r="G17" s="337"/>
      <c r="H17" s="337"/>
      <c r="I17" s="337"/>
      <c r="J17" s="337"/>
      <c r="K17" s="215"/>
    </row>
    <row r="18" spans="2:11" ht="15" customHeight="1">
      <c r="B18" s="218"/>
      <c r="C18" s="219"/>
      <c r="D18" s="219"/>
      <c r="E18" s="221" t="s">
        <v>82</v>
      </c>
      <c r="F18" s="337" t="s">
        <v>2361</v>
      </c>
      <c r="G18" s="337"/>
      <c r="H18" s="337"/>
      <c r="I18" s="337"/>
      <c r="J18" s="337"/>
      <c r="K18" s="215"/>
    </row>
    <row r="19" spans="2:11" ht="15" customHeight="1">
      <c r="B19" s="218"/>
      <c r="C19" s="219"/>
      <c r="D19" s="219"/>
      <c r="E19" s="221" t="s">
        <v>2362</v>
      </c>
      <c r="F19" s="337" t="s">
        <v>2363</v>
      </c>
      <c r="G19" s="337"/>
      <c r="H19" s="337"/>
      <c r="I19" s="337"/>
      <c r="J19" s="337"/>
      <c r="K19" s="215"/>
    </row>
    <row r="20" spans="2:11" ht="15" customHeight="1">
      <c r="B20" s="218"/>
      <c r="C20" s="219"/>
      <c r="D20" s="219"/>
      <c r="E20" s="221" t="s">
        <v>2364</v>
      </c>
      <c r="F20" s="337" t="s">
        <v>2365</v>
      </c>
      <c r="G20" s="337"/>
      <c r="H20" s="337"/>
      <c r="I20" s="337"/>
      <c r="J20" s="337"/>
      <c r="K20" s="215"/>
    </row>
    <row r="21" spans="2:11" ht="15" customHeight="1">
      <c r="B21" s="218"/>
      <c r="C21" s="219"/>
      <c r="D21" s="219"/>
      <c r="E21" s="221" t="s">
        <v>108</v>
      </c>
      <c r="F21" s="337" t="s">
        <v>2366</v>
      </c>
      <c r="G21" s="337"/>
      <c r="H21" s="337"/>
      <c r="I21" s="337"/>
      <c r="J21" s="337"/>
      <c r="K21" s="215"/>
    </row>
    <row r="22" spans="2:11" ht="15" customHeight="1">
      <c r="B22" s="218"/>
      <c r="C22" s="219"/>
      <c r="D22" s="219"/>
      <c r="E22" s="221" t="s">
        <v>2367</v>
      </c>
      <c r="F22" s="337" t="s">
        <v>1940</v>
      </c>
      <c r="G22" s="337"/>
      <c r="H22" s="337"/>
      <c r="I22" s="337"/>
      <c r="J22" s="337"/>
      <c r="K22" s="215"/>
    </row>
    <row r="23" spans="2:11" ht="15" customHeight="1">
      <c r="B23" s="218"/>
      <c r="C23" s="219"/>
      <c r="D23" s="219"/>
      <c r="E23" s="221" t="s">
        <v>89</v>
      </c>
      <c r="F23" s="337" t="s">
        <v>2368</v>
      </c>
      <c r="G23" s="337"/>
      <c r="H23" s="337"/>
      <c r="I23" s="337"/>
      <c r="J23" s="337"/>
      <c r="K23" s="215"/>
    </row>
    <row r="24" spans="2:11" ht="12.75" customHeight="1">
      <c r="B24" s="218"/>
      <c r="C24" s="219"/>
      <c r="D24" s="219"/>
      <c r="E24" s="219"/>
      <c r="F24" s="219"/>
      <c r="G24" s="219"/>
      <c r="H24" s="219"/>
      <c r="I24" s="219"/>
      <c r="J24" s="219"/>
      <c r="K24" s="215"/>
    </row>
    <row r="25" spans="2:11" ht="15" customHeight="1">
      <c r="B25" s="218"/>
      <c r="C25" s="337" t="s">
        <v>2369</v>
      </c>
      <c r="D25" s="337"/>
      <c r="E25" s="337"/>
      <c r="F25" s="337"/>
      <c r="G25" s="337"/>
      <c r="H25" s="337"/>
      <c r="I25" s="337"/>
      <c r="J25" s="337"/>
      <c r="K25" s="215"/>
    </row>
    <row r="26" spans="2:11" ht="15" customHeight="1">
      <c r="B26" s="218"/>
      <c r="C26" s="337" t="s">
        <v>2370</v>
      </c>
      <c r="D26" s="337"/>
      <c r="E26" s="337"/>
      <c r="F26" s="337"/>
      <c r="G26" s="337"/>
      <c r="H26" s="337"/>
      <c r="I26" s="337"/>
      <c r="J26" s="337"/>
      <c r="K26" s="215"/>
    </row>
    <row r="27" spans="2:11" ht="15" customHeight="1">
      <c r="B27" s="218"/>
      <c r="C27" s="217"/>
      <c r="D27" s="337" t="s">
        <v>2371</v>
      </c>
      <c r="E27" s="337"/>
      <c r="F27" s="337"/>
      <c r="G27" s="337"/>
      <c r="H27" s="337"/>
      <c r="I27" s="337"/>
      <c r="J27" s="337"/>
      <c r="K27" s="215"/>
    </row>
    <row r="28" spans="2:11" ht="15" customHeight="1">
      <c r="B28" s="218"/>
      <c r="C28" s="219"/>
      <c r="D28" s="337" t="s">
        <v>2372</v>
      </c>
      <c r="E28" s="337"/>
      <c r="F28" s="337"/>
      <c r="G28" s="337"/>
      <c r="H28" s="337"/>
      <c r="I28" s="337"/>
      <c r="J28" s="337"/>
      <c r="K28" s="215"/>
    </row>
    <row r="29" spans="2:11" ht="12.75" customHeight="1">
      <c r="B29" s="218"/>
      <c r="C29" s="219"/>
      <c r="D29" s="219"/>
      <c r="E29" s="219"/>
      <c r="F29" s="219"/>
      <c r="G29" s="219"/>
      <c r="H29" s="219"/>
      <c r="I29" s="219"/>
      <c r="J29" s="219"/>
      <c r="K29" s="215"/>
    </row>
    <row r="30" spans="2:11" ht="15" customHeight="1">
      <c r="B30" s="218"/>
      <c r="C30" s="219"/>
      <c r="D30" s="337" t="s">
        <v>2373</v>
      </c>
      <c r="E30" s="337"/>
      <c r="F30" s="337"/>
      <c r="G30" s="337"/>
      <c r="H30" s="337"/>
      <c r="I30" s="337"/>
      <c r="J30" s="337"/>
      <c r="K30" s="215"/>
    </row>
    <row r="31" spans="2:11" ht="15" customHeight="1">
      <c r="B31" s="218"/>
      <c r="C31" s="219"/>
      <c r="D31" s="337" t="s">
        <v>2374</v>
      </c>
      <c r="E31" s="337"/>
      <c r="F31" s="337"/>
      <c r="G31" s="337"/>
      <c r="H31" s="337"/>
      <c r="I31" s="337"/>
      <c r="J31" s="337"/>
      <c r="K31" s="215"/>
    </row>
    <row r="32" spans="2:11" ht="12.75" customHeight="1">
      <c r="B32" s="218"/>
      <c r="C32" s="219"/>
      <c r="D32" s="219"/>
      <c r="E32" s="219"/>
      <c r="F32" s="219"/>
      <c r="G32" s="219"/>
      <c r="H32" s="219"/>
      <c r="I32" s="219"/>
      <c r="J32" s="219"/>
      <c r="K32" s="215"/>
    </row>
    <row r="33" spans="2:11" ht="15" customHeight="1">
      <c r="B33" s="218"/>
      <c r="C33" s="219"/>
      <c r="D33" s="337" t="s">
        <v>2375</v>
      </c>
      <c r="E33" s="337"/>
      <c r="F33" s="337"/>
      <c r="G33" s="337"/>
      <c r="H33" s="337"/>
      <c r="I33" s="337"/>
      <c r="J33" s="337"/>
      <c r="K33" s="215"/>
    </row>
    <row r="34" spans="2:11" ht="15" customHeight="1">
      <c r="B34" s="218"/>
      <c r="C34" s="219"/>
      <c r="D34" s="337" t="s">
        <v>2376</v>
      </c>
      <c r="E34" s="337"/>
      <c r="F34" s="337"/>
      <c r="G34" s="337"/>
      <c r="H34" s="337"/>
      <c r="I34" s="337"/>
      <c r="J34" s="337"/>
      <c r="K34" s="215"/>
    </row>
    <row r="35" spans="2:11" ht="15" customHeight="1">
      <c r="B35" s="218"/>
      <c r="C35" s="219"/>
      <c r="D35" s="337" t="s">
        <v>2377</v>
      </c>
      <c r="E35" s="337"/>
      <c r="F35" s="337"/>
      <c r="G35" s="337"/>
      <c r="H35" s="337"/>
      <c r="I35" s="337"/>
      <c r="J35" s="337"/>
      <c r="K35" s="215"/>
    </row>
    <row r="36" spans="2:11" ht="15" customHeight="1">
      <c r="B36" s="218"/>
      <c r="C36" s="219"/>
      <c r="D36" s="217"/>
      <c r="E36" s="220" t="s">
        <v>201</v>
      </c>
      <c r="F36" s="217"/>
      <c r="G36" s="337" t="s">
        <v>2378</v>
      </c>
      <c r="H36" s="337"/>
      <c r="I36" s="337"/>
      <c r="J36" s="337"/>
      <c r="K36" s="215"/>
    </row>
    <row r="37" spans="2:11" ht="30.75" customHeight="1">
      <c r="B37" s="218"/>
      <c r="C37" s="219"/>
      <c r="D37" s="217"/>
      <c r="E37" s="220" t="s">
        <v>2379</v>
      </c>
      <c r="F37" s="217"/>
      <c r="G37" s="337" t="s">
        <v>2380</v>
      </c>
      <c r="H37" s="337"/>
      <c r="I37" s="337"/>
      <c r="J37" s="337"/>
      <c r="K37" s="215"/>
    </row>
    <row r="38" spans="2:11" ht="15" customHeight="1">
      <c r="B38" s="218"/>
      <c r="C38" s="219"/>
      <c r="D38" s="217"/>
      <c r="E38" s="220" t="s">
        <v>57</v>
      </c>
      <c r="F38" s="217"/>
      <c r="G38" s="337" t="s">
        <v>2381</v>
      </c>
      <c r="H38" s="337"/>
      <c r="I38" s="337"/>
      <c r="J38" s="337"/>
      <c r="K38" s="215"/>
    </row>
    <row r="39" spans="2:11" ht="15" customHeight="1">
      <c r="B39" s="218"/>
      <c r="C39" s="219"/>
      <c r="D39" s="217"/>
      <c r="E39" s="220" t="s">
        <v>58</v>
      </c>
      <c r="F39" s="217"/>
      <c r="G39" s="337" t="s">
        <v>2382</v>
      </c>
      <c r="H39" s="337"/>
      <c r="I39" s="337"/>
      <c r="J39" s="337"/>
      <c r="K39" s="215"/>
    </row>
    <row r="40" spans="2:11" ht="15" customHeight="1">
      <c r="B40" s="218"/>
      <c r="C40" s="219"/>
      <c r="D40" s="217"/>
      <c r="E40" s="220" t="s">
        <v>202</v>
      </c>
      <c r="F40" s="217"/>
      <c r="G40" s="337" t="s">
        <v>2383</v>
      </c>
      <c r="H40" s="337"/>
      <c r="I40" s="337"/>
      <c r="J40" s="337"/>
      <c r="K40" s="215"/>
    </row>
    <row r="41" spans="2:11" ht="15" customHeight="1">
      <c r="B41" s="218"/>
      <c r="C41" s="219"/>
      <c r="D41" s="217"/>
      <c r="E41" s="220" t="s">
        <v>203</v>
      </c>
      <c r="F41" s="217"/>
      <c r="G41" s="337" t="s">
        <v>2384</v>
      </c>
      <c r="H41" s="337"/>
      <c r="I41" s="337"/>
      <c r="J41" s="337"/>
      <c r="K41" s="215"/>
    </row>
    <row r="42" spans="2:11" ht="15" customHeight="1">
      <c r="B42" s="218"/>
      <c r="C42" s="219"/>
      <c r="D42" s="217"/>
      <c r="E42" s="220" t="s">
        <v>2385</v>
      </c>
      <c r="F42" s="217"/>
      <c r="G42" s="337" t="s">
        <v>2386</v>
      </c>
      <c r="H42" s="337"/>
      <c r="I42" s="337"/>
      <c r="J42" s="337"/>
      <c r="K42" s="215"/>
    </row>
    <row r="43" spans="2:11" ht="15" customHeight="1">
      <c r="B43" s="218"/>
      <c r="C43" s="219"/>
      <c r="D43" s="217"/>
      <c r="E43" s="220"/>
      <c r="F43" s="217"/>
      <c r="G43" s="337" t="s">
        <v>2387</v>
      </c>
      <c r="H43" s="337"/>
      <c r="I43" s="337"/>
      <c r="J43" s="337"/>
      <c r="K43" s="215"/>
    </row>
    <row r="44" spans="2:11" ht="15" customHeight="1">
      <c r="B44" s="218"/>
      <c r="C44" s="219"/>
      <c r="D44" s="217"/>
      <c r="E44" s="220" t="s">
        <v>2388</v>
      </c>
      <c r="F44" s="217"/>
      <c r="G44" s="337" t="s">
        <v>2389</v>
      </c>
      <c r="H44" s="337"/>
      <c r="I44" s="337"/>
      <c r="J44" s="337"/>
      <c r="K44" s="215"/>
    </row>
    <row r="45" spans="2:11" ht="15" customHeight="1">
      <c r="B45" s="218"/>
      <c r="C45" s="219"/>
      <c r="D45" s="217"/>
      <c r="E45" s="220" t="s">
        <v>205</v>
      </c>
      <c r="F45" s="217"/>
      <c r="G45" s="337" t="s">
        <v>2390</v>
      </c>
      <c r="H45" s="337"/>
      <c r="I45" s="337"/>
      <c r="J45" s="337"/>
      <c r="K45" s="215"/>
    </row>
    <row r="46" spans="2:11" ht="12.75" customHeight="1">
      <c r="B46" s="218"/>
      <c r="C46" s="219"/>
      <c r="D46" s="217"/>
      <c r="E46" s="217"/>
      <c r="F46" s="217"/>
      <c r="G46" s="217"/>
      <c r="H46" s="217"/>
      <c r="I46" s="217"/>
      <c r="J46" s="217"/>
      <c r="K46" s="215"/>
    </row>
    <row r="47" spans="2:11" ht="15" customHeight="1">
      <c r="B47" s="218"/>
      <c r="C47" s="219"/>
      <c r="D47" s="337" t="s">
        <v>2391</v>
      </c>
      <c r="E47" s="337"/>
      <c r="F47" s="337"/>
      <c r="G47" s="337"/>
      <c r="H47" s="337"/>
      <c r="I47" s="337"/>
      <c r="J47" s="337"/>
      <c r="K47" s="215"/>
    </row>
    <row r="48" spans="2:11" ht="15" customHeight="1">
      <c r="B48" s="218"/>
      <c r="C48" s="219"/>
      <c r="D48" s="219"/>
      <c r="E48" s="337" t="s">
        <v>2392</v>
      </c>
      <c r="F48" s="337"/>
      <c r="G48" s="337"/>
      <c r="H48" s="337"/>
      <c r="I48" s="337"/>
      <c r="J48" s="337"/>
      <c r="K48" s="215"/>
    </row>
    <row r="49" spans="2:11" ht="15" customHeight="1">
      <c r="B49" s="218"/>
      <c r="C49" s="219"/>
      <c r="D49" s="219"/>
      <c r="E49" s="337" t="s">
        <v>2393</v>
      </c>
      <c r="F49" s="337"/>
      <c r="G49" s="337"/>
      <c r="H49" s="337"/>
      <c r="I49" s="337"/>
      <c r="J49" s="337"/>
      <c r="K49" s="215"/>
    </row>
    <row r="50" spans="2:11" ht="15" customHeight="1">
      <c r="B50" s="218"/>
      <c r="C50" s="219"/>
      <c r="D50" s="219"/>
      <c r="E50" s="337" t="s">
        <v>2394</v>
      </c>
      <c r="F50" s="337"/>
      <c r="G50" s="337"/>
      <c r="H50" s="337"/>
      <c r="I50" s="337"/>
      <c r="J50" s="337"/>
      <c r="K50" s="215"/>
    </row>
    <row r="51" spans="2:11" ht="15" customHeight="1">
      <c r="B51" s="218"/>
      <c r="C51" s="219"/>
      <c r="D51" s="337" t="s">
        <v>2395</v>
      </c>
      <c r="E51" s="337"/>
      <c r="F51" s="337"/>
      <c r="G51" s="337"/>
      <c r="H51" s="337"/>
      <c r="I51" s="337"/>
      <c r="J51" s="337"/>
      <c r="K51" s="215"/>
    </row>
    <row r="52" spans="2:11" ht="25.5" customHeight="1">
      <c r="B52" s="214"/>
      <c r="C52" s="338" t="s">
        <v>2396</v>
      </c>
      <c r="D52" s="338"/>
      <c r="E52" s="338"/>
      <c r="F52" s="338"/>
      <c r="G52" s="338"/>
      <c r="H52" s="338"/>
      <c r="I52" s="338"/>
      <c r="J52" s="338"/>
      <c r="K52" s="215"/>
    </row>
    <row r="53" spans="2:11" ht="5.25" customHeight="1">
      <c r="B53" s="214"/>
      <c r="C53" s="216"/>
      <c r="D53" s="216"/>
      <c r="E53" s="216"/>
      <c r="F53" s="216"/>
      <c r="G53" s="216"/>
      <c r="H53" s="216"/>
      <c r="I53" s="216"/>
      <c r="J53" s="216"/>
      <c r="K53" s="215"/>
    </row>
    <row r="54" spans="2:11" ht="15" customHeight="1">
      <c r="B54" s="214"/>
      <c r="C54" s="337" t="s">
        <v>2397</v>
      </c>
      <c r="D54" s="337"/>
      <c r="E54" s="337"/>
      <c r="F54" s="337"/>
      <c r="G54" s="337"/>
      <c r="H54" s="337"/>
      <c r="I54" s="337"/>
      <c r="J54" s="337"/>
      <c r="K54" s="215"/>
    </row>
    <row r="55" spans="2:11" ht="15" customHeight="1">
      <c r="B55" s="214"/>
      <c r="C55" s="337" t="s">
        <v>2398</v>
      </c>
      <c r="D55" s="337"/>
      <c r="E55" s="337"/>
      <c r="F55" s="337"/>
      <c r="G55" s="337"/>
      <c r="H55" s="337"/>
      <c r="I55" s="337"/>
      <c r="J55" s="337"/>
      <c r="K55" s="215"/>
    </row>
    <row r="56" spans="2:11" ht="12.75" customHeight="1">
      <c r="B56" s="214"/>
      <c r="C56" s="217"/>
      <c r="D56" s="217"/>
      <c r="E56" s="217"/>
      <c r="F56" s="217"/>
      <c r="G56" s="217"/>
      <c r="H56" s="217"/>
      <c r="I56" s="217"/>
      <c r="J56" s="217"/>
      <c r="K56" s="215"/>
    </row>
    <row r="57" spans="2:11" ht="15" customHeight="1">
      <c r="B57" s="214"/>
      <c r="C57" s="337" t="s">
        <v>2399</v>
      </c>
      <c r="D57" s="337"/>
      <c r="E57" s="337"/>
      <c r="F57" s="337"/>
      <c r="G57" s="337"/>
      <c r="H57" s="337"/>
      <c r="I57" s="337"/>
      <c r="J57" s="337"/>
      <c r="K57" s="215"/>
    </row>
    <row r="58" spans="2:11" ht="15" customHeight="1">
      <c r="B58" s="214"/>
      <c r="C58" s="219"/>
      <c r="D58" s="337" t="s">
        <v>2400</v>
      </c>
      <c r="E58" s="337"/>
      <c r="F58" s="337"/>
      <c r="G58" s="337"/>
      <c r="H58" s="337"/>
      <c r="I58" s="337"/>
      <c r="J58" s="337"/>
      <c r="K58" s="215"/>
    </row>
    <row r="59" spans="2:11" ht="15" customHeight="1">
      <c r="B59" s="214"/>
      <c r="C59" s="219"/>
      <c r="D59" s="337" t="s">
        <v>2401</v>
      </c>
      <c r="E59" s="337"/>
      <c r="F59" s="337"/>
      <c r="G59" s="337"/>
      <c r="H59" s="337"/>
      <c r="I59" s="337"/>
      <c r="J59" s="337"/>
      <c r="K59" s="215"/>
    </row>
    <row r="60" spans="2:11" ht="15" customHeight="1">
      <c r="B60" s="214"/>
      <c r="C60" s="219"/>
      <c r="D60" s="337" t="s">
        <v>2402</v>
      </c>
      <c r="E60" s="337"/>
      <c r="F60" s="337"/>
      <c r="G60" s="337"/>
      <c r="H60" s="337"/>
      <c r="I60" s="337"/>
      <c r="J60" s="337"/>
      <c r="K60" s="215"/>
    </row>
    <row r="61" spans="2:11" ht="15" customHeight="1">
      <c r="B61" s="214"/>
      <c r="C61" s="219"/>
      <c r="D61" s="337" t="s">
        <v>2403</v>
      </c>
      <c r="E61" s="337"/>
      <c r="F61" s="337"/>
      <c r="G61" s="337"/>
      <c r="H61" s="337"/>
      <c r="I61" s="337"/>
      <c r="J61" s="337"/>
      <c r="K61" s="215"/>
    </row>
    <row r="62" spans="2:11" ht="15" customHeight="1">
      <c r="B62" s="214"/>
      <c r="C62" s="219"/>
      <c r="D62" s="339" t="s">
        <v>2404</v>
      </c>
      <c r="E62" s="339"/>
      <c r="F62" s="339"/>
      <c r="G62" s="339"/>
      <c r="H62" s="339"/>
      <c r="I62" s="339"/>
      <c r="J62" s="339"/>
      <c r="K62" s="215"/>
    </row>
    <row r="63" spans="2:11" ht="15" customHeight="1">
      <c r="B63" s="214"/>
      <c r="C63" s="219"/>
      <c r="D63" s="337" t="s">
        <v>2405</v>
      </c>
      <c r="E63" s="337"/>
      <c r="F63" s="337"/>
      <c r="G63" s="337"/>
      <c r="H63" s="337"/>
      <c r="I63" s="337"/>
      <c r="J63" s="337"/>
      <c r="K63" s="215"/>
    </row>
    <row r="64" spans="2:11" ht="12.75" customHeight="1">
      <c r="B64" s="214"/>
      <c r="C64" s="219"/>
      <c r="D64" s="219"/>
      <c r="E64" s="222"/>
      <c r="F64" s="219"/>
      <c r="G64" s="219"/>
      <c r="H64" s="219"/>
      <c r="I64" s="219"/>
      <c r="J64" s="219"/>
      <c r="K64" s="215"/>
    </row>
    <row r="65" spans="2:11" ht="15" customHeight="1">
      <c r="B65" s="214"/>
      <c r="C65" s="219"/>
      <c r="D65" s="337" t="s">
        <v>2406</v>
      </c>
      <c r="E65" s="337"/>
      <c r="F65" s="337"/>
      <c r="G65" s="337"/>
      <c r="H65" s="337"/>
      <c r="I65" s="337"/>
      <c r="J65" s="337"/>
      <c r="K65" s="215"/>
    </row>
    <row r="66" spans="2:11" ht="15" customHeight="1">
      <c r="B66" s="214"/>
      <c r="C66" s="219"/>
      <c r="D66" s="339" t="s">
        <v>2407</v>
      </c>
      <c r="E66" s="339"/>
      <c r="F66" s="339"/>
      <c r="G66" s="339"/>
      <c r="H66" s="339"/>
      <c r="I66" s="339"/>
      <c r="J66" s="339"/>
      <c r="K66" s="215"/>
    </row>
    <row r="67" spans="2:11" ht="15" customHeight="1">
      <c r="B67" s="214"/>
      <c r="C67" s="219"/>
      <c r="D67" s="337" t="s">
        <v>2408</v>
      </c>
      <c r="E67" s="337"/>
      <c r="F67" s="337"/>
      <c r="G67" s="337"/>
      <c r="H67" s="337"/>
      <c r="I67" s="337"/>
      <c r="J67" s="337"/>
      <c r="K67" s="215"/>
    </row>
    <row r="68" spans="2:11" ht="15" customHeight="1">
      <c r="B68" s="214"/>
      <c r="C68" s="219"/>
      <c r="D68" s="337" t="s">
        <v>2409</v>
      </c>
      <c r="E68" s="337"/>
      <c r="F68" s="337"/>
      <c r="G68" s="337"/>
      <c r="H68" s="337"/>
      <c r="I68" s="337"/>
      <c r="J68" s="337"/>
      <c r="K68" s="215"/>
    </row>
    <row r="69" spans="2:11" ht="15" customHeight="1">
      <c r="B69" s="214"/>
      <c r="C69" s="219"/>
      <c r="D69" s="337" t="s">
        <v>2410</v>
      </c>
      <c r="E69" s="337"/>
      <c r="F69" s="337"/>
      <c r="G69" s="337"/>
      <c r="H69" s="337"/>
      <c r="I69" s="337"/>
      <c r="J69" s="337"/>
      <c r="K69" s="215"/>
    </row>
    <row r="70" spans="2:11" ht="15" customHeight="1">
      <c r="B70" s="214"/>
      <c r="C70" s="219"/>
      <c r="D70" s="337" t="s">
        <v>2411</v>
      </c>
      <c r="E70" s="337"/>
      <c r="F70" s="337"/>
      <c r="G70" s="337"/>
      <c r="H70" s="337"/>
      <c r="I70" s="337"/>
      <c r="J70" s="337"/>
      <c r="K70" s="215"/>
    </row>
    <row r="71" spans="2:11" ht="12.75" customHeight="1">
      <c r="B71" s="223"/>
      <c r="C71" s="224"/>
      <c r="D71" s="224"/>
      <c r="E71" s="224"/>
      <c r="F71" s="224"/>
      <c r="G71" s="224"/>
      <c r="H71" s="224"/>
      <c r="I71" s="224"/>
      <c r="J71" s="224"/>
      <c r="K71" s="225"/>
    </row>
    <row r="72" spans="2:11" ht="18.75" customHeight="1">
      <c r="B72" s="226"/>
      <c r="C72" s="226"/>
      <c r="D72" s="226"/>
      <c r="E72" s="226"/>
      <c r="F72" s="226"/>
      <c r="G72" s="226"/>
      <c r="H72" s="226"/>
      <c r="I72" s="226"/>
      <c r="J72" s="226"/>
      <c r="K72" s="227"/>
    </row>
    <row r="73" spans="2:11" ht="18.75" customHeight="1">
      <c r="B73" s="227"/>
      <c r="C73" s="227"/>
      <c r="D73" s="227"/>
      <c r="E73" s="227"/>
      <c r="F73" s="227"/>
      <c r="G73" s="227"/>
      <c r="H73" s="227"/>
      <c r="I73" s="227"/>
      <c r="J73" s="227"/>
      <c r="K73" s="227"/>
    </row>
    <row r="74" spans="2:11" ht="7.5" customHeight="1">
      <c r="B74" s="228"/>
      <c r="C74" s="229"/>
      <c r="D74" s="229"/>
      <c r="E74" s="229"/>
      <c r="F74" s="229"/>
      <c r="G74" s="229"/>
      <c r="H74" s="229"/>
      <c r="I74" s="229"/>
      <c r="J74" s="229"/>
      <c r="K74" s="230"/>
    </row>
    <row r="75" spans="2:11" ht="45" customHeight="1">
      <c r="B75" s="231"/>
      <c r="C75" s="332" t="s">
        <v>2412</v>
      </c>
      <c r="D75" s="332"/>
      <c r="E75" s="332"/>
      <c r="F75" s="332"/>
      <c r="G75" s="332"/>
      <c r="H75" s="332"/>
      <c r="I75" s="332"/>
      <c r="J75" s="332"/>
      <c r="K75" s="232"/>
    </row>
    <row r="76" spans="2:11" ht="17.25" customHeight="1">
      <c r="B76" s="231"/>
      <c r="C76" s="233" t="s">
        <v>2413</v>
      </c>
      <c r="D76" s="233"/>
      <c r="E76" s="233"/>
      <c r="F76" s="233" t="s">
        <v>2414</v>
      </c>
      <c r="G76" s="234"/>
      <c r="H76" s="233" t="s">
        <v>58</v>
      </c>
      <c r="I76" s="233" t="s">
        <v>61</v>
      </c>
      <c r="J76" s="233" t="s">
        <v>2415</v>
      </c>
      <c r="K76" s="232"/>
    </row>
    <row r="77" spans="2:11" ht="17.25" customHeight="1">
      <c r="B77" s="231"/>
      <c r="C77" s="235" t="s">
        <v>2416</v>
      </c>
      <c r="D77" s="235"/>
      <c r="E77" s="235"/>
      <c r="F77" s="236" t="s">
        <v>2417</v>
      </c>
      <c r="G77" s="237"/>
      <c r="H77" s="235"/>
      <c r="I77" s="235"/>
      <c r="J77" s="235" t="s">
        <v>2418</v>
      </c>
      <c r="K77" s="232"/>
    </row>
    <row r="78" spans="2:11" ht="5.25" customHeight="1">
      <c r="B78" s="231"/>
      <c r="C78" s="238"/>
      <c r="D78" s="238"/>
      <c r="E78" s="238"/>
      <c r="F78" s="238"/>
      <c r="G78" s="239"/>
      <c r="H78" s="238"/>
      <c r="I78" s="238"/>
      <c r="J78" s="238"/>
      <c r="K78" s="232"/>
    </row>
    <row r="79" spans="2:11" ht="15" customHeight="1">
      <c r="B79" s="231"/>
      <c r="C79" s="220" t="s">
        <v>57</v>
      </c>
      <c r="D79" s="240"/>
      <c r="E79" s="240"/>
      <c r="F79" s="241" t="s">
        <v>2419</v>
      </c>
      <c r="G79" s="242"/>
      <c r="H79" s="220" t="s">
        <v>2420</v>
      </c>
      <c r="I79" s="220" t="s">
        <v>2421</v>
      </c>
      <c r="J79" s="220">
        <v>20</v>
      </c>
      <c r="K79" s="232"/>
    </row>
    <row r="80" spans="2:11" ht="15" customHeight="1">
      <c r="B80" s="231"/>
      <c r="C80" s="220" t="s">
        <v>2422</v>
      </c>
      <c r="D80" s="220"/>
      <c r="E80" s="220"/>
      <c r="F80" s="241" t="s">
        <v>2419</v>
      </c>
      <c r="G80" s="242"/>
      <c r="H80" s="220" t="s">
        <v>2423</v>
      </c>
      <c r="I80" s="220" t="s">
        <v>2421</v>
      </c>
      <c r="J80" s="220">
        <v>120</v>
      </c>
      <c r="K80" s="232"/>
    </row>
    <row r="81" spans="2:11" ht="15" customHeight="1">
      <c r="B81" s="243"/>
      <c r="C81" s="220" t="s">
        <v>2424</v>
      </c>
      <c r="D81" s="220"/>
      <c r="E81" s="220"/>
      <c r="F81" s="241" t="s">
        <v>2425</v>
      </c>
      <c r="G81" s="242"/>
      <c r="H81" s="220" t="s">
        <v>2426</v>
      </c>
      <c r="I81" s="220" t="s">
        <v>2421</v>
      </c>
      <c r="J81" s="220">
        <v>50</v>
      </c>
      <c r="K81" s="232"/>
    </row>
    <row r="82" spans="2:11" ht="15" customHeight="1">
      <c r="B82" s="243"/>
      <c r="C82" s="220" t="s">
        <v>2427</v>
      </c>
      <c r="D82" s="220"/>
      <c r="E82" s="220"/>
      <c r="F82" s="241" t="s">
        <v>2419</v>
      </c>
      <c r="G82" s="242"/>
      <c r="H82" s="220" t="s">
        <v>2428</v>
      </c>
      <c r="I82" s="220" t="s">
        <v>2429</v>
      </c>
      <c r="J82" s="220"/>
      <c r="K82" s="232"/>
    </row>
    <row r="83" spans="2:11" ht="15" customHeight="1">
      <c r="B83" s="243"/>
      <c r="C83" s="220" t="s">
        <v>2430</v>
      </c>
      <c r="D83" s="220"/>
      <c r="E83" s="220"/>
      <c r="F83" s="241" t="s">
        <v>2425</v>
      </c>
      <c r="G83" s="220"/>
      <c r="H83" s="220" t="s">
        <v>2431</v>
      </c>
      <c r="I83" s="220" t="s">
        <v>2421</v>
      </c>
      <c r="J83" s="220">
        <v>15</v>
      </c>
      <c r="K83" s="232"/>
    </row>
    <row r="84" spans="2:11" ht="15" customHeight="1">
      <c r="B84" s="243"/>
      <c r="C84" s="220" t="s">
        <v>2432</v>
      </c>
      <c r="D84" s="220"/>
      <c r="E84" s="220"/>
      <c r="F84" s="241" t="s">
        <v>2425</v>
      </c>
      <c r="G84" s="220"/>
      <c r="H84" s="220" t="s">
        <v>2433</v>
      </c>
      <c r="I84" s="220" t="s">
        <v>2421</v>
      </c>
      <c r="J84" s="220">
        <v>15</v>
      </c>
      <c r="K84" s="232"/>
    </row>
    <row r="85" spans="2:11" ht="15" customHeight="1">
      <c r="B85" s="243"/>
      <c r="C85" s="220" t="s">
        <v>2434</v>
      </c>
      <c r="D85" s="220"/>
      <c r="E85" s="220"/>
      <c r="F85" s="241" t="s">
        <v>2425</v>
      </c>
      <c r="G85" s="220"/>
      <c r="H85" s="220" t="s">
        <v>2435</v>
      </c>
      <c r="I85" s="220" t="s">
        <v>2421</v>
      </c>
      <c r="J85" s="220">
        <v>20</v>
      </c>
      <c r="K85" s="232"/>
    </row>
    <row r="86" spans="2:11" ht="15" customHeight="1">
      <c r="B86" s="243"/>
      <c r="C86" s="220" t="s">
        <v>2436</v>
      </c>
      <c r="D86" s="220"/>
      <c r="E86" s="220"/>
      <c r="F86" s="241" t="s">
        <v>2425</v>
      </c>
      <c r="G86" s="220"/>
      <c r="H86" s="220" t="s">
        <v>2437</v>
      </c>
      <c r="I86" s="220" t="s">
        <v>2421</v>
      </c>
      <c r="J86" s="220">
        <v>20</v>
      </c>
      <c r="K86" s="232"/>
    </row>
    <row r="87" spans="2:11" ht="15" customHeight="1">
      <c r="B87" s="243"/>
      <c r="C87" s="220" t="s">
        <v>2438</v>
      </c>
      <c r="D87" s="220"/>
      <c r="E87" s="220"/>
      <c r="F87" s="241" t="s">
        <v>2425</v>
      </c>
      <c r="G87" s="242"/>
      <c r="H87" s="220" t="s">
        <v>2439</v>
      </c>
      <c r="I87" s="220" t="s">
        <v>2421</v>
      </c>
      <c r="J87" s="220">
        <v>50</v>
      </c>
      <c r="K87" s="232"/>
    </row>
    <row r="88" spans="2:11" ht="15" customHeight="1">
      <c r="B88" s="243"/>
      <c r="C88" s="220" t="s">
        <v>2440</v>
      </c>
      <c r="D88" s="220"/>
      <c r="E88" s="220"/>
      <c r="F88" s="241" t="s">
        <v>2425</v>
      </c>
      <c r="G88" s="242"/>
      <c r="H88" s="220" t="s">
        <v>2441</v>
      </c>
      <c r="I88" s="220" t="s">
        <v>2421</v>
      </c>
      <c r="J88" s="220">
        <v>20</v>
      </c>
      <c r="K88" s="232"/>
    </row>
    <row r="89" spans="2:11" ht="15" customHeight="1">
      <c r="B89" s="243"/>
      <c r="C89" s="220" t="s">
        <v>2442</v>
      </c>
      <c r="D89" s="220"/>
      <c r="E89" s="220"/>
      <c r="F89" s="241" t="s">
        <v>2425</v>
      </c>
      <c r="G89" s="242"/>
      <c r="H89" s="220" t="s">
        <v>2443</v>
      </c>
      <c r="I89" s="220" t="s">
        <v>2421</v>
      </c>
      <c r="J89" s="220">
        <v>20</v>
      </c>
      <c r="K89" s="232"/>
    </row>
    <row r="90" spans="2:11" ht="15" customHeight="1">
      <c r="B90" s="243"/>
      <c r="C90" s="220" t="s">
        <v>2444</v>
      </c>
      <c r="D90" s="220"/>
      <c r="E90" s="220"/>
      <c r="F90" s="241" t="s">
        <v>2425</v>
      </c>
      <c r="G90" s="242"/>
      <c r="H90" s="220" t="s">
        <v>2445</v>
      </c>
      <c r="I90" s="220" t="s">
        <v>2421</v>
      </c>
      <c r="J90" s="220">
        <v>50</v>
      </c>
      <c r="K90" s="232"/>
    </row>
    <row r="91" spans="2:11" ht="15" customHeight="1">
      <c r="B91" s="243"/>
      <c r="C91" s="220" t="s">
        <v>2446</v>
      </c>
      <c r="D91" s="220"/>
      <c r="E91" s="220"/>
      <c r="F91" s="241" t="s">
        <v>2425</v>
      </c>
      <c r="G91" s="242"/>
      <c r="H91" s="220" t="s">
        <v>2446</v>
      </c>
      <c r="I91" s="220" t="s">
        <v>2421</v>
      </c>
      <c r="J91" s="220">
        <v>50</v>
      </c>
      <c r="K91" s="232"/>
    </row>
    <row r="92" spans="2:11" ht="15" customHeight="1">
      <c r="B92" s="243"/>
      <c r="C92" s="220" t="s">
        <v>2447</v>
      </c>
      <c r="D92" s="220"/>
      <c r="E92" s="220"/>
      <c r="F92" s="241" t="s">
        <v>2425</v>
      </c>
      <c r="G92" s="242"/>
      <c r="H92" s="220" t="s">
        <v>2448</v>
      </c>
      <c r="I92" s="220" t="s">
        <v>2421</v>
      </c>
      <c r="J92" s="220">
        <v>255</v>
      </c>
      <c r="K92" s="232"/>
    </row>
    <row r="93" spans="2:11" ht="15" customHeight="1">
      <c r="B93" s="243"/>
      <c r="C93" s="220" t="s">
        <v>2449</v>
      </c>
      <c r="D93" s="220"/>
      <c r="E93" s="220"/>
      <c r="F93" s="241" t="s">
        <v>2419</v>
      </c>
      <c r="G93" s="242"/>
      <c r="H93" s="220" t="s">
        <v>2450</v>
      </c>
      <c r="I93" s="220" t="s">
        <v>2451</v>
      </c>
      <c r="J93" s="220"/>
      <c r="K93" s="232"/>
    </row>
    <row r="94" spans="2:11" ht="15" customHeight="1">
      <c r="B94" s="243"/>
      <c r="C94" s="220" t="s">
        <v>2452</v>
      </c>
      <c r="D94" s="220"/>
      <c r="E94" s="220"/>
      <c r="F94" s="241" t="s">
        <v>2419</v>
      </c>
      <c r="G94" s="242"/>
      <c r="H94" s="220" t="s">
        <v>2453</v>
      </c>
      <c r="I94" s="220" t="s">
        <v>2454</v>
      </c>
      <c r="J94" s="220"/>
      <c r="K94" s="232"/>
    </row>
    <row r="95" spans="2:11" ht="15" customHeight="1">
      <c r="B95" s="243"/>
      <c r="C95" s="220" t="s">
        <v>2455</v>
      </c>
      <c r="D95" s="220"/>
      <c r="E95" s="220"/>
      <c r="F95" s="241" t="s">
        <v>2419</v>
      </c>
      <c r="G95" s="242"/>
      <c r="H95" s="220" t="s">
        <v>2455</v>
      </c>
      <c r="I95" s="220" t="s">
        <v>2454</v>
      </c>
      <c r="J95" s="220"/>
      <c r="K95" s="232"/>
    </row>
    <row r="96" spans="2:11" ht="15" customHeight="1">
      <c r="B96" s="243"/>
      <c r="C96" s="220" t="s">
        <v>42</v>
      </c>
      <c r="D96" s="220"/>
      <c r="E96" s="220"/>
      <c r="F96" s="241" t="s">
        <v>2419</v>
      </c>
      <c r="G96" s="242"/>
      <c r="H96" s="220" t="s">
        <v>2456</v>
      </c>
      <c r="I96" s="220" t="s">
        <v>2454</v>
      </c>
      <c r="J96" s="220"/>
      <c r="K96" s="232"/>
    </row>
    <row r="97" spans="2:11" ht="15" customHeight="1">
      <c r="B97" s="243"/>
      <c r="C97" s="220" t="s">
        <v>52</v>
      </c>
      <c r="D97" s="220"/>
      <c r="E97" s="220"/>
      <c r="F97" s="241" t="s">
        <v>2419</v>
      </c>
      <c r="G97" s="242"/>
      <c r="H97" s="220" t="s">
        <v>2457</v>
      </c>
      <c r="I97" s="220" t="s">
        <v>2454</v>
      </c>
      <c r="J97" s="220"/>
      <c r="K97" s="232"/>
    </row>
    <row r="98" spans="2:11" ht="15" customHeight="1">
      <c r="B98" s="244"/>
      <c r="C98" s="245"/>
      <c r="D98" s="245"/>
      <c r="E98" s="245"/>
      <c r="F98" s="245"/>
      <c r="G98" s="245"/>
      <c r="H98" s="245"/>
      <c r="I98" s="245"/>
      <c r="J98" s="245"/>
      <c r="K98" s="246"/>
    </row>
    <row r="99" spans="2:11" ht="18.75" customHeight="1">
      <c r="B99" s="247"/>
      <c r="C99" s="248"/>
      <c r="D99" s="248"/>
      <c r="E99" s="248"/>
      <c r="F99" s="248"/>
      <c r="G99" s="248"/>
      <c r="H99" s="248"/>
      <c r="I99" s="248"/>
      <c r="J99" s="248"/>
      <c r="K99" s="247"/>
    </row>
    <row r="100" spans="2:11" ht="18.75" customHeight="1">
      <c r="B100" s="227"/>
      <c r="C100" s="227"/>
      <c r="D100" s="227"/>
      <c r="E100" s="227"/>
      <c r="F100" s="227"/>
      <c r="G100" s="227"/>
      <c r="H100" s="227"/>
      <c r="I100" s="227"/>
      <c r="J100" s="227"/>
      <c r="K100" s="227"/>
    </row>
    <row r="101" spans="2:11" ht="7.5" customHeight="1">
      <c r="B101" s="228"/>
      <c r="C101" s="229"/>
      <c r="D101" s="229"/>
      <c r="E101" s="229"/>
      <c r="F101" s="229"/>
      <c r="G101" s="229"/>
      <c r="H101" s="229"/>
      <c r="I101" s="229"/>
      <c r="J101" s="229"/>
      <c r="K101" s="230"/>
    </row>
    <row r="102" spans="2:11" ht="45" customHeight="1">
      <c r="B102" s="231"/>
      <c r="C102" s="332" t="s">
        <v>2458</v>
      </c>
      <c r="D102" s="332"/>
      <c r="E102" s="332"/>
      <c r="F102" s="332"/>
      <c r="G102" s="332"/>
      <c r="H102" s="332"/>
      <c r="I102" s="332"/>
      <c r="J102" s="332"/>
      <c r="K102" s="232"/>
    </row>
    <row r="103" spans="2:11" ht="17.25" customHeight="1">
      <c r="B103" s="231"/>
      <c r="C103" s="233" t="s">
        <v>2413</v>
      </c>
      <c r="D103" s="233"/>
      <c r="E103" s="233"/>
      <c r="F103" s="233" t="s">
        <v>2414</v>
      </c>
      <c r="G103" s="234"/>
      <c r="H103" s="233" t="s">
        <v>58</v>
      </c>
      <c r="I103" s="233" t="s">
        <v>61</v>
      </c>
      <c r="J103" s="233" t="s">
        <v>2415</v>
      </c>
      <c r="K103" s="232"/>
    </row>
    <row r="104" spans="2:11" ht="17.25" customHeight="1">
      <c r="B104" s="231"/>
      <c r="C104" s="235" t="s">
        <v>2416</v>
      </c>
      <c r="D104" s="235"/>
      <c r="E104" s="235"/>
      <c r="F104" s="236" t="s">
        <v>2417</v>
      </c>
      <c r="G104" s="237"/>
      <c r="H104" s="235"/>
      <c r="I104" s="235"/>
      <c r="J104" s="235" t="s">
        <v>2418</v>
      </c>
      <c r="K104" s="232"/>
    </row>
    <row r="105" spans="2:11" ht="5.25" customHeight="1">
      <c r="B105" s="231"/>
      <c r="C105" s="233"/>
      <c r="D105" s="233"/>
      <c r="E105" s="233"/>
      <c r="F105" s="233"/>
      <c r="G105" s="249"/>
      <c r="H105" s="233"/>
      <c r="I105" s="233"/>
      <c r="J105" s="233"/>
      <c r="K105" s="232"/>
    </row>
    <row r="106" spans="2:11" ht="15" customHeight="1">
      <c r="B106" s="231"/>
      <c r="C106" s="220" t="s">
        <v>57</v>
      </c>
      <c r="D106" s="240"/>
      <c r="E106" s="240"/>
      <c r="F106" s="241" t="s">
        <v>2419</v>
      </c>
      <c r="G106" s="220"/>
      <c r="H106" s="220" t="s">
        <v>2459</v>
      </c>
      <c r="I106" s="220" t="s">
        <v>2421</v>
      </c>
      <c r="J106" s="220">
        <v>20</v>
      </c>
      <c r="K106" s="232"/>
    </row>
    <row r="107" spans="2:11" ht="15" customHeight="1">
      <c r="B107" s="231"/>
      <c r="C107" s="220" t="s">
        <v>2422</v>
      </c>
      <c r="D107" s="220"/>
      <c r="E107" s="220"/>
      <c r="F107" s="241" t="s">
        <v>2419</v>
      </c>
      <c r="G107" s="220"/>
      <c r="H107" s="220" t="s">
        <v>2459</v>
      </c>
      <c r="I107" s="220" t="s">
        <v>2421</v>
      </c>
      <c r="J107" s="220">
        <v>120</v>
      </c>
      <c r="K107" s="232"/>
    </row>
    <row r="108" spans="2:11" ht="15" customHeight="1">
      <c r="B108" s="243"/>
      <c r="C108" s="220" t="s">
        <v>2424</v>
      </c>
      <c r="D108" s="220"/>
      <c r="E108" s="220"/>
      <c r="F108" s="241" t="s">
        <v>2425</v>
      </c>
      <c r="G108" s="220"/>
      <c r="H108" s="220" t="s">
        <v>2459</v>
      </c>
      <c r="I108" s="220" t="s">
        <v>2421</v>
      </c>
      <c r="J108" s="220">
        <v>50</v>
      </c>
      <c r="K108" s="232"/>
    </row>
    <row r="109" spans="2:11" ht="15" customHeight="1">
      <c r="B109" s="243"/>
      <c r="C109" s="220" t="s">
        <v>2427</v>
      </c>
      <c r="D109" s="220"/>
      <c r="E109" s="220"/>
      <c r="F109" s="241" t="s">
        <v>2419</v>
      </c>
      <c r="G109" s="220"/>
      <c r="H109" s="220" t="s">
        <v>2459</v>
      </c>
      <c r="I109" s="220" t="s">
        <v>2429</v>
      </c>
      <c r="J109" s="220"/>
      <c r="K109" s="232"/>
    </row>
    <row r="110" spans="2:11" ht="15" customHeight="1">
      <c r="B110" s="243"/>
      <c r="C110" s="220" t="s">
        <v>2438</v>
      </c>
      <c r="D110" s="220"/>
      <c r="E110" s="220"/>
      <c r="F110" s="241" t="s">
        <v>2425</v>
      </c>
      <c r="G110" s="220"/>
      <c r="H110" s="220" t="s">
        <v>2459</v>
      </c>
      <c r="I110" s="220" t="s">
        <v>2421</v>
      </c>
      <c r="J110" s="220">
        <v>50</v>
      </c>
      <c r="K110" s="232"/>
    </row>
    <row r="111" spans="2:11" ht="15" customHeight="1">
      <c r="B111" s="243"/>
      <c r="C111" s="220" t="s">
        <v>2446</v>
      </c>
      <c r="D111" s="220"/>
      <c r="E111" s="220"/>
      <c r="F111" s="241" t="s">
        <v>2425</v>
      </c>
      <c r="G111" s="220"/>
      <c r="H111" s="220" t="s">
        <v>2459</v>
      </c>
      <c r="I111" s="220" t="s">
        <v>2421</v>
      </c>
      <c r="J111" s="220">
        <v>50</v>
      </c>
      <c r="K111" s="232"/>
    </row>
    <row r="112" spans="2:11" ht="15" customHeight="1">
      <c r="B112" s="243"/>
      <c r="C112" s="220" t="s">
        <v>2444</v>
      </c>
      <c r="D112" s="220"/>
      <c r="E112" s="220"/>
      <c r="F112" s="241" t="s">
        <v>2425</v>
      </c>
      <c r="G112" s="220"/>
      <c r="H112" s="220" t="s">
        <v>2459</v>
      </c>
      <c r="I112" s="220" t="s">
        <v>2421</v>
      </c>
      <c r="J112" s="220">
        <v>50</v>
      </c>
      <c r="K112" s="232"/>
    </row>
    <row r="113" spans="2:11" ht="15" customHeight="1">
      <c r="B113" s="243"/>
      <c r="C113" s="220" t="s">
        <v>57</v>
      </c>
      <c r="D113" s="220"/>
      <c r="E113" s="220"/>
      <c r="F113" s="241" t="s">
        <v>2419</v>
      </c>
      <c r="G113" s="220"/>
      <c r="H113" s="220" t="s">
        <v>2460</v>
      </c>
      <c r="I113" s="220" t="s">
        <v>2421</v>
      </c>
      <c r="J113" s="220">
        <v>20</v>
      </c>
      <c r="K113" s="232"/>
    </row>
    <row r="114" spans="2:11" ht="15" customHeight="1">
      <c r="B114" s="243"/>
      <c r="C114" s="220" t="s">
        <v>2461</v>
      </c>
      <c r="D114" s="220"/>
      <c r="E114" s="220"/>
      <c r="F114" s="241" t="s">
        <v>2419</v>
      </c>
      <c r="G114" s="220"/>
      <c r="H114" s="220" t="s">
        <v>2462</v>
      </c>
      <c r="I114" s="220" t="s">
        <v>2421</v>
      </c>
      <c r="J114" s="220">
        <v>120</v>
      </c>
      <c r="K114" s="232"/>
    </row>
    <row r="115" spans="2:11" ht="15" customHeight="1">
      <c r="B115" s="243"/>
      <c r="C115" s="220" t="s">
        <v>42</v>
      </c>
      <c r="D115" s="220"/>
      <c r="E115" s="220"/>
      <c r="F115" s="241" t="s">
        <v>2419</v>
      </c>
      <c r="G115" s="220"/>
      <c r="H115" s="220" t="s">
        <v>2463</v>
      </c>
      <c r="I115" s="220" t="s">
        <v>2454</v>
      </c>
      <c r="J115" s="220"/>
      <c r="K115" s="232"/>
    </row>
    <row r="116" spans="2:11" ht="15" customHeight="1">
      <c r="B116" s="243"/>
      <c r="C116" s="220" t="s">
        <v>52</v>
      </c>
      <c r="D116" s="220"/>
      <c r="E116" s="220"/>
      <c r="F116" s="241" t="s">
        <v>2419</v>
      </c>
      <c r="G116" s="220"/>
      <c r="H116" s="220" t="s">
        <v>2464</v>
      </c>
      <c r="I116" s="220" t="s">
        <v>2454</v>
      </c>
      <c r="J116" s="220"/>
      <c r="K116" s="232"/>
    </row>
    <row r="117" spans="2:11" ht="15" customHeight="1">
      <c r="B117" s="243"/>
      <c r="C117" s="220" t="s">
        <v>61</v>
      </c>
      <c r="D117" s="220"/>
      <c r="E117" s="220"/>
      <c r="F117" s="241" t="s">
        <v>2419</v>
      </c>
      <c r="G117" s="220"/>
      <c r="H117" s="220" t="s">
        <v>2465</v>
      </c>
      <c r="I117" s="220" t="s">
        <v>2466</v>
      </c>
      <c r="J117" s="220"/>
      <c r="K117" s="232"/>
    </row>
    <row r="118" spans="2:11" ht="15" customHeight="1">
      <c r="B118" s="244"/>
      <c r="C118" s="250"/>
      <c r="D118" s="250"/>
      <c r="E118" s="250"/>
      <c r="F118" s="250"/>
      <c r="G118" s="250"/>
      <c r="H118" s="250"/>
      <c r="I118" s="250"/>
      <c r="J118" s="250"/>
      <c r="K118" s="246"/>
    </row>
    <row r="119" spans="2:11" ht="18.75" customHeight="1">
      <c r="B119" s="251"/>
      <c r="C119" s="252"/>
      <c r="D119" s="252"/>
      <c r="E119" s="252"/>
      <c r="F119" s="253"/>
      <c r="G119" s="252"/>
      <c r="H119" s="252"/>
      <c r="I119" s="252"/>
      <c r="J119" s="252"/>
      <c r="K119" s="251"/>
    </row>
    <row r="120" spans="2:11" ht="18.75" customHeight="1">
      <c r="B120" s="227"/>
      <c r="C120" s="227"/>
      <c r="D120" s="227"/>
      <c r="E120" s="227"/>
      <c r="F120" s="227"/>
      <c r="G120" s="227"/>
      <c r="H120" s="227"/>
      <c r="I120" s="227"/>
      <c r="J120" s="227"/>
      <c r="K120" s="227"/>
    </row>
    <row r="121" spans="2:11" ht="7.5" customHeight="1">
      <c r="B121" s="254"/>
      <c r="C121" s="255"/>
      <c r="D121" s="255"/>
      <c r="E121" s="255"/>
      <c r="F121" s="255"/>
      <c r="G121" s="255"/>
      <c r="H121" s="255"/>
      <c r="I121" s="255"/>
      <c r="J121" s="255"/>
      <c r="K121" s="256"/>
    </row>
    <row r="122" spans="2:11" ht="45" customHeight="1">
      <c r="B122" s="257"/>
      <c r="C122" s="333" t="s">
        <v>2467</v>
      </c>
      <c r="D122" s="333"/>
      <c r="E122" s="333"/>
      <c r="F122" s="333"/>
      <c r="G122" s="333"/>
      <c r="H122" s="333"/>
      <c r="I122" s="333"/>
      <c r="J122" s="333"/>
      <c r="K122" s="258"/>
    </row>
    <row r="123" spans="2:11" ht="17.25" customHeight="1">
      <c r="B123" s="259"/>
      <c r="C123" s="233" t="s">
        <v>2413</v>
      </c>
      <c r="D123" s="233"/>
      <c r="E123" s="233"/>
      <c r="F123" s="233" t="s">
        <v>2414</v>
      </c>
      <c r="G123" s="234"/>
      <c r="H123" s="233" t="s">
        <v>58</v>
      </c>
      <c r="I123" s="233" t="s">
        <v>61</v>
      </c>
      <c r="J123" s="233" t="s">
        <v>2415</v>
      </c>
      <c r="K123" s="260"/>
    </row>
    <row r="124" spans="2:11" ht="17.25" customHeight="1">
      <c r="B124" s="259"/>
      <c r="C124" s="235" t="s">
        <v>2416</v>
      </c>
      <c r="D124" s="235"/>
      <c r="E124" s="235"/>
      <c r="F124" s="236" t="s">
        <v>2417</v>
      </c>
      <c r="G124" s="237"/>
      <c r="H124" s="235"/>
      <c r="I124" s="235"/>
      <c r="J124" s="235" t="s">
        <v>2418</v>
      </c>
      <c r="K124" s="260"/>
    </row>
    <row r="125" spans="2:11" ht="5.25" customHeight="1">
      <c r="B125" s="261"/>
      <c r="C125" s="238"/>
      <c r="D125" s="238"/>
      <c r="E125" s="238"/>
      <c r="F125" s="238"/>
      <c r="G125" s="262"/>
      <c r="H125" s="238"/>
      <c r="I125" s="238"/>
      <c r="J125" s="238"/>
      <c r="K125" s="263"/>
    </row>
    <row r="126" spans="2:11" ht="15" customHeight="1">
      <c r="B126" s="261"/>
      <c r="C126" s="220" t="s">
        <v>2422</v>
      </c>
      <c r="D126" s="240"/>
      <c r="E126" s="240"/>
      <c r="F126" s="241" t="s">
        <v>2419</v>
      </c>
      <c r="G126" s="220"/>
      <c r="H126" s="220" t="s">
        <v>2459</v>
      </c>
      <c r="I126" s="220" t="s">
        <v>2421</v>
      </c>
      <c r="J126" s="220">
        <v>120</v>
      </c>
      <c r="K126" s="264"/>
    </row>
    <row r="127" spans="2:11" ht="15" customHeight="1">
      <c r="B127" s="261"/>
      <c r="C127" s="220" t="s">
        <v>2468</v>
      </c>
      <c r="D127" s="220"/>
      <c r="E127" s="220"/>
      <c r="F127" s="241" t="s">
        <v>2419</v>
      </c>
      <c r="G127" s="220"/>
      <c r="H127" s="220" t="s">
        <v>2469</v>
      </c>
      <c r="I127" s="220" t="s">
        <v>2421</v>
      </c>
      <c r="J127" s="220" t="s">
        <v>2470</v>
      </c>
      <c r="K127" s="264"/>
    </row>
    <row r="128" spans="2:11" ht="15" customHeight="1">
      <c r="B128" s="261"/>
      <c r="C128" s="220" t="s">
        <v>89</v>
      </c>
      <c r="D128" s="220"/>
      <c r="E128" s="220"/>
      <c r="F128" s="241" t="s">
        <v>2419</v>
      </c>
      <c r="G128" s="220"/>
      <c r="H128" s="220" t="s">
        <v>2471</v>
      </c>
      <c r="I128" s="220" t="s">
        <v>2421</v>
      </c>
      <c r="J128" s="220" t="s">
        <v>2470</v>
      </c>
      <c r="K128" s="264"/>
    </row>
    <row r="129" spans="2:11" ht="15" customHeight="1">
      <c r="B129" s="261"/>
      <c r="C129" s="220" t="s">
        <v>2430</v>
      </c>
      <c r="D129" s="220"/>
      <c r="E129" s="220"/>
      <c r="F129" s="241" t="s">
        <v>2425</v>
      </c>
      <c r="G129" s="220"/>
      <c r="H129" s="220" t="s">
        <v>2431</v>
      </c>
      <c r="I129" s="220" t="s">
        <v>2421</v>
      </c>
      <c r="J129" s="220">
        <v>15</v>
      </c>
      <c r="K129" s="264"/>
    </row>
    <row r="130" spans="2:11" ht="15" customHeight="1">
      <c r="B130" s="261"/>
      <c r="C130" s="220" t="s">
        <v>2432</v>
      </c>
      <c r="D130" s="220"/>
      <c r="E130" s="220"/>
      <c r="F130" s="241" t="s">
        <v>2425</v>
      </c>
      <c r="G130" s="220"/>
      <c r="H130" s="220" t="s">
        <v>2433</v>
      </c>
      <c r="I130" s="220" t="s">
        <v>2421</v>
      </c>
      <c r="J130" s="220">
        <v>15</v>
      </c>
      <c r="K130" s="264"/>
    </row>
    <row r="131" spans="2:11" ht="15" customHeight="1">
      <c r="B131" s="261"/>
      <c r="C131" s="220" t="s">
        <v>2434</v>
      </c>
      <c r="D131" s="220"/>
      <c r="E131" s="220"/>
      <c r="F131" s="241" t="s">
        <v>2425</v>
      </c>
      <c r="G131" s="220"/>
      <c r="H131" s="220" t="s">
        <v>2435</v>
      </c>
      <c r="I131" s="220" t="s">
        <v>2421</v>
      </c>
      <c r="J131" s="220">
        <v>20</v>
      </c>
      <c r="K131" s="264"/>
    </row>
    <row r="132" spans="2:11" ht="15" customHeight="1">
      <c r="B132" s="261"/>
      <c r="C132" s="220" t="s">
        <v>2436</v>
      </c>
      <c r="D132" s="220"/>
      <c r="E132" s="220"/>
      <c r="F132" s="241" t="s">
        <v>2425</v>
      </c>
      <c r="G132" s="220"/>
      <c r="H132" s="220" t="s">
        <v>2437</v>
      </c>
      <c r="I132" s="220" t="s">
        <v>2421</v>
      </c>
      <c r="J132" s="220">
        <v>20</v>
      </c>
      <c r="K132" s="264"/>
    </row>
    <row r="133" spans="2:11" ht="15" customHeight="1">
      <c r="B133" s="261"/>
      <c r="C133" s="220" t="s">
        <v>2424</v>
      </c>
      <c r="D133" s="220"/>
      <c r="E133" s="220"/>
      <c r="F133" s="241" t="s">
        <v>2425</v>
      </c>
      <c r="G133" s="220"/>
      <c r="H133" s="220" t="s">
        <v>2459</v>
      </c>
      <c r="I133" s="220" t="s">
        <v>2421</v>
      </c>
      <c r="J133" s="220">
        <v>50</v>
      </c>
      <c r="K133" s="264"/>
    </row>
    <row r="134" spans="2:11" ht="15" customHeight="1">
      <c r="B134" s="261"/>
      <c r="C134" s="220" t="s">
        <v>2438</v>
      </c>
      <c r="D134" s="220"/>
      <c r="E134" s="220"/>
      <c r="F134" s="241" t="s">
        <v>2425</v>
      </c>
      <c r="G134" s="220"/>
      <c r="H134" s="220" t="s">
        <v>2459</v>
      </c>
      <c r="I134" s="220" t="s">
        <v>2421</v>
      </c>
      <c r="J134" s="220">
        <v>50</v>
      </c>
      <c r="K134" s="264"/>
    </row>
    <row r="135" spans="2:11" ht="15" customHeight="1">
      <c r="B135" s="261"/>
      <c r="C135" s="220" t="s">
        <v>2444</v>
      </c>
      <c r="D135" s="220"/>
      <c r="E135" s="220"/>
      <c r="F135" s="241" t="s">
        <v>2425</v>
      </c>
      <c r="G135" s="220"/>
      <c r="H135" s="220" t="s">
        <v>2459</v>
      </c>
      <c r="I135" s="220" t="s">
        <v>2421</v>
      </c>
      <c r="J135" s="220">
        <v>50</v>
      </c>
      <c r="K135" s="264"/>
    </row>
    <row r="136" spans="2:11" ht="15" customHeight="1">
      <c r="B136" s="261"/>
      <c r="C136" s="220" t="s">
        <v>2446</v>
      </c>
      <c r="D136" s="220"/>
      <c r="E136" s="220"/>
      <c r="F136" s="241" t="s">
        <v>2425</v>
      </c>
      <c r="G136" s="220"/>
      <c r="H136" s="220" t="s">
        <v>2459</v>
      </c>
      <c r="I136" s="220" t="s">
        <v>2421</v>
      </c>
      <c r="J136" s="220">
        <v>50</v>
      </c>
      <c r="K136" s="264"/>
    </row>
    <row r="137" spans="2:11" ht="15" customHeight="1">
      <c r="B137" s="261"/>
      <c r="C137" s="220" t="s">
        <v>2447</v>
      </c>
      <c r="D137" s="220"/>
      <c r="E137" s="220"/>
      <c r="F137" s="241" t="s">
        <v>2425</v>
      </c>
      <c r="G137" s="220"/>
      <c r="H137" s="220" t="s">
        <v>2472</v>
      </c>
      <c r="I137" s="220" t="s">
        <v>2421</v>
      </c>
      <c r="J137" s="220">
        <v>255</v>
      </c>
      <c r="K137" s="264"/>
    </row>
    <row r="138" spans="2:11" ht="15" customHeight="1">
      <c r="B138" s="261"/>
      <c r="C138" s="220" t="s">
        <v>2449</v>
      </c>
      <c r="D138" s="220"/>
      <c r="E138" s="220"/>
      <c r="F138" s="241" t="s">
        <v>2419</v>
      </c>
      <c r="G138" s="220"/>
      <c r="H138" s="220" t="s">
        <v>2473</v>
      </c>
      <c r="I138" s="220" t="s">
        <v>2451</v>
      </c>
      <c r="J138" s="220"/>
      <c r="K138" s="264"/>
    </row>
    <row r="139" spans="2:11" ht="15" customHeight="1">
      <c r="B139" s="261"/>
      <c r="C139" s="220" t="s">
        <v>2452</v>
      </c>
      <c r="D139" s="220"/>
      <c r="E139" s="220"/>
      <c r="F139" s="241" t="s">
        <v>2419</v>
      </c>
      <c r="G139" s="220"/>
      <c r="H139" s="220" t="s">
        <v>2474</v>
      </c>
      <c r="I139" s="220" t="s">
        <v>2454</v>
      </c>
      <c r="J139" s="220"/>
      <c r="K139" s="264"/>
    </row>
    <row r="140" spans="2:11" ht="15" customHeight="1">
      <c r="B140" s="261"/>
      <c r="C140" s="220" t="s">
        <v>2455</v>
      </c>
      <c r="D140" s="220"/>
      <c r="E140" s="220"/>
      <c r="F140" s="241" t="s">
        <v>2419</v>
      </c>
      <c r="G140" s="220"/>
      <c r="H140" s="220" t="s">
        <v>2455</v>
      </c>
      <c r="I140" s="220" t="s">
        <v>2454</v>
      </c>
      <c r="J140" s="220"/>
      <c r="K140" s="264"/>
    </row>
    <row r="141" spans="2:11" ht="15" customHeight="1">
      <c r="B141" s="261"/>
      <c r="C141" s="220" t="s">
        <v>42</v>
      </c>
      <c r="D141" s="220"/>
      <c r="E141" s="220"/>
      <c r="F141" s="241" t="s">
        <v>2419</v>
      </c>
      <c r="G141" s="220"/>
      <c r="H141" s="220" t="s">
        <v>2475</v>
      </c>
      <c r="I141" s="220" t="s">
        <v>2454</v>
      </c>
      <c r="J141" s="220"/>
      <c r="K141" s="264"/>
    </row>
    <row r="142" spans="2:11" ht="15" customHeight="1">
      <c r="B142" s="261"/>
      <c r="C142" s="220" t="s">
        <v>2476</v>
      </c>
      <c r="D142" s="220"/>
      <c r="E142" s="220"/>
      <c r="F142" s="241" t="s">
        <v>2419</v>
      </c>
      <c r="G142" s="220"/>
      <c r="H142" s="220" t="s">
        <v>2477</v>
      </c>
      <c r="I142" s="220" t="s">
        <v>2454</v>
      </c>
      <c r="J142" s="220"/>
      <c r="K142" s="264"/>
    </row>
    <row r="143" spans="2:11" ht="15" customHeight="1">
      <c r="B143" s="265"/>
      <c r="C143" s="266"/>
      <c r="D143" s="266"/>
      <c r="E143" s="266"/>
      <c r="F143" s="266"/>
      <c r="G143" s="266"/>
      <c r="H143" s="266"/>
      <c r="I143" s="266"/>
      <c r="J143" s="266"/>
      <c r="K143" s="267"/>
    </row>
    <row r="144" spans="2:11" ht="18.75" customHeight="1">
      <c r="B144" s="252"/>
      <c r="C144" s="252"/>
      <c r="D144" s="252"/>
      <c r="E144" s="252"/>
      <c r="F144" s="253"/>
      <c r="G144" s="252"/>
      <c r="H144" s="252"/>
      <c r="I144" s="252"/>
      <c r="J144" s="252"/>
      <c r="K144" s="252"/>
    </row>
    <row r="145" spans="2:11" ht="18.75" customHeight="1">
      <c r="B145" s="227"/>
      <c r="C145" s="227"/>
      <c r="D145" s="227"/>
      <c r="E145" s="227"/>
      <c r="F145" s="227"/>
      <c r="G145" s="227"/>
      <c r="H145" s="227"/>
      <c r="I145" s="227"/>
      <c r="J145" s="227"/>
      <c r="K145" s="227"/>
    </row>
    <row r="146" spans="2:11" ht="7.5" customHeight="1">
      <c r="B146" s="228"/>
      <c r="C146" s="229"/>
      <c r="D146" s="229"/>
      <c r="E146" s="229"/>
      <c r="F146" s="229"/>
      <c r="G146" s="229"/>
      <c r="H146" s="229"/>
      <c r="I146" s="229"/>
      <c r="J146" s="229"/>
      <c r="K146" s="230"/>
    </row>
    <row r="147" spans="2:11" ht="45" customHeight="1">
      <c r="B147" s="231"/>
      <c r="C147" s="332" t="s">
        <v>2478</v>
      </c>
      <c r="D147" s="332"/>
      <c r="E147" s="332"/>
      <c r="F147" s="332"/>
      <c r="G147" s="332"/>
      <c r="H147" s="332"/>
      <c r="I147" s="332"/>
      <c r="J147" s="332"/>
      <c r="K147" s="232"/>
    </row>
    <row r="148" spans="2:11" ht="17.25" customHeight="1">
      <c r="B148" s="231"/>
      <c r="C148" s="233" t="s">
        <v>2413</v>
      </c>
      <c r="D148" s="233"/>
      <c r="E148" s="233"/>
      <c r="F148" s="233" t="s">
        <v>2414</v>
      </c>
      <c r="G148" s="234"/>
      <c r="H148" s="233" t="s">
        <v>58</v>
      </c>
      <c r="I148" s="233" t="s">
        <v>61</v>
      </c>
      <c r="J148" s="233" t="s">
        <v>2415</v>
      </c>
      <c r="K148" s="232"/>
    </row>
    <row r="149" spans="2:11" ht="17.25" customHeight="1">
      <c r="B149" s="231"/>
      <c r="C149" s="235" t="s">
        <v>2416</v>
      </c>
      <c r="D149" s="235"/>
      <c r="E149" s="235"/>
      <c r="F149" s="236" t="s">
        <v>2417</v>
      </c>
      <c r="G149" s="237"/>
      <c r="H149" s="235"/>
      <c r="I149" s="235"/>
      <c r="J149" s="235" t="s">
        <v>2418</v>
      </c>
      <c r="K149" s="232"/>
    </row>
    <row r="150" spans="2:11" ht="5.25" customHeight="1">
      <c r="B150" s="243"/>
      <c r="C150" s="238"/>
      <c r="D150" s="238"/>
      <c r="E150" s="238"/>
      <c r="F150" s="238"/>
      <c r="G150" s="239"/>
      <c r="H150" s="238"/>
      <c r="I150" s="238"/>
      <c r="J150" s="238"/>
      <c r="K150" s="264"/>
    </row>
    <row r="151" spans="2:11" ht="15" customHeight="1">
      <c r="B151" s="243"/>
      <c r="C151" s="268" t="s">
        <v>2422</v>
      </c>
      <c r="D151" s="220"/>
      <c r="E151" s="220"/>
      <c r="F151" s="269" t="s">
        <v>2419</v>
      </c>
      <c r="G151" s="220"/>
      <c r="H151" s="268" t="s">
        <v>2459</v>
      </c>
      <c r="I151" s="268" t="s">
        <v>2421</v>
      </c>
      <c r="J151" s="268">
        <v>120</v>
      </c>
      <c r="K151" s="264"/>
    </row>
    <row r="152" spans="2:11" ht="15" customHeight="1">
      <c r="B152" s="243"/>
      <c r="C152" s="268" t="s">
        <v>2468</v>
      </c>
      <c r="D152" s="220"/>
      <c r="E152" s="220"/>
      <c r="F152" s="269" t="s">
        <v>2419</v>
      </c>
      <c r="G152" s="220"/>
      <c r="H152" s="268" t="s">
        <v>2479</v>
      </c>
      <c r="I152" s="268" t="s">
        <v>2421</v>
      </c>
      <c r="J152" s="268" t="s">
        <v>2470</v>
      </c>
      <c r="K152" s="264"/>
    </row>
    <row r="153" spans="2:11" ht="15" customHeight="1">
      <c r="B153" s="243"/>
      <c r="C153" s="268" t="s">
        <v>89</v>
      </c>
      <c r="D153" s="220"/>
      <c r="E153" s="220"/>
      <c r="F153" s="269" t="s">
        <v>2419</v>
      </c>
      <c r="G153" s="220"/>
      <c r="H153" s="268" t="s">
        <v>2480</v>
      </c>
      <c r="I153" s="268" t="s">
        <v>2421</v>
      </c>
      <c r="J153" s="268" t="s">
        <v>2470</v>
      </c>
      <c r="K153" s="264"/>
    </row>
    <row r="154" spans="2:11" ht="15" customHeight="1">
      <c r="B154" s="243"/>
      <c r="C154" s="268" t="s">
        <v>2424</v>
      </c>
      <c r="D154" s="220"/>
      <c r="E154" s="220"/>
      <c r="F154" s="269" t="s">
        <v>2425</v>
      </c>
      <c r="G154" s="220"/>
      <c r="H154" s="268" t="s">
        <v>2459</v>
      </c>
      <c r="I154" s="268" t="s">
        <v>2421</v>
      </c>
      <c r="J154" s="268">
        <v>50</v>
      </c>
      <c r="K154" s="264"/>
    </row>
    <row r="155" spans="2:11" ht="15" customHeight="1">
      <c r="B155" s="243"/>
      <c r="C155" s="268" t="s">
        <v>2427</v>
      </c>
      <c r="D155" s="220"/>
      <c r="E155" s="220"/>
      <c r="F155" s="269" t="s">
        <v>2419</v>
      </c>
      <c r="G155" s="220"/>
      <c r="H155" s="268" t="s">
        <v>2459</v>
      </c>
      <c r="I155" s="268" t="s">
        <v>2429</v>
      </c>
      <c r="J155" s="268"/>
      <c r="K155" s="264"/>
    </row>
    <row r="156" spans="2:11" ht="15" customHeight="1">
      <c r="B156" s="243"/>
      <c r="C156" s="268" t="s">
        <v>2438</v>
      </c>
      <c r="D156" s="220"/>
      <c r="E156" s="220"/>
      <c r="F156" s="269" t="s">
        <v>2425</v>
      </c>
      <c r="G156" s="220"/>
      <c r="H156" s="268" t="s">
        <v>2459</v>
      </c>
      <c r="I156" s="268" t="s">
        <v>2421</v>
      </c>
      <c r="J156" s="268">
        <v>50</v>
      </c>
      <c r="K156" s="264"/>
    </row>
    <row r="157" spans="2:11" ht="15" customHeight="1">
      <c r="B157" s="243"/>
      <c r="C157" s="268" t="s">
        <v>2446</v>
      </c>
      <c r="D157" s="220"/>
      <c r="E157" s="220"/>
      <c r="F157" s="269" t="s">
        <v>2425</v>
      </c>
      <c r="G157" s="220"/>
      <c r="H157" s="268" t="s">
        <v>2459</v>
      </c>
      <c r="I157" s="268" t="s">
        <v>2421</v>
      </c>
      <c r="J157" s="268">
        <v>50</v>
      </c>
      <c r="K157" s="264"/>
    </row>
    <row r="158" spans="2:11" ht="15" customHeight="1">
      <c r="B158" s="243"/>
      <c r="C158" s="268" t="s">
        <v>2444</v>
      </c>
      <c r="D158" s="220"/>
      <c r="E158" s="220"/>
      <c r="F158" s="269" t="s">
        <v>2425</v>
      </c>
      <c r="G158" s="220"/>
      <c r="H158" s="268" t="s">
        <v>2459</v>
      </c>
      <c r="I158" s="268" t="s">
        <v>2421</v>
      </c>
      <c r="J158" s="268">
        <v>50</v>
      </c>
      <c r="K158" s="264"/>
    </row>
    <row r="159" spans="2:11" ht="15" customHeight="1">
      <c r="B159" s="243"/>
      <c r="C159" s="268" t="s">
        <v>175</v>
      </c>
      <c r="D159" s="220"/>
      <c r="E159" s="220"/>
      <c r="F159" s="269" t="s">
        <v>2419</v>
      </c>
      <c r="G159" s="220"/>
      <c r="H159" s="268" t="s">
        <v>2481</v>
      </c>
      <c r="I159" s="268" t="s">
        <v>2421</v>
      </c>
      <c r="J159" s="268" t="s">
        <v>2482</v>
      </c>
      <c r="K159" s="264"/>
    </row>
    <row r="160" spans="2:11" ht="15" customHeight="1">
      <c r="B160" s="243"/>
      <c r="C160" s="268" t="s">
        <v>2483</v>
      </c>
      <c r="D160" s="220"/>
      <c r="E160" s="220"/>
      <c r="F160" s="269" t="s">
        <v>2419</v>
      </c>
      <c r="G160" s="220"/>
      <c r="H160" s="268" t="s">
        <v>2484</v>
      </c>
      <c r="I160" s="268" t="s">
        <v>2454</v>
      </c>
      <c r="J160" s="268"/>
      <c r="K160" s="264"/>
    </row>
    <row r="161" spans="2:11" ht="15" customHeight="1">
      <c r="B161" s="270"/>
      <c r="C161" s="250"/>
      <c r="D161" s="250"/>
      <c r="E161" s="250"/>
      <c r="F161" s="250"/>
      <c r="G161" s="250"/>
      <c r="H161" s="250"/>
      <c r="I161" s="250"/>
      <c r="J161" s="250"/>
      <c r="K161" s="271"/>
    </row>
    <row r="162" spans="2:11" ht="18.75" customHeight="1">
      <c r="B162" s="252"/>
      <c r="C162" s="262"/>
      <c r="D162" s="262"/>
      <c r="E162" s="262"/>
      <c r="F162" s="272"/>
      <c r="G162" s="262"/>
      <c r="H162" s="262"/>
      <c r="I162" s="262"/>
      <c r="J162" s="262"/>
      <c r="K162" s="252"/>
    </row>
    <row r="163" spans="2:11" ht="18.75" customHeight="1">
      <c r="B163" s="227"/>
      <c r="C163" s="227"/>
      <c r="D163" s="227"/>
      <c r="E163" s="227"/>
      <c r="F163" s="227"/>
      <c r="G163" s="227"/>
      <c r="H163" s="227"/>
      <c r="I163" s="227"/>
      <c r="J163" s="227"/>
      <c r="K163" s="227"/>
    </row>
    <row r="164" spans="2:11" ht="7.5" customHeight="1">
      <c r="B164" s="209"/>
      <c r="C164" s="210"/>
      <c r="D164" s="210"/>
      <c r="E164" s="210"/>
      <c r="F164" s="210"/>
      <c r="G164" s="210"/>
      <c r="H164" s="210"/>
      <c r="I164" s="210"/>
      <c r="J164" s="210"/>
      <c r="K164" s="211"/>
    </row>
    <row r="165" spans="2:11" ht="45" customHeight="1">
      <c r="B165" s="212"/>
      <c r="C165" s="333" t="s">
        <v>2485</v>
      </c>
      <c r="D165" s="333"/>
      <c r="E165" s="333"/>
      <c r="F165" s="333"/>
      <c r="G165" s="333"/>
      <c r="H165" s="333"/>
      <c r="I165" s="333"/>
      <c r="J165" s="333"/>
      <c r="K165" s="213"/>
    </row>
    <row r="166" spans="2:11" ht="17.25" customHeight="1">
      <c r="B166" s="212"/>
      <c r="C166" s="233" t="s">
        <v>2413</v>
      </c>
      <c r="D166" s="233"/>
      <c r="E166" s="233"/>
      <c r="F166" s="233" t="s">
        <v>2414</v>
      </c>
      <c r="G166" s="273"/>
      <c r="H166" s="274" t="s">
        <v>58</v>
      </c>
      <c r="I166" s="274" t="s">
        <v>61</v>
      </c>
      <c r="J166" s="233" t="s">
        <v>2415</v>
      </c>
      <c r="K166" s="213"/>
    </row>
    <row r="167" spans="2:11" ht="17.25" customHeight="1">
      <c r="B167" s="214"/>
      <c r="C167" s="235" t="s">
        <v>2416</v>
      </c>
      <c r="D167" s="235"/>
      <c r="E167" s="235"/>
      <c r="F167" s="236" t="s">
        <v>2417</v>
      </c>
      <c r="G167" s="275"/>
      <c r="H167" s="276"/>
      <c r="I167" s="276"/>
      <c r="J167" s="235" t="s">
        <v>2418</v>
      </c>
      <c r="K167" s="215"/>
    </row>
    <row r="168" spans="2:11" ht="5.25" customHeight="1">
      <c r="B168" s="243"/>
      <c r="C168" s="238"/>
      <c r="D168" s="238"/>
      <c r="E168" s="238"/>
      <c r="F168" s="238"/>
      <c r="G168" s="239"/>
      <c r="H168" s="238"/>
      <c r="I168" s="238"/>
      <c r="J168" s="238"/>
      <c r="K168" s="264"/>
    </row>
    <row r="169" spans="2:11" ht="15" customHeight="1">
      <c r="B169" s="243"/>
      <c r="C169" s="220" t="s">
        <v>2422</v>
      </c>
      <c r="D169" s="220"/>
      <c r="E169" s="220"/>
      <c r="F169" s="241" t="s">
        <v>2419</v>
      </c>
      <c r="G169" s="220"/>
      <c r="H169" s="220" t="s">
        <v>2459</v>
      </c>
      <c r="I169" s="220" t="s">
        <v>2421</v>
      </c>
      <c r="J169" s="220">
        <v>120</v>
      </c>
      <c r="K169" s="264"/>
    </row>
    <row r="170" spans="2:11" ht="15" customHeight="1">
      <c r="B170" s="243"/>
      <c r="C170" s="220" t="s">
        <v>2468</v>
      </c>
      <c r="D170" s="220"/>
      <c r="E170" s="220"/>
      <c r="F170" s="241" t="s">
        <v>2419</v>
      </c>
      <c r="G170" s="220"/>
      <c r="H170" s="220" t="s">
        <v>2469</v>
      </c>
      <c r="I170" s="220" t="s">
        <v>2421</v>
      </c>
      <c r="J170" s="220" t="s">
        <v>2470</v>
      </c>
      <c r="K170" s="264"/>
    </row>
    <row r="171" spans="2:11" ht="15" customHeight="1">
      <c r="B171" s="243"/>
      <c r="C171" s="220" t="s">
        <v>89</v>
      </c>
      <c r="D171" s="220"/>
      <c r="E171" s="220"/>
      <c r="F171" s="241" t="s">
        <v>2419</v>
      </c>
      <c r="G171" s="220"/>
      <c r="H171" s="220" t="s">
        <v>2486</v>
      </c>
      <c r="I171" s="220" t="s">
        <v>2421</v>
      </c>
      <c r="J171" s="220" t="s">
        <v>2470</v>
      </c>
      <c r="K171" s="264"/>
    </row>
    <row r="172" spans="2:11" ht="15" customHeight="1">
      <c r="B172" s="243"/>
      <c r="C172" s="220" t="s">
        <v>2424</v>
      </c>
      <c r="D172" s="220"/>
      <c r="E172" s="220"/>
      <c r="F172" s="241" t="s">
        <v>2425</v>
      </c>
      <c r="G172" s="220"/>
      <c r="H172" s="220" t="s">
        <v>2486</v>
      </c>
      <c r="I172" s="220" t="s">
        <v>2421</v>
      </c>
      <c r="J172" s="220">
        <v>50</v>
      </c>
      <c r="K172" s="264"/>
    </row>
    <row r="173" spans="2:11" ht="15" customHeight="1">
      <c r="B173" s="243"/>
      <c r="C173" s="220" t="s">
        <v>2427</v>
      </c>
      <c r="D173" s="220"/>
      <c r="E173" s="220"/>
      <c r="F173" s="241" t="s">
        <v>2419</v>
      </c>
      <c r="G173" s="220"/>
      <c r="H173" s="220" t="s">
        <v>2486</v>
      </c>
      <c r="I173" s="220" t="s">
        <v>2429</v>
      </c>
      <c r="J173" s="220"/>
      <c r="K173" s="264"/>
    </row>
    <row r="174" spans="2:11" ht="15" customHeight="1">
      <c r="B174" s="243"/>
      <c r="C174" s="220" t="s">
        <v>2438</v>
      </c>
      <c r="D174" s="220"/>
      <c r="E174" s="220"/>
      <c r="F174" s="241" t="s">
        <v>2425</v>
      </c>
      <c r="G174" s="220"/>
      <c r="H174" s="220" t="s">
        <v>2486</v>
      </c>
      <c r="I174" s="220" t="s">
        <v>2421</v>
      </c>
      <c r="J174" s="220">
        <v>50</v>
      </c>
      <c r="K174" s="264"/>
    </row>
    <row r="175" spans="2:11" ht="15" customHeight="1">
      <c r="B175" s="243"/>
      <c r="C175" s="220" t="s">
        <v>2446</v>
      </c>
      <c r="D175" s="220"/>
      <c r="E175" s="220"/>
      <c r="F175" s="241" t="s">
        <v>2425</v>
      </c>
      <c r="G175" s="220"/>
      <c r="H175" s="220" t="s">
        <v>2486</v>
      </c>
      <c r="I175" s="220" t="s">
        <v>2421</v>
      </c>
      <c r="J175" s="220">
        <v>50</v>
      </c>
      <c r="K175" s="264"/>
    </row>
    <row r="176" spans="2:11" ht="15" customHeight="1">
      <c r="B176" s="243"/>
      <c r="C176" s="220" t="s">
        <v>2444</v>
      </c>
      <c r="D176" s="220"/>
      <c r="E176" s="220"/>
      <c r="F176" s="241" t="s">
        <v>2425</v>
      </c>
      <c r="G176" s="220"/>
      <c r="H176" s="220" t="s">
        <v>2486</v>
      </c>
      <c r="I176" s="220" t="s">
        <v>2421</v>
      </c>
      <c r="J176" s="220">
        <v>50</v>
      </c>
      <c r="K176" s="264"/>
    </row>
    <row r="177" spans="2:11" ht="15" customHeight="1">
      <c r="B177" s="243"/>
      <c r="C177" s="220" t="s">
        <v>201</v>
      </c>
      <c r="D177" s="220"/>
      <c r="E177" s="220"/>
      <c r="F177" s="241" t="s">
        <v>2419</v>
      </c>
      <c r="G177" s="220"/>
      <c r="H177" s="220" t="s">
        <v>2487</v>
      </c>
      <c r="I177" s="220" t="s">
        <v>2488</v>
      </c>
      <c r="J177" s="220"/>
      <c r="K177" s="264"/>
    </row>
    <row r="178" spans="2:11" ht="15" customHeight="1">
      <c r="B178" s="243"/>
      <c r="C178" s="220" t="s">
        <v>61</v>
      </c>
      <c r="D178" s="220"/>
      <c r="E178" s="220"/>
      <c r="F178" s="241" t="s">
        <v>2419</v>
      </c>
      <c r="G178" s="220"/>
      <c r="H178" s="220" t="s">
        <v>2489</v>
      </c>
      <c r="I178" s="220" t="s">
        <v>2490</v>
      </c>
      <c r="J178" s="220">
        <v>1</v>
      </c>
      <c r="K178" s="264"/>
    </row>
    <row r="179" spans="2:11" ht="15" customHeight="1">
      <c r="B179" s="243"/>
      <c r="C179" s="220" t="s">
        <v>57</v>
      </c>
      <c r="D179" s="220"/>
      <c r="E179" s="220"/>
      <c r="F179" s="241" t="s">
        <v>2419</v>
      </c>
      <c r="G179" s="220"/>
      <c r="H179" s="220" t="s">
        <v>2491</v>
      </c>
      <c r="I179" s="220" t="s">
        <v>2421</v>
      </c>
      <c r="J179" s="220">
        <v>20</v>
      </c>
      <c r="K179" s="264"/>
    </row>
    <row r="180" spans="2:11" ht="15" customHeight="1">
      <c r="B180" s="243"/>
      <c r="C180" s="220" t="s">
        <v>58</v>
      </c>
      <c r="D180" s="220"/>
      <c r="E180" s="220"/>
      <c r="F180" s="241" t="s">
        <v>2419</v>
      </c>
      <c r="G180" s="220"/>
      <c r="H180" s="220" t="s">
        <v>2492</v>
      </c>
      <c r="I180" s="220" t="s">
        <v>2421</v>
      </c>
      <c r="J180" s="220">
        <v>255</v>
      </c>
      <c r="K180" s="264"/>
    </row>
    <row r="181" spans="2:11" ht="15" customHeight="1">
      <c r="B181" s="243"/>
      <c r="C181" s="220" t="s">
        <v>202</v>
      </c>
      <c r="D181" s="220"/>
      <c r="E181" s="220"/>
      <c r="F181" s="241" t="s">
        <v>2419</v>
      </c>
      <c r="G181" s="220"/>
      <c r="H181" s="220" t="s">
        <v>2383</v>
      </c>
      <c r="I181" s="220" t="s">
        <v>2421</v>
      </c>
      <c r="J181" s="220">
        <v>10</v>
      </c>
      <c r="K181" s="264"/>
    </row>
    <row r="182" spans="2:11" ht="15" customHeight="1">
      <c r="B182" s="243"/>
      <c r="C182" s="220" t="s">
        <v>203</v>
      </c>
      <c r="D182" s="220"/>
      <c r="E182" s="220"/>
      <c r="F182" s="241" t="s">
        <v>2419</v>
      </c>
      <c r="G182" s="220"/>
      <c r="H182" s="220" t="s">
        <v>2493</v>
      </c>
      <c r="I182" s="220" t="s">
        <v>2454</v>
      </c>
      <c r="J182" s="220"/>
      <c r="K182" s="264"/>
    </row>
    <row r="183" spans="2:11" ht="15" customHeight="1">
      <c r="B183" s="243"/>
      <c r="C183" s="220" t="s">
        <v>2494</v>
      </c>
      <c r="D183" s="220"/>
      <c r="E183" s="220"/>
      <c r="F183" s="241" t="s">
        <v>2419</v>
      </c>
      <c r="G183" s="220"/>
      <c r="H183" s="220" t="s">
        <v>2495</v>
      </c>
      <c r="I183" s="220" t="s">
        <v>2454</v>
      </c>
      <c r="J183" s="220"/>
      <c r="K183" s="264"/>
    </row>
    <row r="184" spans="2:11" ht="15" customHeight="1">
      <c r="B184" s="243"/>
      <c r="C184" s="220" t="s">
        <v>2483</v>
      </c>
      <c r="D184" s="220"/>
      <c r="E184" s="220"/>
      <c r="F184" s="241" t="s">
        <v>2419</v>
      </c>
      <c r="G184" s="220"/>
      <c r="H184" s="220" t="s">
        <v>2496</v>
      </c>
      <c r="I184" s="220" t="s">
        <v>2454</v>
      </c>
      <c r="J184" s="220"/>
      <c r="K184" s="264"/>
    </row>
    <row r="185" spans="2:11" ht="15" customHeight="1">
      <c r="B185" s="243"/>
      <c r="C185" s="220" t="s">
        <v>205</v>
      </c>
      <c r="D185" s="220"/>
      <c r="E185" s="220"/>
      <c r="F185" s="241" t="s">
        <v>2425</v>
      </c>
      <c r="G185" s="220"/>
      <c r="H185" s="220" t="s">
        <v>2497</v>
      </c>
      <c r="I185" s="220" t="s">
        <v>2421</v>
      </c>
      <c r="J185" s="220">
        <v>50</v>
      </c>
      <c r="K185" s="264"/>
    </row>
    <row r="186" spans="2:11" ht="15" customHeight="1">
      <c r="B186" s="243"/>
      <c r="C186" s="220" t="s">
        <v>2498</v>
      </c>
      <c r="D186" s="220"/>
      <c r="E186" s="220"/>
      <c r="F186" s="241" t="s">
        <v>2425</v>
      </c>
      <c r="G186" s="220"/>
      <c r="H186" s="220" t="s">
        <v>2499</v>
      </c>
      <c r="I186" s="220" t="s">
        <v>2500</v>
      </c>
      <c r="J186" s="220"/>
      <c r="K186" s="264"/>
    </row>
    <row r="187" spans="2:11" ht="15" customHeight="1">
      <c r="B187" s="243"/>
      <c r="C187" s="220" t="s">
        <v>2501</v>
      </c>
      <c r="D187" s="220"/>
      <c r="E187" s="220"/>
      <c r="F187" s="241" t="s">
        <v>2425</v>
      </c>
      <c r="G187" s="220"/>
      <c r="H187" s="220" t="s">
        <v>2502</v>
      </c>
      <c r="I187" s="220" t="s">
        <v>2500</v>
      </c>
      <c r="J187" s="220"/>
      <c r="K187" s="264"/>
    </row>
    <row r="188" spans="2:11" ht="15" customHeight="1">
      <c r="B188" s="243"/>
      <c r="C188" s="220" t="s">
        <v>2503</v>
      </c>
      <c r="D188" s="220"/>
      <c r="E188" s="220"/>
      <c r="F188" s="241" t="s">
        <v>2425</v>
      </c>
      <c r="G188" s="220"/>
      <c r="H188" s="220" t="s">
        <v>2504</v>
      </c>
      <c r="I188" s="220" t="s">
        <v>2500</v>
      </c>
      <c r="J188" s="220"/>
      <c r="K188" s="264"/>
    </row>
    <row r="189" spans="2:11" ht="15" customHeight="1">
      <c r="B189" s="243"/>
      <c r="C189" s="277" t="s">
        <v>2505</v>
      </c>
      <c r="D189" s="220"/>
      <c r="E189" s="220"/>
      <c r="F189" s="241" t="s">
        <v>2425</v>
      </c>
      <c r="G189" s="220"/>
      <c r="H189" s="220" t="s">
        <v>2506</v>
      </c>
      <c r="I189" s="220" t="s">
        <v>2507</v>
      </c>
      <c r="J189" s="278" t="s">
        <v>2508</v>
      </c>
      <c r="K189" s="264"/>
    </row>
    <row r="190" spans="2:11" ht="15" customHeight="1">
      <c r="B190" s="243"/>
      <c r="C190" s="277" t="s">
        <v>46</v>
      </c>
      <c r="D190" s="220"/>
      <c r="E190" s="220"/>
      <c r="F190" s="241" t="s">
        <v>2419</v>
      </c>
      <c r="G190" s="220"/>
      <c r="H190" s="217" t="s">
        <v>2509</v>
      </c>
      <c r="I190" s="220" t="s">
        <v>2510</v>
      </c>
      <c r="J190" s="220"/>
      <c r="K190" s="264"/>
    </row>
    <row r="191" spans="2:11" ht="15" customHeight="1">
      <c r="B191" s="243"/>
      <c r="C191" s="277" t="s">
        <v>2511</v>
      </c>
      <c r="D191" s="220"/>
      <c r="E191" s="220"/>
      <c r="F191" s="241" t="s">
        <v>2419</v>
      </c>
      <c r="G191" s="220"/>
      <c r="H191" s="220" t="s">
        <v>2512</v>
      </c>
      <c r="I191" s="220" t="s">
        <v>2454</v>
      </c>
      <c r="J191" s="220"/>
      <c r="K191" s="264"/>
    </row>
    <row r="192" spans="2:11" ht="15" customHeight="1">
      <c r="B192" s="243"/>
      <c r="C192" s="277" t="s">
        <v>2513</v>
      </c>
      <c r="D192" s="220"/>
      <c r="E192" s="220"/>
      <c r="F192" s="241" t="s">
        <v>2419</v>
      </c>
      <c r="G192" s="220"/>
      <c r="H192" s="220" t="s">
        <v>2514</v>
      </c>
      <c r="I192" s="220" t="s">
        <v>2454</v>
      </c>
      <c r="J192" s="220"/>
      <c r="K192" s="264"/>
    </row>
    <row r="193" spans="2:11" ht="15" customHeight="1">
      <c r="B193" s="243"/>
      <c r="C193" s="277" t="s">
        <v>2515</v>
      </c>
      <c r="D193" s="220"/>
      <c r="E193" s="220"/>
      <c r="F193" s="241" t="s">
        <v>2425</v>
      </c>
      <c r="G193" s="220"/>
      <c r="H193" s="220" t="s">
        <v>2516</v>
      </c>
      <c r="I193" s="220" t="s">
        <v>2454</v>
      </c>
      <c r="J193" s="220"/>
      <c r="K193" s="264"/>
    </row>
    <row r="194" spans="2:11" ht="15" customHeight="1">
      <c r="B194" s="270"/>
      <c r="C194" s="279"/>
      <c r="D194" s="250"/>
      <c r="E194" s="250"/>
      <c r="F194" s="250"/>
      <c r="G194" s="250"/>
      <c r="H194" s="250"/>
      <c r="I194" s="250"/>
      <c r="J194" s="250"/>
      <c r="K194" s="271"/>
    </row>
    <row r="195" spans="2:11" ht="18.75" customHeight="1">
      <c r="B195" s="252"/>
      <c r="C195" s="262"/>
      <c r="D195" s="262"/>
      <c r="E195" s="262"/>
      <c r="F195" s="272"/>
      <c r="G195" s="262"/>
      <c r="H195" s="262"/>
      <c r="I195" s="262"/>
      <c r="J195" s="262"/>
      <c r="K195" s="252"/>
    </row>
    <row r="196" spans="2:11" ht="18.75" customHeight="1">
      <c r="B196" s="252"/>
      <c r="C196" s="262"/>
      <c r="D196" s="262"/>
      <c r="E196" s="262"/>
      <c r="F196" s="272"/>
      <c r="G196" s="262"/>
      <c r="H196" s="262"/>
      <c r="I196" s="262"/>
      <c r="J196" s="262"/>
      <c r="K196" s="252"/>
    </row>
    <row r="197" spans="2:11" ht="18.75" customHeight="1">
      <c r="B197" s="227"/>
      <c r="C197" s="227"/>
      <c r="D197" s="227"/>
      <c r="E197" s="227"/>
      <c r="F197" s="227"/>
      <c r="G197" s="227"/>
      <c r="H197" s="227"/>
      <c r="I197" s="227"/>
      <c r="J197" s="227"/>
      <c r="K197" s="227"/>
    </row>
    <row r="198" spans="2:11" ht="12">
      <c r="B198" s="209"/>
      <c r="C198" s="210"/>
      <c r="D198" s="210"/>
      <c r="E198" s="210"/>
      <c r="F198" s="210"/>
      <c r="G198" s="210"/>
      <c r="H198" s="210"/>
      <c r="I198" s="210"/>
      <c r="J198" s="210"/>
      <c r="K198" s="211"/>
    </row>
    <row r="199" spans="2:11" ht="20.5">
      <c r="B199" s="212"/>
      <c r="C199" s="333" t="s">
        <v>2517</v>
      </c>
      <c r="D199" s="333"/>
      <c r="E199" s="333"/>
      <c r="F199" s="333"/>
      <c r="G199" s="333"/>
      <c r="H199" s="333"/>
      <c r="I199" s="333"/>
      <c r="J199" s="333"/>
      <c r="K199" s="213"/>
    </row>
    <row r="200" spans="2:11" ht="25.5" customHeight="1">
      <c r="B200" s="212"/>
      <c r="C200" s="280" t="s">
        <v>2518</v>
      </c>
      <c r="D200" s="280"/>
      <c r="E200" s="280"/>
      <c r="F200" s="280" t="s">
        <v>2519</v>
      </c>
      <c r="G200" s="281"/>
      <c r="H200" s="334" t="s">
        <v>2520</v>
      </c>
      <c r="I200" s="334"/>
      <c r="J200" s="334"/>
      <c r="K200" s="213"/>
    </row>
    <row r="201" spans="2:11" ht="5.25" customHeight="1">
      <c r="B201" s="243"/>
      <c r="C201" s="238"/>
      <c r="D201" s="238"/>
      <c r="E201" s="238"/>
      <c r="F201" s="238"/>
      <c r="G201" s="262"/>
      <c r="H201" s="238"/>
      <c r="I201" s="238"/>
      <c r="J201" s="238"/>
      <c r="K201" s="264"/>
    </row>
    <row r="202" spans="2:11" ht="15" customHeight="1">
      <c r="B202" s="243"/>
      <c r="C202" s="220" t="s">
        <v>2510</v>
      </c>
      <c r="D202" s="220"/>
      <c r="E202" s="220"/>
      <c r="F202" s="241" t="s">
        <v>47</v>
      </c>
      <c r="G202" s="220"/>
      <c r="H202" s="335" t="s">
        <v>2521</v>
      </c>
      <c r="I202" s="335"/>
      <c r="J202" s="335"/>
      <c r="K202" s="264"/>
    </row>
    <row r="203" spans="2:11" ht="15" customHeight="1">
      <c r="B203" s="243"/>
      <c r="C203" s="220"/>
      <c r="D203" s="220"/>
      <c r="E203" s="220"/>
      <c r="F203" s="241" t="s">
        <v>48</v>
      </c>
      <c r="G203" s="220"/>
      <c r="H203" s="335" t="s">
        <v>2522</v>
      </c>
      <c r="I203" s="335"/>
      <c r="J203" s="335"/>
      <c r="K203" s="264"/>
    </row>
    <row r="204" spans="2:11" ht="15" customHeight="1">
      <c r="B204" s="243"/>
      <c r="C204" s="220"/>
      <c r="D204" s="220"/>
      <c r="E204" s="220"/>
      <c r="F204" s="241" t="s">
        <v>51</v>
      </c>
      <c r="G204" s="220"/>
      <c r="H204" s="335" t="s">
        <v>2523</v>
      </c>
      <c r="I204" s="335"/>
      <c r="J204" s="335"/>
      <c r="K204" s="264"/>
    </row>
    <row r="205" spans="2:11" ht="15" customHeight="1">
      <c r="B205" s="243"/>
      <c r="C205" s="220"/>
      <c r="D205" s="220"/>
      <c r="E205" s="220"/>
      <c r="F205" s="241" t="s">
        <v>49</v>
      </c>
      <c r="G205" s="220"/>
      <c r="H205" s="335" t="s">
        <v>2524</v>
      </c>
      <c r="I205" s="335"/>
      <c r="J205" s="335"/>
      <c r="K205" s="264"/>
    </row>
    <row r="206" spans="2:11" ht="15" customHeight="1">
      <c r="B206" s="243"/>
      <c r="C206" s="220"/>
      <c r="D206" s="220"/>
      <c r="E206" s="220"/>
      <c r="F206" s="241" t="s">
        <v>50</v>
      </c>
      <c r="G206" s="220"/>
      <c r="H206" s="335" t="s">
        <v>2525</v>
      </c>
      <c r="I206" s="335"/>
      <c r="J206" s="335"/>
      <c r="K206" s="264"/>
    </row>
    <row r="207" spans="2:11" ht="15" customHeight="1">
      <c r="B207" s="243"/>
      <c r="C207" s="220"/>
      <c r="D207" s="220"/>
      <c r="E207" s="220"/>
      <c r="F207" s="241"/>
      <c r="G207" s="220"/>
      <c r="H207" s="220"/>
      <c r="I207" s="220"/>
      <c r="J207" s="220"/>
      <c r="K207" s="264"/>
    </row>
    <row r="208" spans="2:11" ht="15" customHeight="1">
      <c r="B208" s="243"/>
      <c r="C208" s="220" t="s">
        <v>2466</v>
      </c>
      <c r="D208" s="220"/>
      <c r="E208" s="220"/>
      <c r="F208" s="241" t="s">
        <v>82</v>
      </c>
      <c r="G208" s="220"/>
      <c r="H208" s="335" t="s">
        <v>2526</v>
      </c>
      <c r="I208" s="335"/>
      <c r="J208" s="335"/>
      <c r="K208" s="264"/>
    </row>
    <row r="209" spans="2:11" ht="15" customHeight="1">
      <c r="B209" s="243"/>
      <c r="C209" s="220"/>
      <c r="D209" s="220"/>
      <c r="E209" s="220"/>
      <c r="F209" s="241" t="s">
        <v>2364</v>
      </c>
      <c r="G209" s="220"/>
      <c r="H209" s="335" t="s">
        <v>2365</v>
      </c>
      <c r="I209" s="335"/>
      <c r="J209" s="335"/>
      <c r="K209" s="264"/>
    </row>
    <row r="210" spans="2:11" ht="15" customHeight="1">
      <c r="B210" s="243"/>
      <c r="C210" s="220"/>
      <c r="D210" s="220"/>
      <c r="E210" s="220"/>
      <c r="F210" s="241" t="s">
        <v>2362</v>
      </c>
      <c r="G210" s="220"/>
      <c r="H210" s="335" t="s">
        <v>2527</v>
      </c>
      <c r="I210" s="335"/>
      <c r="J210" s="335"/>
      <c r="K210" s="264"/>
    </row>
    <row r="211" spans="2:11" ht="15" customHeight="1">
      <c r="B211" s="282"/>
      <c r="C211" s="220"/>
      <c r="D211" s="220"/>
      <c r="E211" s="220"/>
      <c r="F211" s="241" t="s">
        <v>108</v>
      </c>
      <c r="G211" s="277"/>
      <c r="H211" s="336" t="s">
        <v>2366</v>
      </c>
      <c r="I211" s="336"/>
      <c r="J211" s="336"/>
      <c r="K211" s="283"/>
    </row>
    <row r="212" spans="2:11" ht="15" customHeight="1">
      <c r="B212" s="282"/>
      <c r="C212" s="220"/>
      <c r="D212" s="220"/>
      <c r="E212" s="220"/>
      <c r="F212" s="241" t="s">
        <v>2367</v>
      </c>
      <c r="G212" s="277"/>
      <c r="H212" s="336" t="s">
        <v>2528</v>
      </c>
      <c r="I212" s="336"/>
      <c r="J212" s="336"/>
      <c r="K212" s="283"/>
    </row>
    <row r="213" spans="2:11" ht="15" customHeight="1">
      <c r="B213" s="282"/>
      <c r="C213" s="220"/>
      <c r="D213" s="220"/>
      <c r="E213" s="220"/>
      <c r="F213" s="241"/>
      <c r="G213" s="277"/>
      <c r="H213" s="268"/>
      <c r="I213" s="268"/>
      <c r="J213" s="268"/>
      <c r="K213" s="283"/>
    </row>
    <row r="214" spans="2:11" ht="15" customHeight="1">
      <c r="B214" s="282"/>
      <c r="C214" s="220" t="s">
        <v>2490</v>
      </c>
      <c r="D214" s="220"/>
      <c r="E214" s="220"/>
      <c r="F214" s="241">
        <v>1</v>
      </c>
      <c r="G214" s="277"/>
      <c r="H214" s="336" t="s">
        <v>2529</v>
      </c>
      <c r="I214" s="336"/>
      <c r="J214" s="336"/>
      <c r="K214" s="283"/>
    </row>
    <row r="215" spans="2:11" ht="15" customHeight="1">
      <c r="B215" s="282"/>
      <c r="C215" s="220"/>
      <c r="D215" s="220"/>
      <c r="E215" s="220"/>
      <c r="F215" s="241">
        <v>2</v>
      </c>
      <c r="G215" s="277"/>
      <c r="H215" s="336" t="s">
        <v>2530</v>
      </c>
      <c r="I215" s="336"/>
      <c r="J215" s="336"/>
      <c r="K215" s="283"/>
    </row>
    <row r="216" spans="2:11" ht="15" customHeight="1">
      <c r="B216" s="282"/>
      <c r="C216" s="220"/>
      <c r="D216" s="220"/>
      <c r="E216" s="220"/>
      <c r="F216" s="241">
        <v>3</v>
      </c>
      <c r="G216" s="277"/>
      <c r="H216" s="336" t="s">
        <v>2531</v>
      </c>
      <c r="I216" s="336"/>
      <c r="J216" s="336"/>
      <c r="K216" s="283"/>
    </row>
    <row r="217" spans="2:11" ht="15" customHeight="1">
      <c r="B217" s="282"/>
      <c r="C217" s="220"/>
      <c r="D217" s="220"/>
      <c r="E217" s="220"/>
      <c r="F217" s="241">
        <v>4</v>
      </c>
      <c r="G217" s="277"/>
      <c r="H217" s="336" t="s">
        <v>2532</v>
      </c>
      <c r="I217" s="336"/>
      <c r="J217" s="336"/>
      <c r="K217" s="283"/>
    </row>
    <row r="218" spans="2:11" ht="12.75" customHeight="1">
      <c r="B218" s="284"/>
      <c r="C218" s="285"/>
      <c r="D218" s="285"/>
      <c r="E218" s="285"/>
      <c r="F218" s="285"/>
      <c r="G218" s="285"/>
      <c r="H218" s="285"/>
      <c r="I218" s="285"/>
      <c r="J218" s="285"/>
      <c r="K218" s="286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34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7109375" style="0" customWidth="1"/>
    <col min="7" max="7" width="7.421875" style="0" customWidth="1"/>
    <col min="8" max="8" width="14.00390625" style="0" customWidth="1"/>
    <col min="9" max="9" width="15.7109375" style="0" customWidth="1"/>
    <col min="10" max="11" width="22.28125" style="0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7" customHeight="1"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AT2" s="18" t="s">
        <v>90</v>
      </c>
      <c r="AZ2" s="91" t="s">
        <v>111</v>
      </c>
      <c r="BA2" s="91" t="s">
        <v>112</v>
      </c>
      <c r="BB2" s="91" t="s">
        <v>113</v>
      </c>
      <c r="BC2" s="91" t="s">
        <v>114</v>
      </c>
      <c r="BD2" s="91" t="s">
        <v>85</v>
      </c>
    </row>
    <row r="3" spans="2:56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85</v>
      </c>
      <c r="AZ3" s="91" t="s">
        <v>115</v>
      </c>
      <c r="BA3" s="91" t="s">
        <v>116</v>
      </c>
      <c r="BB3" s="91" t="s">
        <v>113</v>
      </c>
      <c r="BC3" s="91" t="s">
        <v>117</v>
      </c>
      <c r="BD3" s="91" t="s">
        <v>85</v>
      </c>
    </row>
    <row r="4" spans="2:56" ht="25" customHeight="1">
      <c r="B4" s="21"/>
      <c r="D4" s="22" t="s">
        <v>118</v>
      </c>
      <c r="L4" s="21"/>
      <c r="M4" s="92" t="s">
        <v>10</v>
      </c>
      <c r="AT4" s="18" t="s">
        <v>4</v>
      </c>
      <c r="AZ4" s="91" t="s">
        <v>119</v>
      </c>
      <c r="BA4" s="91" t="s">
        <v>120</v>
      </c>
      <c r="BB4" s="91" t="s">
        <v>113</v>
      </c>
      <c r="BC4" s="91" t="s">
        <v>121</v>
      </c>
      <c r="BD4" s="91" t="s">
        <v>85</v>
      </c>
    </row>
    <row r="5" spans="2:56" ht="7" customHeight="1">
      <c r="B5" s="21"/>
      <c r="L5" s="21"/>
      <c r="AZ5" s="91" t="s">
        <v>122</v>
      </c>
      <c r="BA5" s="91" t="s">
        <v>123</v>
      </c>
      <c r="BB5" s="91" t="s">
        <v>113</v>
      </c>
      <c r="BC5" s="91" t="s">
        <v>124</v>
      </c>
      <c r="BD5" s="91" t="s">
        <v>85</v>
      </c>
    </row>
    <row r="6" spans="2:56" ht="12" customHeight="1">
      <c r="B6" s="21"/>
      <c r="D6" s="28" t="s">
        <v>16</v>
      </c>
      <c r="L6" s="21"/>
      <c r="AZ6" s="91" t="s">
        <v>125</v>
      </c>
      <c r="BA6" s="91" t="s">
        <v>126</v>
      </c>
      <c r="BB6" s="91" t="s">
        <v>113</v>
      </c>
      <c r="BC6" s="91" t="s">
        <v>127</v>
      </c>
      <c r="BD6" s="91" t="s">
        <v>85</v>
      </c>
    </row>
    <row r="7" spans="2:56" ht="16.5" customHeight="1">
      <c r="B7" s="21"/>
      <c r="E7" s="329" t="str">
        <f>'Rekapitulace stavby'!K6</f>
        <v>RUK SBZ - PD výměny záložního zdroje Karolinum</v>
      </c>
      <c r="F7" s="330"/>
      <c r="G7" s="330"/>
      <c r="H7" s="330"/>
      <c r="L7" s="21"/>
      <c r="AZ7" s="91" t="s">
        <v>128</v>
      </c>
      <c r="BA7" s="91" t="s">
        <v>129</v>
      </c>
      <c r="BB7" s="91" t="s">
        <v>113</v>
      </c>
      <c r="BC7" s="91" t="s">
        <v>130</v>
      </c>
      <c r="BD7" s="91" t="s">
        <v>85</v>
      </c>
    </row>
    <row r="8" spans="2:56" ht="12" customHeight="1">
      <c r="B8" s="21"/>
      <c r="D8" s="28" t="s">
        <v>131</v>
      </c>
      <c r="L8" s="21"/>
      <c r="AZ8" s="91" t="s">
        <v>132</v>
      </c>
      <c r="BA8" s="91" t="s">
        <v>133</v>
      </c>
      <c r="BB8" s="91" t="s">
        <v>113</v>
      </c>
      <c r="BC8" s="91" t="s">
        <v>134</v>
      </c>
      <c r="BD8" s="91" t="s">
        <v>85</v>
      </c>
    </row>
    <row r="9" spans="2:56" s="1" customFormat="1" ht="16.5" customHeight="1">
      <c r="B9" s="33"/>
      <c r="E9" s="329" t="s">
        <v>135</v>
      </c>
      <c r="F9" s="328"/>
      <c r="G9" s="328"/>
      <c r="H9" s="328"/>
      <c r="L9" s="33"/>
      <c r="AZ9" s="91" t="s">
        <v>136</v>
      </c>
      <c r="BA9" s="91" t="s">
        <v>137</v>
      </c>
      <c r="BB9" s="91" t="s">
        <v>113</v>
      </c>
      <c r="BC9" s="91" t="s">
        <v>138</v>
      </c>
      <c r="BD9" s="91" t="s">
        <v>85</v>
      </c>
    </row>
    <row r="10" spans="2:56" s="1" customFormat="1" ht="12" customHeight="1">
      <c r="B10" s="33"/>
      <c r="D10" s="28" t="s">
        <v>139</v>
      </c>
      <c r="L10" s="33"/>
      <c r="AZ10" s="91" t="s">
        <v>140</v>
      </c>
      <c r="BA10" s="91" t="s">
        <v>141</v>
      </c>
      <c r="BB10" s="91" t="s">
        <v>113</v>
      </c>
      <c r="BC10" s="91" t="s">
        <v>142</v>
      </c>
      <c r="BD10" s="91" t="s">
        <v>85</v>
      </c>
    </row>
    <row r="11" spans="2:56" s="1" customFormat="1" ht="16.5" customHeight="1">
      <c r="B11" s="33"/>
      <c r="E11" s="309" t="s">
        <v>143</v>
      </c>
      <c r="F11" s="328"/>
      <c r="G11" s="328"/>
      <c r="H11" s="328"/>
      <c r="L11" s="33"/>
      <c r="AZ11" s="91" t="s">
        <v>144</v>
      </c>
      <c r="BA11" s="91" t="s">
        <v>145</v>
      </c>
      <c r="BB11" s="91" t="s">
        <v>113</v>
      </c>
      <c r="BC11" s="91" t="s">
        <v>146</v>
      </c>
      <c r="BD11" s="91" t="s">
        <v>85</v>
      </c>
    </row>
    <row r="12" spans="2:56" s="1" customFormat="1" ht="12">
      <c r="B12" s="33"/>
      <c r="L12" s="33"/>
      <c r="AZ12" s="91" t="s">
        <v>147</v>
      </c>
      <c r="BA12" s="91" t="s">
        <v>148</v>
      </c>
      <c r="BB12" s="91" t="s">
        <v>113</v>
      </c>
      <c r="BC12" s="91" t="s">
        <v>149</v>
      </c>
      <c r="BD12" s="91" t="s">
        <v>85</v>
      </c>
    </row>
    <row r="13" spans="2:56" s="1" customFormat="1" ht="12" customHeight="1">
      <c r="B13" s="33"/>
      <c r="D13" s="28" t="s">
        <v>18</v>
      </c>
      <c r="F13" s="26" t="s">
        <v>21</v>
      </c>
      <c r="I13" s="28" t="s">
        <v>20</v>
      </c>
      <c r="J13" s="26" t="s">
        <v>21</v>
      </c>
      <c r="L13" s="33"/>
      <c r="AZ13" s="91" t="s">
        <v>150</v>
      </c>
      <c r="BA13" s="91" t="s">
        <v>151</v>
      </c>
      <c r="BB13" s="91" t="s">
        <v>113</v>
      </c>
      <c r="BC13" s="91" t="s">
        <v>152</v>
      </c>
      <c r="BD13" s="91" t="s">
        <v>85</v>
      </c>
    </row>
    <row r="14" spans="2:56" s="1" customFormat="1" ht="12" customHeight="1">
      <c r="B14" s="33"/>
      <c r="D14" s="28" t="s">
        <v>22</v>
      </c>
      <c r="F14" s="26" t="s">
        <v>23</v>
      </c>
      <c r="I14" s="28" t="s">
        <v>24</v>
      </c>
      <c r="J14" s="50" t="str">
        <f>'Rekapitulace stavby'!AN8</f>
        <v>31. 10. 2022</v>
      </c>
      <c r="L14" s="33"/>
      <c r="AZ14" s="91" t="s">
        <v>153</v>
      </c>
      <c r="BA14" s="91" t="s">
        <v>154</v>
      </c>
      <c r="BB14" s="91" t="s">
        <v>113</v>
      </c>
      <c r="BC14" s="91" t="s">
        <v>155</v>
      </c>
      <c r="BD14" s="91" t="s">
        <v>85</v>
      </c>
    </row>
    <row r="15" spans="2:56" s="1" customFormat="1" ht="10.9" customHeight="1">
      <c r="B15" s="33"/>
      <c r="L15" s="33"/>
      <c r="AZ15" s="91" t="s">
        <v>156</v>
      </c>
      <c r="BA15" s="91" t="s">
        <v>157</v>
      </c>
      <c r="BB15" s="91" t="s">
        <v>113</v>
      </c>
      <c r="BC15" s="91" t="s">
        <v>158</v>
      </c>
      <c r="BD15" s="91" t="s">
        <v>85</v>
      </c>
    </row>
    <row r="16" spans="2:56" s="1" customFormat="1" ht="12" customHeight="1">
      <c r="B16" s="33"/>
      <c r="D16" s="28" t="s">
        <v>26</v>
      </c>
      <c r="I16" s="28" t="s">
        <v>27</v>
      </c>
      <c r="J16" s="26" t="s">
        <v>28</v>
      </c>
      <c r="L16" s="33"/>
      <c r="AZ16" s="91" t="s">
        <v>159</v>
      </c>
      <c r="BA16" s="91" t="s">
        <v>160</v>
      </c>
      <c r="BB16" s="91" t="s">
        <v>113</v>
      </c>
      <c r="BC16" s="91" t="s">
        <v>161</v>
      </c>
      <c r="BD16" s="91" t="s">
        <v>85</v>
      </c>
    </row>
    <row r="17" spans="2:56" s="1" customFormat="1" ht="18" customHeight="1">
      <c r="B17" s="33"/>
      <c r="E17" s="26" t="s">
        <v>29</v>
      </c>
      <c r="I17" s="28" t="s">
        <v>30</v>
      </c>
      <c r="J17" s="26" t="s">
        <v>21</v>
      </c>
      <c r="L17" s="33"/>
      <c r="AZ17" s="91" t="s">
        <v>162</v>
      </c>
      <c r="BA17" s="91" t="s">
        <v>163</v>
      </c>
      <c r="BB17" s="91" t="s">
        <v>113</v>
      </c>
      <c r="BC17" s="91" t="s">
        <v>164</v>
      </c>
      <c r="BD17" s="91" t="s">
        <v>85</v>
      </c>
    </row>
    <row r="18" spans="2:56" s="1" customFormat="1" ht="7" customHeight="1">
      <c r="B18" s="33"/>
      <c r="L18" s="33"/>
      <c r="AZ18" s="91" t="s">
        <v>165</v>
      </c>
      <c r="BA18" s="91" t="s">
        <v>166</v>
      </c>
      <c r="BB18" s="91" t="s">
        <v>113</v>
      </c>
      <c r="BC18" s="91" t="s">
        <v>167</v>
      </c>
      <c r="BD18" s="91" t="s">
        <v>85</v>
      </c>
    </row>
    <row r="19" spans="2:56" s="1" customFormat="1" ht="12" customHeight="1">
      <c r="B19" s="33"/>
      <c r="D19" s="28" t="s">
        <v>31</v>
      </c>
      <c r="I19" s="28" t="s">
        <v>27</v>
      </c>
      <c r="J19" s="29" t="str">
        <f>'Rekapitulace stavby'!AN13</f>
        <v>Vyplň údaj</v>
      </c>
      <c r="L19" s="33"/>
      <c r="AZ19" s="91" t="s">
        <v>168</v>
      </c>
      <c r="BA19" s="91" t="s">
        <v>169</v>
      </c>
      <c r="BB19" s="91" t="s">
        <v>113</v>
      </c>
      <c r="BC19" s="91" t="s">
        <v>170</v>
      </c>
      <c r="BD19" s="91" t="s">
        <v>85</v>
      </c>
    </row>
    <row r="20" spans="2:56" s="1" customFormat="1" ht="18" customHeight="1">
      <c r="B20" s="33"/>
      <c r="E20" s="331" t="str">
        <f>'Rekapitulace stavby'!E14</f>
        <v>Vyplň údaj</v>
      </c>
      <c r="F20" s="323"/>
      <c r="G20" s="323"/>
      <c r="H20" s="323"/>
      <c r="I20" s="28" t="s">
        <v>30</v>
      </c>
      <c r="J20" s="29" t="str">
        <f>'Rekapitulace stavby'!AN14</f>
        <v>Vyplň údaj</v>
      </c>
      <c r="L20" s="33"/>
      <c r="AZ20" s="91" t="s">
        <v>171</v>
      </c>
      <c r="BA20" s="91" t="s">
        <v>172</v>
      </c>
      <c r="BB20" s="91" t="s">
        <v>113</v>
      </c>
      <c r="BC20" s="91" t="s">
        <v>173</v>
      </c>
      <c r="BD20" s="91" t="s">
        <v>85</v>
      </c>
    </row>
    <row r="21" spans="2:12" s="1" customFormat="1" ht="7" customHeight="1">
      <c r="B21" s="33"/>
      <c r="L21" s="33"/>
    </row>
    <row r="22" spans="2:12" s="1" customFormat="1" ht="12" customHeight="1">
      <c r="B22" s="33"/>
      <c r="D22" s="28" t="s">
        <v>33</v>
      </c>
      <c r="I22" s="28" t="s">
        <v>27</v>
      </c>
      <c r="J22" s="26" t="s">
        <v>34</v>
      </c>
      <c r="L22" s="33"/>
    </row>
    <row r="23" spans="2:12" s="1" customFormat="1" ht="18" customHeight="1">
      <c r="B23" s="33"/>
      <c r="E23" s="26" t="s">
        <v>35</v>
      </c>
      <c r="I23" s="28" t="s">
        <v>30</v>
      </c>
      <c r="J23" s="26" t="s">
        <v>36</v>
      </c>
      <c r="L23" s="33"/>
    </row>
    <row r="24" spans="2:12" s="1" customFormat="1" ht="7" customHeight="1">
      <c r="B24" s="33"/>
      <c r="L24" s="33"/>
    </row>
    <row r="25" spans="2:12" s="1" customFormat="1" ht="12" customHeight="1">
      <c r="B25" s="33"/>
      <c r="D25" s="28" t="s">
        <v>38</v>
      </c>
      <c r="I25" s="28" t="s">
        <v>27</v>
      </c>
      <c r="J25" s="26" t="str">
        <f>IF('Rekapitulace stavby'!AN19="","",'Rekapitulace stavby'!AN19)</f>
        <v/>
      </c>
      <c r="L25" s="33"/>
    </row>
    <row r="26" spans="2:12" s="1" customFormat="1" ht="18" customHeight="1">
      <c r="B26" s="33"/>
      <c r="E26" s="26" t="str">
        <f>IF('Rekapitulace stavby'!E20="","",'Rekapitulace stavby'!E20)</f>
        <v xml:space="preserve"> </v>
      </c>
      <c r="I26" s="28" t="s">
        <v>30</v>
      </c>
      <c r="J26" s="26" t="str">
        <f>IF('Rekapitulace stavby'!AN20="","",'Rekapitulace stavby'!AN20)</f>
        <v/>
      </c>
      <c r="L26" s="33"/>
    </row>
    <row r="27" spans="2:12" s="1" customFormat="1" ht="7" customHeight="1">
      <c r="B27" s="33"/>
      <c r="L27" s="33"/>
    </row>
    <row r="28" spans="2:12" s="1" customFormat="1" ht="12" customHeight="1">
      <c r="B28" s="33"/>
      <c r="D28" s="28" t="s">
        <v>40</v>
      </c>
      <c r="L28" s="33"/>
    </row>
    <row r="29" spans="2:12" s="7" customFormat="1" ht="47.25" customHeight="1">
      <c r="B29" s="93"/>
      <c r="E29" s="327" t="s">
        <v>41</v>
      </c>
      <c r="F29" s="327"/>
      <c r="G29" s="327"/>
      <c r="H29" s="327"/>
      <c r="L29" s="93"/>
    </row>
    <row r="30" spans="2:12" s="1" customFormat="1" ht="7" customHeight="1">
      <c r="B30" s="33"/>
      <c r="L30" s="33"/>
    </row>
    <row r="31" spans="2:12" s="1" customFormat="1" ht="7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4" customHeight="1">
      <c r="B32" s="33"/>
      <c r="D32" s="94" t="s">
        <v>42</v>
      </c>
      <c r="J32" s="64">
        <f>ROUND(J107,2)</f>
        <v>0</v>
      </c>
      <c r="L32" s="33"/>
    </row>
    <row r="33" spans="2:12" s="1" customFormat="1" ht="7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5" customHeight="1">
      <c r="B34" s="33"/>
      <c r="F34" s="36" t="s">
        <v>44</v>
      </c>
      <c r="I34" s="36" t="s">
        <v>43</v>
      </c>
      <c r="J34" s="36" t="s">
        <v>45</v>
      </c>
      <c r="L34" s="33"/>
    </row>
    <row r="35" spans="2:12" s="1" customFormat="1" ht="14.5" customHeight="1">
      <c r="B35" s="33"/>
      <c r="D35" s="53" t="s">
        <v>46</v>
      </c>
      <c r="E35" s="28" t="s">
        <v>47</v>
      </c>
      <c r="F35" s="84">
        <f>ROUND((SUM(BE107:BE1339)),2)</f>
        <v>0</v>
      </c>
      <c r="I35" s="95">
        <v>0.21</v>
      </c>
      <c r="J35" s="84">
        <f>ROUND(((SUM(BE107:BE1339))*I35),2)</f>
        <v>0</v>
      </c>
      <c r="L35" s="33"/>
    </row>
    <row r="36" spans="2:12" s="1" customFormat="1" ht="14.5" customHeight="1">
      <c r="B36" s="33"/>
      <c r="E36" s="28" t="s">
        <v>48</v>
      </c>
      <c r="F36" s="84">
        <f>ROUND((SUM(BF107:BF1339)),2)</f>
        <v>0</v>
      </c>
      <c r="I36" s="95">
        <v>0.15</v>
      </c>
      <c r="J36" s="84">
        <f>ROUND(((SUM(BF107:BF1339))*I36),2)</f>
        <v>0</v>
      </c>
      <c r="L36" s="33"/>
    </row>
    <row r="37" spans="2:12" s="1" customFormat="1" ht="14.5" customHeight="1" hidden="1">
      <c r="B37" s="33"/>
      <c r="E37" s="28" t="s">
        <v>49</v>
      </c>
      <c r="F37" s="84">
        <f>ROUND((SUM(BG107:BG1339)),2)</f>
        <v>0</v>
      </c>
      <c r="I37" s="95">
        <v>0.21</v>
      </c>
      <c r="J37" s="84">
        <f>0</f>
        <v>0</v>
      </c>
      <c r="L37" s="33"/>
    </row>
    <row r="38" spans="2:12" s="1" customFormat="1" ht="14.5" customHeight="1" hidden="1">
      <c r="B38" s="33"/>
      <c r="E38" s="28" t="s">
        <v>50</v>
      </c>
      <c r="F38" s="84">
        <f>ROUND((SUM(BH107:BH1339)),2)</f>
        <v>0</v>
      </c>
      <c r="I38" s="95">
        <v>0.15</v>
      </c>
      <c r="J38" s="84">
        <f>0</f>
        <v>0</v>
      </c>
      <c r="L38" s="33"/>
    </row>
    <row r="39" spans="2:12" s="1" customFormat="1" ht="14.5" customHeight="1" hidden="1">
      <c r="B39" s="33"/>
      <c r="E39" s="28" t="s">
        <v>51</v>
      </c>
      <c r="F39" s="84">
        <f>ROUND((SUM(BI107:BI1339)),2)</f>
        <v>0</v>
      </c>
      <c r="I39" s="95">
        <v>0</v>
      </c>
      <c r="J39" s="84">
        <f>0</f>
        <v>0</v>
      </c>
      <c r="L39" s="33"/>
    </row>
    <row r="40" spans="2:12" s="1" customFormat="1" ht="7" customHeight="1">
      <c r="B40" s="33"/>
      <c r="L40" s="33"/>
    </row>
    <row r="41" spans="2:12" s="1" customFormat="1" ht="25.4" customHeight="1">
      <c r="B41" s="33"/>
      <c r="C41" s="96"/>
      <c r="D41" s="97" t="s">
        <v>52</v>
      </c>
      <c r="E41" s="55"/>
      <c r="F41" s="55"/>
      <c r="G41" s="98" t="s">
        <v>53</v>
      </c>
      <c r="H41" s="99" t="s">
        <v>54</v>
      </c>
      <c r="I41" s="55"/>
      <c r="J41" s="100">
        <f>SUM(J32:J39)</f>
        <v>0</v>
      </c>
      <c r="K41" s="101"/>
      <c r="L41" s="33"/>
    </row>
    <row r="42" spans="2:12" s="1" customFormat="1" ht="14.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7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5" customHeight="1">
      <c r="B47" s="33"/>
      <c r="C47" s="22" t="s">
        <v>174</v>
      </c>
      <c r="L47" s="33"/>
    </row>
    <row r="48" spans="2:12" s="1" customFormat="1" ht="7" customHeight="1">
      <c r="B48" s="33"/>
      <c r="L48" s="33"/>
    </row>
    <row r="49" spans="2:12" s="1" customFormat="1" ht="12" customHeight="1">
      <c r="B49" s="33"/>
      <c r="C49" s="28" t="s">
        <v>16</v>
      </c>
      <c r="L49" s="33"/>
    </row>
    <row r="50" spans="2:12" s="1" customFormat="1" ht="16.5" customHeight="1">
      <c r="B50" s="33"/>
      <c r="E50" s="329" t="str">
        <f>E7</f>
        <v>RUK SBZ - PD výměny záložního zdroje Karolinum</v>
      </c>
      <c r="F50" s="330"/>
      <c r="G50" s="330"/>
      <c r="H50" s="330"/>
      <c r="L50" s="33"/>
    </row>
    <row r="51" spans="2:12" ht="12" customHeight="1">
      <c r="B51" s="21"/>
      <c r="C51" s="28" t="s">
        <v>131</v>
      </c>
      <c r="L51" s="21"/>
    </row>
    <row r="52" spans="2:12" s="1" customFormat="1" ht="16.5" customHeight="1">
      <c r="B52" s="33"/>
      <c r="E52" s="329" t="s">
        <v>135</v>
      </c>
      <c r="F52" s="328"/>
      <c r="G52" s="328"/>
      <c r="H52" s="328"/>
      <c r="L52" s="33"/>
    </row>
    <row r="53" spans="2:12" s="1" customFormat="1" ht="12" customHeight="1">
      <c r="B53" s="33"/>
      <c r="C53" s="28" t="s">
        <v>139</v>
      </c>
      <c r="L53" s="33"/>
    </row>
    <row r="54" spans="2:12" s="1" customFormat="1" ht="16.5" customHeight="1">
      <c r="B54" s="33"/>
      <c r="E54" s="309" t="str">
        <f>E11</f>
        <v>SO.01.01 - Stavební část</v>
      </c>
      <c r="F54" s="328"/>
      <c r="G54" s="328"/>
      <c r="H54" s="328"/>
      <c r="L54" s="33"/>
    </row>
    <row r="55" spans="2:12" s="1" customFormat="1" ht="7" customHeight="1">
      <c r="B55" s="33"/>
      <c r="L55" s="33"/>
    </row>
    <row r="56" spans="2:12" s="1" customFormat="1" ht="12" customHeight="1">
      <c r="B56" s="33"/>
      <c r="C56" s="28" t="s">
        <v>22</v>
      </c>
      <c r="F56" s="26" t="str">
        <f>F14</f>
        <v>Praha</v>
      </c>
      <c r="I56" s="28" t="s">
        <v>24</v>
      </c>
      <c r="J56" s="50" t="str">
        <f>IF(J14="","",J14)</f>
        <v>31. 10. 2022</v>
      </c>
      <c r="L56" s="33"/>
    </row>
    <row r="57" spans="2:12" s="1" customFormat="1" ht="7" customHeight="1">
      <c r="B57" s="33"/>
      <c r="L57" s="33"/>
    </row>
    <row r="58" spans="2:12" s="1" customFormat="1" ht="15.25" customHeight="1">
      <c r="B58" s="33"/>
      <c r="C58" s="28" t="s">
        <v>26</v>
      </c>
      <c r="F58" s="26" t="str">
        <f>E17</f>
        <v>Univerzita Karlova, Správa budov a zařízení</v>
      </c>
      <c r="I58" s="28" t="s">
        <v>33</v>
      </c>
      <c r="J58" s="31" t="str">
        <f>E23</f>
        <v>SVIŽN s.r.o.</v>
      </c>
      <c r="L58" s="33"/>
    </row>
    <row r="59" spans="2:12" s="1" customFormat="1" ht="15.25" customHeight="1">
      <c r="B59" s="33"/>
      <c r="C59" s="28" t="s">
        <v>31</v>
      </c>
      <c r="F59" s="26" t="str">
        <f>IF(E20="","",E20)</f>
        <v>Vyplň údaj</v>
      </c>
      <c r="I59" s="28" t="s">
        <v>38</v>
      </c>
      <c r="J59" s="31" t="str">
        <f>E26</f>
        <v xml:space="preserve"> </v>
      </c>
      <c r="L59" s="33"/>
    </row>
    <row r="60" spans="2:12" s="1" customFormat="1" ht="10.4" customHeight="1">
      <c r="B60" s="33"/>
      <c r="L60" s="33"/>
    </row>
    <row r="61" spans="2:12" s="1" customFormat="1" ht="29.25" customHeight="1">
      <c r="B61" s="33"/>
      <c r="C61" s="102" t="s">
        <v>175</v>
      </c>
      <c r="D61" s="96"/>
      <c r="E61" s="96"/>
      <c r="F61" s="96"/>
      <c r="G61" s="96"/>
      <c r="H61" s="96"/>
      <c r="I61" s="96"/>
      <c r="J61" s="103" t="s">
        <v>176</v>
      </c>
      <c r="K61" s="96"/>
      <c r="L61" s="33"/>
    </row>
    <row r="62" spans="2:12" s="1" customFormat="1" ht="10.4" customHeight="1">
      <c r="B62" s="33"/>
      <c r="L62" s="33"/>
    </row>
    <row r="63" spans="2:47" s="1" customFormat="1" ht="22.9" customHeight="1">
      <c r="B63" s="33"/>
      <c r="C63" s="104" t="s">
        <v>74</v>
      </c>
      <c r="J63" s="64">
        <f>J107</f>
        <v>0</v>
      </c>
      <c r="L63" s="33"/>
      <c r="AU63" s="18" t="s">
        <v>177</v>
      </c>
    </row>
    <row r="64" spans="2:12" s="8" customFormat="1" ht="25" customHeight="1">
      <c r="B64" s="105"/>
      <c r="D64" s="106" t="s">
        <v>178</v>
      </c>
      <c r="E64" s="107"/>
      <c r="F64" s="107"/>
      <c r="G64" s="107"/>
      <c r="H64" s="107"/>
      <c r="I64" s="107"/>
      <c r="J64" s="108">
        <f>J108</f>
        <v>0</v>
      </c>
      <c r="L64" s="105"/>
    </row>
    <row r="65" spans="2:12" s="9" customFormat="1" ht="19.9" customHeight="1">
      <c r="B65" s="109"/>
      <c r="D65" s="110" t="s">
        <v>179</v>
      </c>
      <c r="E65" s="111"/>
      <c r="F65" s="111"/>
      <c r="G65" s="111"/>
      <c r="H65" s="111"/>
      <c r="I65" s="111"/>
      <c r="J65" s="112">
        <f>J109</f>
        <v>0</v>
      </c>
      <c r="L65" s="109"/>
    </row>
    <row r="66" spans="2:12" s="9" customFormat="1" ht="19.9" customHeight="1">
      <c r="B66" s="109"/>
      <c r="D66" s="110" t="s">
        <v>180</v>
      </c>
      <c r="E66" s="111"/>
      <c r="F66" s="111"/>
      <c r="G66" s="111"/>
      <c r="H66" s="111"/>
      <c r="I66" s="111"/>
      <c r="J66" s="112">
        <f>J286</f>
        <v>0</v>
      </c>
      <c r="L66" s="109"/>
    </row>
    <row r="67" spans="2:12" s="9" customFormat="1" ht="19.9" customHeight="1">
      <c r="B67" s="109"/>
      <c r="D67" s="110" t="s">
        <v>181</v>
      </c>
      <c r="E67" s="111"/>
      <c r="F67" s="111"/>
      <c r="G67" s="111"/>
      <c r="H67" s="111"/>
      <c r="I67" s="111"/>
      <c r="J67" s="112">
        <f>J319</f>
        <v>0</v>
      </c>
      <c r="L67" s="109"/>
    </row>
    <row r="68" spans="2:12" s="9" customFormat="1" ht="19.9" customHeight="1">
      <c r="B68" s="109"/>
      <c r="D68" s="110" t="s">
        <v>182</v>
      </c>
      <c r="E68" s="111"/>
      <c r="F68" s="111"/>
      <c r="G68" s="111"/>
      <c r="H68" s="111"/>
      <c r="I68" s="111"/>
      <c r="J68" s="112">
        <f>J418</f>
        <v>0</v>
      </c>
      <c r="L68" s="109"/>
    </row>
    <row r="69" spans="2:12" s="9" customFormat="1" ht="19.9" customHeight="1">
      <c r="B69" s="109"/>
      <c r="D69" s="110" t="s">
        <v>183</v>
      </c>
      <c r="E69" s="111"/>
      <c r="F69" s="111"/>
      <c r="G69" s="111"/>
      <c r="H69" s="111"/>
      <c r="I69" s="111"/>
      <c r="J69" s="112">
        <f>J480</f>
        <v>0</v>
      </c>
      <c r="L69" s="109"/>
    </row>
    <row r="70" spans="2:12" s="9" customFormat="1" ht="19.9" customHeight="1">
      <c r="B70" s="109"/>
      <c r="D70" s="110" t="s">
        <v>184</v>
      </c>
      <c r="E70" s="111"/>
      <c r="F70" s="111"/>
      <c r="G70" s="111"/>
      <c r="H70" s="111"/>
      <c r="I70" s="111"/>
      <c r="J70" s="112">
        <f>J567</f>
        <v>0</v>
      </c>
      <c r="L70" s="109"/>
    </row>
    <row r="71" spans="2:12" s="9" customFormat="1" ht="19.9" customHeight="1">
      <c r="B71" s="109"/>
      <c r="D71" s="110" t="s">
        <v>185</v>
      </c>
      <c r="E71" s="111"/>
      <c r="F71" s="111"/>
      <c r="G71" s="111"/>
      <c r="H71" s="111"/>
      <c r="I71" s="111"/>
      <c r="J71" s="112">
        <f>J578</f>
        <v>0</v>
      </c>
      <c r="L71" s="109"/>
    </row>
    <row r="72" spans="2:12" s="9" customFormat="1" ht="19.9" customHeight="1">
      <c r="B72" s="109"/>
      <c r="D72" s="110" t="s">
        <v>186</v>
      </c>
      <c r="E72" s="111"/>
      <c r="F72" s="111"/>
      <c r="G72" s="111"/>
      <c r="H72" s="111"/>
      <c r="I72" s="111"/>
      <c r="J72" s="112">
        <f>J751</f>
        <v>0</v>
      </c>
      <c r="L72" s="109"/>
    </row>
    <row r="73" spans="2:12" s="9" customFormat="1" ht="19.9" customHeight="1">
      <c r="B73" s="109"/>
      <c r="D73" s="110" t="s">
        <v>187</v>
      </c>
      <c r="E73" s="111"/>
      <c r="F73" s="111"/>
      <c r="G73" s="111"/>
      <c r="H73" s="111"/>
      <c r="I73" s="111"/>
      <c r="J73" s="112">
        <f>J761</f>
        <v>0</v>
      </c>
      <c r="L73" s="109"/>
    </row>
    <row r="74" spans="2:12" s="9" customFormat="1" ht="19.9" customHeight="1">
      <c r="B74" s="109"/>
      <c r="D74" s="110" t="s">
        <v>188</v>
      </c>
      <c r="E74" s="111"/>
      <c r="F74" s="111"/>
      <c r="G74" s="111"/>
      <c r="H74" s="111"/>
      <c r="I74" s="111"/>
      <c r="J74" s="112">
        <f>J959</f>
        <v>0</v>
      </c>
      <c r="L74" s="109"/>
    </row>
    <row r="75" spans="2:12" s="9" customFormat="1" ht="19.9" customHeight="1">
      <c r="B75" s="109"/>
      <c r="D75" s="110" t="s">
        <v>189</v>
      </c>
      <c r="E75" s="111"/>
      <c r="F75" s="111"/>
      <c r="G75" s="111"/>
      <c r="H75" s="111"/>
      <c r="I75" s="111"/>
      <c r="J75" s="112">
        <f>J970</f>
        <v>0</v>
      </c>
      <c r="L75" s="109"/>
    </row>
    <row r="76" spans="2:12" s="8" customFormat="1" ht="25" customHeight="1">
      <c r="B76" s="105"/>
      <c r="D76" s="106" t="s">
        <v>190</v>
      </c>
      <c r="E76" s="107"/>
      <c r="F76" s="107"/>
      <c r="G76" s="107"/>
      <c r="H76" s="107"/>
      <c r="I76" s="107"/>
      <c r="J76" s="108">
        <f>J996</f>
        <v>0</v>
      </c>
      <c r="L76" s="105"/>
    </row>
    <row r="77" spans="2:12" s="9" customFormat="1" ht="19.9" customHeight="1">
      <c r="B77" s="109"/>
      <c r="D77" s="110" t="s">
        <v>191</v>
      </c>
      <c r="E77" s="111"/>
      <c r="F77" s="111"/>
      <c r="G77" s="111"/>
      <c r="H77" s="111"/>
      <c r="I77" s="111"/>
      <c r="J77" s="112">
        <f>J997</f>
        <v>0</v>
      </c>
      <c r="L77" s="109"/>
    </row>
    <row r="78" spans="2:12" s="9" customFormat="1" ht="19.9" customHeight="1">
      <c r="B78" s="109"/>
      <c r="D78" s="110" t="s">
        <v>192</v>
      </c>
      <c r="E78" s="111"/>
      <c r="F78" s="111"/>
      <c r="G78" s="111"/>
      <c r="H78" s="111"/>
      <c r="I78" s="111"/>
      <c r="J78" s="112">
        <f>J1092</f>
        <v>0</v>
      </c>
      <c r="L78" s="109"/>
    </row>
    <row r="79" spans="2:12" s="9" customFormat="1" ht="19.9" customHeight="1">
      <c r="B79" s="109"/>
      <c r="D79" s="110" t="s">
        <v>193</v>
      </c>
      <c r="E79" s="111"/>
      <c r="F79" s="111"/>
      <c r="G79" s="111"/>
      <c r="H79" s="111"/>
      <c r="I79" s="111"/>
      <c r="J79" s="112">
        <f>J1183</f>
        <v>0</v>
      </c>
      <c r="L79" s="109"/>
    </row>
    <row r="80" spans="2:12" s="9" customFormat="1" ht="19.9" customHeight="1">
      <c r="B80" s="109"/>
      <c r="D80" s="110" t="s">
        <v>194</v>
      </c>
      <c r="E80" s="111"/>
      <c r="F80" s="111"/>
      <c r="G80" s="111"/>
      <c r="H80" s="111"/>
      <c r="I80" s="111"/>
      <c r="J80" s="112">
        <f>J1195</f>
        <v>0</v>
      </c>
      <c r="L80" s="109"/>
    </row>
    <row r="81" spans="2:12" s="9" customFormat="1" ht="19.9" customHeight="1">
      <c r="B81" s="109"/>
      <c r="D81" s="110" t="s">
        <v>195</v>
      </c>
      <c r="E81" s="111"/>
      <c r="F81" s="111"/>
      <c r="G81" s="111"/>
      <c r="H81" s="111"/>
      <c r="I81" s="111"/>
      <c r="J81" s="112">
        <f>J1225</f>
        <v>0</v>
      </c>
      <c r="L81" s="109"/>
    </row>
    <row r="82" spans="2:12" s="9" customFormat="1" ht="19.9" customHeight="1">
      <c r="B82" s="109"/>
      <c r="D82" s="110" t="s">
        <v>196</v>
      </c>
      <c r="E82" s="111"/>
      <c r="F82" s="111"/>
      <c r="G82" s="111"/>
      <c r="H82" s="111"/>
      <c r="I82" s="111"/>
      <c r="J82" s="112">
        <f>J1230</f>
        <v>0</v>
      </c>
      <c r="L82" s="109"/>
    </row>
    <row r="83" spans="2:12" s="9" customFormat="1" ht="19.9" customHeight="1">
      <c r="B83" s="109"/>
      <c r="D83" s="110" t="s">
        <v>197</v>
      </c>
      <c r="E83" s="111"/>
      <c r="F83" s="111"/>
      <c r="G83" s="111"/>
      <c r="H83" s="111"/>
      <c r="I83" s="111"/>
      <c r="J83" s="112">
        <f>J1242</f>
        <v>0</v>
      </c>
      <c r="L83" s="109"/>
    </row>
    <row r="84" spans="2:12" s="9" customFormat="1" ht="19.9" customHeight="1">
      <c r="B84" s="109"/>
      <c r="D84" s="110" t="s">
        <v>198</v>
      </c>
      <c r="E84" s="111"/>
      <c r="F84" s="111"/>
      <c r="G84" s="111"/>
      <c r="H84" s="111"/>
      <c r="I84" s="111"/>
      <c r="J84" s="112">
        <f>J1289</f>
        <v>0</v>
      </c>
      <c r="L84" s="109"/>
    </row>
    <row r="85" spans="2:12" s="9" customFormat="1" ht="19.9" customHeight="1">
      <c r="B85" s="109"/>
      <c r="D85" s="110" t="s">
        <v>199</v>
      </c>
      <c r="E85" s="111"/>
      <c r="F85" s="111"/>
      <c r="G85" s="111"/>
      <c r="H85" s="111"/>
      <c r="I85" s="111"/>
      <c r="J85" s="112">
        <f>J1311</f>
        <v>0</v>
      </c>
      <c r="L85" s="109"/>
    </row>
    <row r="86" spans="2:12" s="1" customFormat="1" ht="21.75" customHeight="1">
      <c r="B86" s="33"/>
      <c r="L86" s="33"/>
    </row>
    <row r="87" spans="2:12" s="1" customFormat="1" ht="7" customHeight="1">
      <c r="B87" s="42"/>
      <c r="C87" s="43"/>
      <c r="D87" s="43"/>
      <c r="E87" s="43"/>
      <c r="F87" s="43"/>
      <c r="G87" s="43"/>
      <c r="H87" s="43"/>
      <c r="I87" s="43"/>
      <c r="J87" s="43"/>
      <c r="K87" s="43"/>
      <c r="L87" s="33"/>
    </row>
    <row r="91" spans="2:12" s="1" customFormat="1" ht="7" customHeight="1">
      <c r="B91" s="44"/>
      <c r="C91" s="45"/>
      <c r="D91" s="45"/>
      <c r="E91" s="45"/>
      <c r="F91" s="45"/>
      <c r="G91" s="45"/>
      <c r="H91" s="45"/>
      <c r="I91" s="45"/>
      <c r="J91" s="45"/>
      <c r="K91" s="45"/>
      <c r="L91" s="33"/>
    </row>
    <row r="92" spans="2:12" s="1" customFormat="1" ht="25" customHeight="1">
      <c r="B92" s="33"/>
      <c r="C92" s="22" t="s">
        <v>200</v>
      </c>
      <c r="L92" s="33"/>
    </row>
    <row r="93" spans="2:12" s="1" customFormat="1" ht="7" customHeight="1">
      <c r="B93" s="33"/>
      <c r="L93" s="33"/>
    </row>
    <row r="94" spans="2:12" s="1" customFormat="1" ht="12" customHeight="1">
      <c r="B94" s="33"/>
      <c r="C94" s="28" t="s">
        <v>16</v>
      </c>
      <c r="L94" s="33"/>
    </row>
    <row r="95" spans="2:12" s="1" customFormat="1" ht="16.5" customHeight="1">
      <c r="B95" s="33"/>
      <c r="E95" s="329" t="str">
        <f>E7</f>
        <v>RUK SBZ - PD výměny záložního zdroje Karolinum</v>
      </c>
      <c r="F95" s="330"/>
      <c r="G95" s="330"/>
      <c r="H95" s="330"/>
      <c r="L95" s="33"/>
    </row>
    <row r="96" spans="2:12" ht="12" customHeight="1">
      <c r="B96" s="21"/>
      <c r="C96" s="28" t="s">
        <v>131</v>
      </c>
      <c r="L96" s="21"/>
    </row>
    <row r="97" spans="2:12" s="1" customFormat="1" ht="16.5" customHeight="1">
      <c r="B97" s="33"/>
      <c r="E97" s="329" t="s">
        <v>135</v>
      </c>
      <c r="F97" s="328"/>
      <c r="G97" s="328"/>
      <c r="H97" s="328"/>
      <c r="L97" s="33"/>
    </row>
    <row r="98" spans="2:12" s="1" customFormat="1" ht="12" customHeight="1">
      <c r="B98" s="33"/>
      <c r="C98" s="28" t="s">
        <v>139</v>
      </c>
      <c r="L98" s="33"/>
    </row>
    <row r="99" spans="2:12" s="1" customFormat="1" ht="16.5" customHeight="1">
      <c r="B99" s="33"/>
      <c r="E99" s="309" t="str">
        <f>E11</f>
        <v>SO.01.01 - Stavební část</v>
      </c>
      <c r="F99" s="328"/>
      <c r="G99" s="328"/>
      <c r="H99" s="328"/>
      <c r="L99" s="33"/>
    </row>
    <row r="100" spans="2:12" s="1" customFormat="1" ht="7" customHeight="1">
      <c r="B100" s="33"/>
      <c r="L100" s="33"/>
    </row>
    <row r="101" spans="2:12" s="1" customFormat="1" ht="12" customHeight="1">
      <c r="B101" s="33"/>
      <c r="C101" s="28" t="s">
        <v>22</v>
      </c>
      <c r="F101" s="26" t="str">
        <f>F14</f>
        <v>Praha</v>
      </c>
      <c r="I101" s="28" t="s">
        <v>24</v>
      </c>
      <c r="J101" s="50" t="str">
        <f>IF(J14="","",J14)</f>
        <v>31. 10. 2022</v>
      </c>
      <c r="L101" s="33"/>
    </row>
    <row r="102" spans="2:12" s="1" customFormat="1" ht="7" customHeight="1">
      <c r="B102" s="33"/>
      <c r="L102" s="33"/>
    </row>
    <row r="103" spans="2:12" s="1" customFormat="1" ht="15.25" customHeight="1">
      <c r="B103" s="33"/>
      <c r="C103" s="28" t="s">
        <v>26</v>
      </c>
      <c r="F103" s="26" t="str">
        <f>E17</f>
        <v>Univerzita Karlova, Správa budov a zařízení</v>
      </c>
      <c r="I103" s="28" t="s">
        <v>33</v>
      </c>
      <c r="J103" s="31" t="str">
        <f>E23</f>
        <v>SVIŽN s.r.o.</v>
      </c>
      <c r="L103" s="33"/>
    </row>
    <row r="104" spans="2:12" s="1" customFormat="1" ht="15.25" customHeight="1">
      <c r="B104" s="33"/>
      <c r="C104" s="28" t="s">
        <v>31</v>
      </c>
      <c r="F104" s="26" t="str">
        <f>IF(E20="","",E20)</f>
        <v>Vyplň údaj</v>
      </c>
      <c r="I104" s="28" t="s">
        <v>38</v>
      </c>
      <c r="J104" s="31" t="str">
        <f>E26</f>
        <v xml:space="preserve"> </v>
      </c>
      <c r="L104" s="33"/>
    </row>
    <row r="105" spans="2:12" s="1" customFormat="1" ht="10.4" customHeight="1">
      <c r="B105" s="33"/>
      <c r="L105" s="33"/>
    </row>
    <row r="106" spans="2:20" s="10" customFormat="1" ht="29.25" customHeight="1">
      <c r="B106" s="113"/>
      <c r="C106" s="114" t="s">
        <v>201</v>
      </c>
      <c r="D106" s="115" t="s">
        <v>61</v>
      </c>
      <c r="E106" s="115" t="s">
        <v>57</v>
      </c>
      <c r="F106" s="115" t="s">
        <v>58</v>
      </c>
      <c r="G106" s="115" t="s">
        <v>202</v>
      </c>
      <c r="H106" s="115" t="s">
        <v>203</v>
      </c>
      <c r="I106" s="115" t="s">
        <v>204</v>
      </c>
      <c r="J106" s="115" t="s">
        <v>176</v>
      </c>
      <c r="K106" s="116" t="s">
        <v>205</v>
      </c>
      <c r="L106" s="113"/>
      <c r="M106" s="57" t="s">
        <v>21</v>
      </c>
      <c r="N106" s="58" t="s">
        <v>46</v>
      </c>
      <c r="O106" s="58" t="s">
        <v>206</v>
      </c>
      <c r="P106" s="58" t="s">
        <v>207</v>
      </c>
      <c r="Q106" s="58" t="s">
        <v>208</v>
      </c>
      <c r="R106" s="58" t="s">
        <v>209</v>
      </c>
      <c r="S106" s="58" t="s">
        <v>210</v>
      </c>
      <c r="T106" s="59" t="s">
        <v>211</v>
      </c>
    </row>
    <row r="107" spans="2:63" s="1" customFormat="1" ht="22.9" customHeight="1">
      <c r="B107" s="33"/>
      <c r="C107" s="62" t="s">
        <v>212</v>
      </c>
      <c r="J107" s="117">
        <f>BK107</f>
        <v>0</v>
      </c>
      <c r="L107" s="33"/>
      <c r="M107" s="60"/>
      <c r="N107" s="51"/>
      <c r="O107" s="51"/>
      <c r="P107" s="118">
        <f>P108+P996</f>
        <v>0</v>
      </c>
      <c r="Q107" s="51"/>
      <c r="R107" s="118">
        <f>R108+R996</f>
        <v>587.1434509251166</v>
      </c>
      <c r="S107" s="51"/>
      <c r="T107" s="119">
        <f>T108+T996</f>
        <v>581.942725</v>
      </c>
      <c r="AT107" s="18" t="s">
        <v>75</v>
      </c>
      <c r="AU107" s="18" t="s">
        <v>177</v>
      </c>
      <c r="BK107" s="120">
        <f>BK108+BK996</f>
        <v>0</v>
      </c>
    </row>
    <row r="108" spans="2:63" s="11" customFormat="1" ht="25.9" customHeight="1">
      <c r="B108" s="121"/>
      <c r="D108" s="122" t="s">
        <v>75</v>
      </c>
      <c r="E108" s="123" t="s">
        <v>213</v>
      </c>
      <c r="F108" s="123" t="s">
        <v>214</v>
      </c>
      <c r="I108" s="124"/>
      <c r="J108" s="125">
        <f>BK108</f>
        <v>0</v>
      </c>
      <c r="L108" s="121"/>
      <c r="M108" s="126"/>
      <c r="P108" s="127">
        <f>P109+P286+P319+P418+P480+P567+P578+P751+P761+P959+P970</f>
        <v>0</v>
      </c>
      <c r="R108" s="127">
        <f>R109+R286+R319+R418+R480+R567+R578+R751+R761+R959+R970</f>
        <v>572.4756532130425</v>
      </c>
      <c r="T108" s="128">
        <f>T109+T286+T319+T418+T480+T567+T578+T751+T761+T959+T970</f>
        <v>579.638861</v>
      </c>
      <c r="AR108" s="122" t="s">
        <v>83</v>
      </c>
      <c r="AT108" s="129" t="s">
        <v>75</v>
      </c>
      <c r="AU108" s="129" t="s">
        <v>76</v>
      </c>
      <c r="AY108" s="122" t="s">
        <v>215</v>
      </c>
      <c r="BK108" s="130">
        <f>BK109+BK286+BK319+BK418+BK480+BK567+BK578+BK751+BK761+BK959+BK970</f>
        <v>0</v>
      </c>
    </row>
    <row r="109" spans="2:63" s="11" customFormat="1" ht="22.9" customHeight="1">
      <c r="B109" s="121"/>
      <c r="D109" s="122" t="s">
        <v>75</v>
      </c>
      <c r="E109" s="131" t="s">
        <v>83</v>
      </c>
      <c r="F109" s="131" t="s">
        <v>216</v>
      </c>
      <c r="I109" s="124"/>
      <c r="J109" s="132">
        <f>BK109</f>
        <v>0</v>
      </c>
      <c r="L109" s="121"/>
      <c r="M109" s="126"/>
      <c r="P109" s="127">
        <f>SUM(P110:P285)</f>
        <v>0</v>
      </c>
      <c r="R109" s="127">
        <f>SUM(R110:R285)</f>
        <v>4.24886404</v>
      </c>
      <c r="T109" s="128">
        <f>SUM(T110:T285)</f>
        <v>252.60336599999997</v>
      </c>
      <c r="AR109" s="122" t="s">
        <v>83</v>
      </c>
      <c r="AT109" s="129" t="s">
        <v>75</v>
      </c>
      <c r="AU109" s="129" t="s">
        <v>83</v>
      </c>
      <c r="AY109" s="122" t="s">
        <v>215</v>
      </c>
      <c r="BK109" s="130">
        <f>SUM(BK110:BK285)</f>
        <v>0</v>
      </c>
    </row>
    <row r="110" spans="2:65" s="1" customFormat="1" ht="33" customHeight="1">
      <c r="B110" s="33"/>
      <c r="C110" s="133" t="s">
        <v>83</v>
      </c>
      <c r="D110" s="133" t="s">
        <v>217</v>
      </c>
      <c r="E110" s="134" t="s">
        <v>218</v>
      </c>
      <c r="F110" s="135" t="s">
        <v>219</v>
      </c>
      <c r="G110" s="136" t="s">
        <v>113</v>
      </c>
      <c r="H110" s="137">
        <v>430.679</v>
      </c>
      <c r="I110" s="138"/>
      <c r="J110" s="139">
        <f>ROUND(I110*H110,2)</f>
        <v>0</v>
      </c>
      <c r="K110" s="135" t="s">
        <v>220</v>
      </c>
      <c r="L110" s="33"/>
      <c r="M110" s="140" t="s">
        <v>21</v>
      </c>
      <c r="N110" s="141" t="s">
        <v>47</v>
      </c>
      <c r="P110" s="142">
        <f>O110*H110</f>
        <v>0</v>
      </c>
      <c r="Q110" s="142">
        <v>0</v>
      </c>
      <c r="R110" s="142">
        <f>Q110*H110</f>
        <v>0</v>
      </c>
      <c r="S110" s="142">
        <v>0.586</v>
      </c>
      <c r="T110" s="143">
        <f>S110*H110</f>
        <v>252.37789399999997</v>
      </c>
      <c r="AR110" s="144" t="s">
        <v>221</v>
      </c>
      <c r="AT110" s="144" t="s">
        <v>217</v>
      </c>
      <c r="AU110" s="144" t="s">
        <v>85</v>
      </c>
      <c r="AY110" s="18" t="s">
        <v>215</v>
      </c>
      <c r="BE110" s="145">
        <f>IF(N110="základní",J110,0)</f>
        <v>0</v>
      </c>
      <c r="BF110" s="145">
        <f>IF(N110="snížená",J110,0)</f>
        <v>0</v>
      </c>
      <c r="BG110" s="145">
        <f>IF(N110="zákl. přenesená",J110,0)</f>
        <v>0</v>
      </c>
      <c r="BH110" s="145">
        <f>IF(N110="sníž. přenesená",J110,0)</f>
        <v>0</v>
      </c>
      <c r="BI110" s="145">
        <f>IF(N110="nulová",J110,0)</f>
        <v>0</v>
      </c>
      <c r="BJ110" s="18" t="s">
        <v>83</v>
      </c>
      <c r="BK110" s="145">
        <f>ROUND(I110*H110,2)</f>
        <v>0</v>
      </c>
      <c r="BL110" s="18" t="s">
        <v>221</v>
      </c>
      <c r="BM110" s="144" t="s">
        <v>85</v>
      </c>
    </row>
    <row r="111" spans="2:47" s="1" customFormat="1" ht="12">
      <c r="B111" s="33"/>
      <c r="D111" s="146" t="s">
        <v>222</v>
      </c>
      <c r="F111" s="147" t="s">
        <v>223</v>
      </c>
      <c r="I111" s="148"/>
      <c r="L111" s="33"/>
      <c r="M111" s="149"/>
      <c r="T111" s="54"/>
      <c r="AT111" s="18" t="s">
        <v>222</v>
      </c>
      <c r="AU111" s="18" t="s">
        <v>85</v>
      </c>
    </row>
    <row r="112" spans="2:47" s="1" customFormat="1" ht="18">
      <c r="B112" s="33"/>
      <c r="D112" s="150" t="s">
        <v>224</v>
      </c>
      <c r="F112" s="151" t="s">
        <v>225</v>
      </c>
      <c r="I112" s="148"/>
      <c r="L112" s="33"/>
      <c r="M112" s="149"/>
      <c r="T112" s="54"/>
      <c r="AT112" s="18" t="s">
        <v>224</v>
      </c>
      <c r="AU112" s="18" t="s">
        <v>85</v>
      </c>
    </row>
    <row r="113" spans="2:51" s="12" customFormat="1" ht="12">
      <c r="B113" s="152"/>
      <c r="D113" s="150" t="s">
        <v>226</v>
      </c>
      <c r="E113" s="153" t="s">
        <v>21</v>
      </c>
      <c r="F113" s="154" t="s">
        <v>112</v>
      </c>
      <c r="H113" s="153" t="s">
        <v>21</v>
      </c>
      <c r="I113" s="155"/>
      <c r="L113" s="152"/>
      <c r="M113" s="156"/>
      <c r="T113" s="157"/>
      <c r="AT113" s="153" t="s">
        <v>226</v>
      </c>
      <c r="AU113" s="153" t="s">
        <v>85</v>
      </c>
      <c r="AV113" s="12" t="s">
        <v>83</v>
      </c>
      <c r="AW113" s="12" t="s">
        <v>37</v>
      </c>
      <c r="AX113" s="12" t="s">
        <v>76</v>
      </c>
      <c r="AY113" s="153" t="s">
        <v>215</v>
      </c>
    </row>
    <row r="114" spans="2:51" s="12" customFormat="1" ht="12">
      <c r="B114" s="152"/>
      <c r="D114" s="150" t="s">
        <v>226</v>
      </c>
      <c r="E114" s="153" t="s">
        <v>21</v>
      </c>
      <c r="F114" s="154" t="s">
        <v>227</v>
      </c>
      <c r="H114" s="153" t="s">
        <v>21</v>
      </c>
      <c r="I114" s="155"/>
      <c r="L114" s="152"/>
      <c r="M114" s="156"/>
      <c r="T114" s="157"/>
      <c r="AT114" s="153" t="s">
        <v>226</v>
      </c>
      <c r="AU114" s="153" t="s">
        <v>85</v>
      </c>
      <c r="AV114" s="12" t="s">
        <v>83</v>
      </c>
      <c r="AW114" s="12" t="s">
        <v>37</v>
      </c>
      <c r="AX114" s="12" t="s">
        <v>76</v>
      </c>
      <c r="AY114" s="153" t="s">
        <v>215</v>
      </c>
    </row>
    <row r="115" spans="2:51" s="13" customFormat="1" ht="12">
      <c r="B115" s="158"/>
      <c r="D115" s="150" t="s">
        <v>226</v>
      </c>
      <c r="E115" s="159" t="s">
        <v>111</v>
      </c>
      <c r="F115" s="160" t="s">
        <v>228</v>
      </c>
      <c r="H115" s="161">
        <v>32.469</v>
      </c>
      <c r="I115" s="162"/>
      <c r="L115" s="158"/>
      <c r="M115" s="163"/>
      <c r="T115" s="164"/>
      <c r="AT115" s="159" t="s">
        <v>226</v>
      </c>
      <c r="AU115" s="159" t="s">
        <v>85</v>
      </c>
      <c r="AV115" s="13" t="s">
        <v>85</v>
      </c>
      <c r="AW115" s="13" t="s">
        <v>37</v>
      </c>
      <c r="AX115" s="13" t="s">
        <v>76</v>
      </c>
      <c r="AY115" s="159" t="s">
        <v>215</v>
      </c>
    </row>
    <row r="116" spans="2:51" s="14" customFormat="1" ht="12">
      <c r="B116" s="165"/>
      <c r="D116" s="150" t="s">
        <v>226</v>
      </c>
      <c r="E116" s="166" t="s">
        <v>21</v>
      </c>
      <c r="F116" s="167" t="s">
        <v>229</v>
      </c>
      <c r="H116" s="168">
        <v>32.469</v>
      </c>
      <c r="I116" s="169"/>
      <c r="L116" s="165"/>
      <c r="M116" s="170"/>
      <c r="T116" s="171"/>
      <c r="AT116" s="166" t="s">
        <v>226</v>
      </c>
      <c r="AU116" s="166" t="s">
        <v>85</v>
      </c>
      <c r="AV116" s="14" t="s">
        <v>230</v>
      </c>
      <c r="AW116" s="14" t="s">
        <v>37</v>
      </c>
      <c r="AX116" s="14" t="s">
        <v>76</v>
      </c>
      <c r="AY116" s="166" t="s">
        <v>215</v>
      </c>
    </row>
    <row r="117" spans="2:51" s="12" customFormat="1" ht="12">
      <c r="B117" s="152"/>
      <c r="D117" s="150" t="s">
        <v>226</v>
      </c>
      <c r="E117" s="153" t="s">
        <v>21</v>
      </c>
      <c r="F117" s="154" t="s">
        <v>116</v>
      </c>
      <c r="H117" s="153" t="s">
        <v>21</v>
      </c>
      <c r="I117" s="155"/>
      <c r="L117" s="152"/>
      <c r="M117" s="156"/>
      <c r="T117" s="157"/>
      <c r="AT117" s="153" t="s">
        <v>226</v>
      </c>
      <c r="AU117" s="153" t="s">
        <v>85</v>
      </c>
      <c r="AV117" s="12" t="s">
        <v>83</v>
      </c>
      <c r="AW117" s="12" t="s">
        <v>37</v>
      </c>
      <c r="AX117" s="12" t="s">
        <v>76</v>
      </c>
      <c r="AY117" s="153" t="s">
        <v>215</v>
      </c>
    </row>
    <row r="118" spans="2:51" s="12" customFormat="1" ht="12">
      <c r="B118" s="152"/>
      <c r="D118" s="150" t="s">
        <v>226</v>
      </c>
      <c r="E118" s="153" t="s">
        <v>21</v>
      </c>
      <c r="F118" s="154" t="s">
        <v>227</v>
      </c>
      <c r="H118" s="153" t="s">
        <v>21</v>
      </c>
      <c r="I118" s="155"/>
      <c r="L118" s="152"/>
      <c r="M118" s="156"/>
      <c r="T118" s="157"/>
      <c r="AT118" s="153" t="s">
        <v>226</v>
      </c>
      <c r="AU118" s="153" t="s">
        <v>85</v>
      </c>
      <c r="AV118" s="12" t="s">
        <v>83</v>
      </c>
      <c r="AW118" s="12" t="s">
        <v>37</v>
      </c>
      <c r="AX118" s="12" t="s">
        <v>76</v>
      </c>
      <c r="AY118" s="153" t="s">
        <v>215</v>
      </c>
    </row>
    <row r="119" spans="2:51" s="13" customFormat="1" ht="12">
      <c r="B119" s="158"/>
      <c r="D119" s="150" t="s">
        <v>226</v>
      </c>
      <c r="E119" s="159" t="s">
        <v>115</v>
      </c>
      <c r="F119" s="160" t="s">
        <v>231</v>
      </c>
      <c r="H119" s="161">
        <v>17.393</v>
      </c>
      <c r="I119" s="162"/>
      <c r="L119" s="158"/>
      <c r="M119" s="163"/>
      <c r="T119" s="164"/>
      <c r="AT119" s="159" t="s">
        <v>226</v>
      </c>
      <c r="AU119" s="159" t="s">
        <v>85</v>
      </c>
      <c r="AV119" s="13" t="s">
        <v>85</v>
      </c>
      <c r="AW119" s="13" t="s">
        <v>37</v>
      </c>
      <c r="AX119" s="13" t="s">
        <v>76</v>
      </c>
      <c r="AY119" s="159" t="s">
        <v>215</v>
      </c>
    </row>
    <row r="120" spans="2:51" s="14" customFormat="1" ht="12">
      <c r="B120" s="165"/>
      <c r="D120" s="150" t="s">
        <v>226</v>
      </c>
      <c r="E120" s="166" t="s">
        <v>21</v>
      </c>
      <c r="F120" s="167" t="s">
        <v>229</v>
      </c>
      <c r="H120" s="168">
        <v>17.393</v>
      </c>
      <c r="I120" s="169"/>
      <c r="L120" s="165"/>
      <c r="M120" s="170"/>
      <c r="T120" s="171"/>
      <c r="AT120" s="166" t="s">
        <v>226</v>
      </c>
      <c r="AU120" s="166" t="s">
        <v>85</v>
      </c>
      <c r="AV120" s="14" t="s">
        <v>230</v>
      </c>
      <c r="AW120" s="14" t="s">
        <v>37</v>
      </c>
      <c r="AX120" s="14" t="s">
        <v>76</v>
      </c>
      <c r="AY120" s="166" t="s">
        <v>215</v>
      </c>
    </row>
    <row r="121" spans="2:51" s="12" customFormat="1" ht="12">
      <c r="B121" s="152"/>
      <c r="D121" s="150" t="s">
        <v>226</v>
      </c>
      <c r="E121" s="153" t="s">
        <v>21</v>
      </c>
      <c r="F121" s="154" t="s">
        <v>120</v>
      </c>
      <c r="H121" s="153" t="s">
        <v>21</v>
      </c>
      <c r="I121" s="155"/>
      <c r="L121" s="152"/>
      <c r="M121" s="156"/>
      <c r="T121" s="157"/>
      <c r="AT121" s="153" t="s">
        <v>226</v>
      </c>
      <c r="AU121" s="153" t="s">
        <v>85</v>
      </c>
      <c r="AV121" s="12" t="s">
        <v>83</v>
      </c>
      <c r="AW121" s="12" t="s">
        <v>37</v>
      </c>
      <c r="AX121" s="12" t="s">
        <v>76</v>
      </c>
      <c r="AY121" s="153" t="s">
        <v>215</v>
      </c>
    </row>
    <row r="122" spans="2:51" s="12" customFormat="1" ht="12">
      <c r="B122" s="152"/>
      <c r="D122" s="150" t="s">
        <v>226</v>
      </c>
      <c r="E122" s="153" t="s">
        <v>21</v>
      </c>
      <c r="F122" s="154" t="s">
        <v>227</v>
      </c>
      <c r="H122" s="153" t="s">
        <v>21</v>
      </c>
      <c r="I122" s="155"/>
      <c r="L122" s="152"/>
      <c r="M122" s="156"/>
      <c r="T122" s="157"/>
      <c r="AT122" s="153" t="s">
        <v>226</v>
      </c>
      <c r="AU122" s="153" t="s">
        <v>85</v>
      </c>
      <c r="AV122" s="12" t="s">
        <v>83</v>
      </c>
      <c r="AW122" s="12" t="s">
        <v>37</v>
      </c>
      <c r="AX122" s="12" t="s">
        <v>76</v>
      </c>
      <c r="AY122" s="153" t="s">
        <v>215</v>
      </c>
    </row>
    <row r="123" spans="2:51" s="13" customFormat="1" ht="12">
      <c r="B123" s="158"/>
      <c r="D123" s="150" t="s">
        <v>226</v>
      </c>
      <c r="E123" s="159" t="s">
        <v>119</v>
      </c>
      <c r="F123" s="160" t="s">
        <v>232</v>
      </c>
      <c r="H123" s="161">
        <v>21.02</v>
      </c>
      <c r="I123" s="162"/>
      <c r="L123" s="158"/>
      <c r="M123" s="163"/>
      <c r="T123" s="164"/>
      <c r="AT123" s="159" t="s">
        <v>226</v>
      </c>
      <c r="AU123" s="159" t="s">
        <v>85</v>
      </c>
      <c r="AV123" s="13" t="s">
        <v>85</v>
      </c>
      <c r="AW123" s="13" t="s">
        <v>37</v>
      </c>
      <c r="AX123" s="13" t="s">
        <v>76</v>
      </c>
      <c r="AY123" s="159" t="s">
        <v>215</v>
      </c>
    </row>
    <row r="124" spans="2:51" s="14" customFormat="1" ht="12">
      <c r="B124" s="165"/>
      <c r="D124" s="150" t="s">
        <v>226</v>
      </c>
      <c r="E124" s="166" t="s">
        <v>21</v>
      </c>
      <c r="F124" s="167" t="s">
        <v>229</v>
      </c>
      <c r="H124" s="168">
        <v>21.02</v>
      </c>
      <c r="I124" s="169"/>
      <c r="L124" s="165"/>
      <c r="M124" s="170"/>
      <c r="T124" s="171"/>
      <c r="AT124" s="166" t="s">
        <v>226</v>
      </c>
      <c r="AU124" s="166" t="s">
        <v>85</v>
      </c>
      <c r="AV124" s="14" t="s">
        <v>230</v>
      </c>
      <c r="AW124" s="14" t="s">
        <v>37</v>
      </c>
      <c r="AX124" s="14" t="s">
        <v>76</v>
      </c>
      <c r="AY124" s="166" t="s">
        <v>215</v>
      </c>
    </row>
    <row r="125" spans="2:51" s="12" customFormat="1" ht="12">
      <c r="B125" s="152"/>
      <c r="D125" s="150" t="s">
        <v>226</v>
      </c>
      <c r="E125" s="153" t="s">
        <v>21</v>
      </c>
      <c r="F125" s="154" t="s">
        <v>123</v>
      </c>
      <c r="H125" s="153" t="s">
        <v>21</v>
      </c>
      <c r="I125" s="155"/>
      <c r="L125" s="152"/>
      <c r="M125" s="156"/>
      <c r="T125" s="157"/>
      <c r="AT125" s="153" t="s">
        <v>226</v>
      </c>
      <c r="AU125" s="153" t="s">
        <v>85</v>
      </c>
      <c r="AV125" s="12" t="s">
        <v>83</v>
      </c>
      <c r="AW125" s="12" t="s">
        <v>37</v>
      </c>
      <c r="AX125" s="12" t="s">
        <v>76</v>
      </c>
      <c r="AY125" s="153" t="s">
        <v>215</v>
      </c>
    </row>
    <row r="126" spans="2:51" s="12" customFormat="1" ht="12">
      <c r="B126" s="152"/>
      <c r="D126" s="150" t="s">
        <v>226</v>
      </c>
      <c r="E126" s="153" t="s">
        <v>21</v>
      </c>
      <c r="F126" s="154" t="s">
        <v>233</v>
      </c>
      <c r="H126" s="153" t="s">
        <v>21</v>
      </c>
      <c r="I126" s="155"/>
      <c r="L126" s="152"/>
      <c r="M126" s="156"/>
      <c r="T126" s="157"/>
      <c r="AT126" s="153" t="s">
        <v>226</v>
      </c>
      <c r="AU126" s="153" t="s">
        <v>85</v>
      </c>
      <c r="AV126" s="12" t="s">
        <v>83</v>
      </c>
      <c r="AW126" s="12" t="s">
        <v>37</v>
      </c>
      <c r="AX126" s="12" t="s">
        <v>76</v>
      </c>
      <c r="AY126" s="153" t="s">
        <v>215</v>
      </c>
    </row>
    <row r="127" spans="2:51" s="13" customFormat="1" ht="12">
      <c r="B127" s="158"/>
      <c r="D127" s="150" t="s">
        <v>226</v>
      </c>
      <c r="E127" s="159" t="s">
        <v>122</v>
      </c>
      <c r="F127" s="160" t="s">
        <v>124</v>
      </c>
      <c r="H127" s="161">
        <v>37.9</v>
      </c>
      <c r="I127" s="162"/>
      <c r="L127" s="158"/>
      <c r="M127" s="163"/>
      <c r="T127" s="164"/>
      <c r="AT127" s="159" t="s">
        <v>226</v>
      </c>
      <c r="AU127" s="159" t="s">
        <v>85</v>
      </c>
      <c r="AV127" s="13" t="s">
        <v>85</v>
      </c>
      <c r="AW127" s="13" t="s">
        <v>37</v>
      </c>
      <c r="AX127" s="13" t="s">
        <v>76</v>
      </c>
      <c r="AY127" s="159" t="s">
        <v>215</v>
      </c>
    </row>
    <row r="128" spans="2:51" s="14" customFormat="1" ht="12">
      <c r="B128" s="165"/>
      <c r="D128" s="150" t="s">
        <v>226</v>
      </c>
      <c r="E128" s="166" t="s">
        <v>21</v>
      </c>
      <c r="F128" s="167" t="s">
        <v>229</v>
      </c>
      <c r="H128" s="168">
        <v>37.9</v>
      </c>
      <c r="I128" s="169"/>
      <c r="L128" s="165"/>
      <c r="M128" s="170"/>
      <c r="T128" s="171"/>
      <c r="AT128" s="166" t="s">
        <v>226</v>
      </c>
      <c r="AU128" s="166" t="s">
        <v>85</v>
      </c>
      <c r="AV128" s="14" t="s">
        <v>230</v>
      </c>
      <c r="AW128" s="14" t="s">
        <v>37</v>
      </c>
      <c r="AX128" s="14" t="s">
        <v>76</v>
      </c>
      <c r="AY128" s="166" t="s">
        <v>215</v>
      </c>
    </row>
    <row r="129" spans="2:51" s="12" customFormat="1" ht="12">
      <c r="B129" s="152"/>
      <c r="D129" s="150" t="s">
        <v>226</v>
      </c>
      <c r="E129" s="153" t="s">
        <v>21</v>
      </c>
      <c r="F129" s="154" t="s">
        <v>126</v>
      </c>
      <c r="H129" s="153" t="s">
        <v>21</v>
      </c>
      <c r="I129" s="155"/>
      <c r="L129" s="152"/>
      <c r="M129" s="156"/>
      <c r="T129" s="157"/>
      <c r="AT129" s="153" t="s">
        <v>226</v>
      </c>
      <c r="AU129" s="153" t="s">
        <v>85</v>
      </c>
      <c r="AV129" s="12" t="s">
        <v>83</v>
      </c>
      <c r="AW129" s="12" t="s">
        <v>37</v>
      </c>
      <c r="AX129" s="12" t="s">
        <v>76</v>
      </c>
      <c r="AY129" s="153" t="s">
        <v>215</v>
      </c>
    </row>
    <row r="130" spans="2:51" s="12" customFormat="1" ht="12">
      <c r="B130" s="152"/>
      <c r="D130" s="150" t="s">
        <v>226</v>
      </c>
      <c r="E130" s="153" t="s">
        <v>21</v>
      </c>
      <c r="F130" s="154" t="s">
        <v>233</v>
      </c>
      <c r="H130" s="153" t="s">
        <v>21</v>
      </c>
      <c r="I130" s="155"/>
      <c r="L130" s="152"/>
      <c r="M130" s="156"/>
      <c r="T130" s="157"/>
      <c r="AT130" s="153" t="s">
        <v>226</v>
      </c>
      <c r="AU130" s="153" t="s">
        <v>85</v>
      </c>
      <c r="AV130" s="12" t="s">
        <v>83</v>
      </c>
      <c r="AW130" s="12" t="s">
        <v>37</v>
      </c>
      <c r="AX130" s="12" t="s">
        <v>76</v>
      </c>
      <c r="AY130" s="153" t="s">
        <v>215</v>
      </c>
    </row>
    <row r="131" spans="2:51" s="13" customFormat="1" ht="12">
      <c r="B131" s="158"/>
      <c r="D131" s="150" t="s">
        <v>226</v>
      </c>
      <c r="E131" s="159" t="s">
        <v>125</v>
      </c>
      <c r="F131" s="160" t="s">
        <v>127</v>
      </c>
      <c r="H131" s="161">
        <v>27.84</v>
      </c>
      <c r="I131" s="162"/>
      <c r="L131" s="158"/>
      <c r="M131" s="163"/>
      <c r="T131" s="164"/>
      <c r="AT131" s="159" t="s">
        <v>226</v>
      </c>
      <c r="AU131" s="159" t="s">
        <v>85</v>
      </c>
      <c r="AV131" s="13" t="s">
        <v>85</v>
      </c>
      <c r="AW131" s="13" t="s">
        <v>37</v>
      </c>
      <c r="AX131" s="13" t="s">
        <v>76</v>
      </c>
      <c r="AY131" s="159" t="s">
        <v>215</v>
      </c>
    </row>
    <row r="132" spans="2:51" s="14" customFormat="1" ht="12">
      <c r="B132" s="165"/>
      <c r="D132" s="150" t="s">
        <v>226</v>
      </c>
      <c r="E132" s="166" t="s">
        <v>21</v>
      </c>
      <c r="F132" s="167" t="s">
        <v>229</v>
      </c>
      <c r="H132" s="168">
        <v>27.84</v>
      </c>
      <c r="I132" s="169"/>
      <c r="L132" s="165"/>
      <c r="M132" s="170"/>
      <c r="T132" s="171"/>
      <c r="AT132" s="166" t="s">
        <v>226</v>
      </c>
      <c r="AU132" s="166" t="s">
        <v>85</v>
      </c>
      <c r="AV132" s="14" t="s">
        <v>230</v>
      </c>
      <c r="AW132" s="14" t="s">
        <v>37</v>
      </c>
      <c r="AX132" s="14" t="s">
        <v>76</v>
      </c>
      <c r="AY132" s="166" t="s">
        <v>215</v>
      </c>
    </row>
    <row r="133" spans="2:51" s="12" customFormat="1" ht="12">
      <c r="B133" s="152"/>
      <c r="D133" s="150" t="s">
        <v>226</v>
      </c>
      <c r="E133" s="153" t="s">
        <v>21</v>
      </c>
      <c r="F133" s="154" t="s">
        <v>129</v>
      </c>
      <c r="H133" s="153" t="s">
        <v>21</v>
      </c>
      <c r="I133" s="155"/>
      <c r="L133" s="152"/>
      <c r="M133" s="156"/>
      <c r="T133" s="157"/>
      <c r="AT133" s="153" t="s">
        <v>226</v>
      </c>
      <c r="AU133" s="153" t="s">
        <v>85</v>
      </c>
      <c r="AV133" s="12" t="s">
        <v>83</v>
      </c>
      <c r="AW133" s="12" t="s">
        <v>37</v>
      </c>
      <c r="AX133" s="12" t="s">
        <v>76</v>
      </c>
      <c r="AY133" s="153" t="s">
        <v>215</v>
      </c>
    </row>
    <row r="134" spans="2:51" s="12" customFormat="1" ht="12">
      <c r="B134" s="152"/>
      <c r="D134" s="150" t="s">
        <v>226</v>
      </c>
      <c r="E134" s="153" t="s">
        <v>21</v>
      </c>
      <c r="F134" s="154" t="s">
        <v>233</v>
      </c>
      <c r="H134" s="153" t="s">
        <v>21</v>
      </c>
      <c r="I134" s="155"/>
      <c r="L134" s="152"/>
      <c r="M134" s="156"/>
      <c r="T134" s="157"/>
      <c r="AT134" s="153" t="s">
        <v>226</v>
      </c>
      <c r="AU134" s="153" t="s">
        <v>85</v>
      </c>
      <c r="AV134" s="12" t="s">
        <v>83</v>
      </c>
      <c r="AW134" s="12" t="s">
        <v>37</v>
      </c>
      <c r="AX134" s="12" t="s">
        <v>76</v>
      </c>
      <c r="AY134" s="153" t="s">
        <v>215</v>
      </c>
    </row>
    <row r="135" spans="2:51" s="13" customFormat="1" ht="12">
      <c r="B135" s="158"/>
      <c r="D135" s="150" t="s">
        <v>226</v>
      </c>
      <c r="E135" s="159" t="s">
        <v>128</v>
      </c>
      <c r="F135" s="160" t="s">
        <v>130</v>
      </c>
      <c r="H135" s="161">
        <v>40.5</v>
      </c>
      <c r="I135" s="162"/>
      <c r="L135" s="158"/>
      <c r="M135" s="163"/>
      <c r="T135" s="164"/>
      <c r="AT135" s="159" t="s">
        <v>226</v>
      </c>
      <c r="AU135" s="159" t="s">
        <v>85</v>
      </c>
      <c r="AV135" s="13" t="s">
        <v>85</v>
      </c>
      <c r="AW135" s="13" t="s">
        <v>37</v>
      </c>
      <c r="AX135" s="13" t="s">
        <v>76</v>
      </c>
      <c r="AY135" s="159" t="s">
        <v>215</v>
      </c>
    </row>
    <row r="136" spans="2:51" s="14" customFormat="1" ht="12">
      <c r="B136" s="165"/>
      <c r="D136" s="150" t="s">
        <v>226</v>
      </c>
      <c r="E136" s="166" t="s">
        <v>21</v>
      </c>
      <c r="F136" s="167" t="s">
        <v>229</v>
      </c>
      <c r="H136" s="168">
        <v>40.5</v>
      </c>
      <c r="I136" s="169"/>
      <c r="L136" s="165"/>
      <c r="M136" s="170"/>
      <c r="T136" s="171"/>
      <c r="AT136" s="166" t="s">
        <v>226</v>
      </c>
      <c r="AU136" s="166" t="s">
        <v>85</v>
      </c>
      <c r="AV136" s="14" t="s">
        <v>230</v>
      </c>
      <c r="AW136" s="14" t="s">
        <v>37</v>
      </c>
      <c r="AX136" s="14" t="s">
        <v>76</v>
      </c>
      <c r="AY136" s="166" t="s">
        <v>215</v>
      </c>
    </row>
    <row r="137" spans="2:51" s="12" customFormat="1" ht="12">
      <c r="B137" s="152"/>
      <c r="D137" s="150" t="s">
        <v>226</v>
      </c>
      <c r="E137" s="153" t="s">
        <v>21</v>
      </c>
      <c r="F137" s="154" t="s">
        <v>133</v>
      </c>
      <c r="H137" s="153" t="s">
        <v>21</v>
      </c>
      <c r="I137" s="155"/>
      <c r="L137" s="152"/>
      <c r="M137" s="156"/>
      <c r="T137" s="157"/>
      <c r="AT137" s="153" t="s">
        <v>226</v>
      </c>
      <c r="AU137" s="153" t="s">
        <v>85</v>
      </c>
      <c r="AV137" s="12" t="s">
        <v>83</v>
      </c>
      <c r="AW137" s="12" t="s">
        <v>37</v>
      </c>
      <c r="AX137" s="12" t="s">
        <v>76</v>
      </c>
      <c r="AY137" s="153" t="s">
        <v>215</v>
      </c>
    </row>
    <row r="138" spans="2:51" s="12" customFormat="1" ht="12">
      <c r="B138" s="152"/>
      <c r="D138" s="150" t="s">
        <v>226</v>
      </c>
      <c r="E138" s="153" t="s">
        <v>21</v>
      </c>
      <c r="F138" s="154" t="s">
        <v>233</v>
      </c>
      <c r="H138" s="153" t="s">
        <v>21</v>
      </c>
      <c r="I138" s="155"/>
      <c r="L138" s="152"/>
      <c r="M138" s="156"/>
      <c r="T138" s="157"/>
      <c r="AT138" s="153" t="s">
        <v>226</v>
      </c>
      <c r="AU138" s="153" t="s">
        <v>85</v>
      </c>
      <c r="AV138" s="12" t="s">
        <v>83</v>
      </c>
      <c r="AW138" s="12" t="s">
        <v>37</v>
      </c>
      <c r="AX138" s="12" t="s">
        <v>76</v>
      </c>
      <c r="AY138" s="153" t="s">
        <v>215</v>
      </c>
    </row>
    <row r="139" spans="2:51" s="13" customFormat="1" ht="12">
      <c r="B139" s="158"/>
      <c r="D139" s="150" t="s">
        <v>226</v>
      </c>
      <c r="E139" s="159" t="s">
        <v>132</v>
      </c>
      <c r="F139" s="160" t="s">
        <v>134</v>
      </c>
      <c r="H139" s="161">
        <v>7.995</v>
      </c>
      <c r="I139" s="162"/>
      <c r="L139" s="158"/>
      <c r="M139" s="163"/>
      <c r="T139" s="164"/>
      <c r="AT139" s="159" t="s">
        <v>226</v>
      </c>
      <c r="AU139" s="159" t="s">
        <v>85</v>
      </c>
      <c r="AV139" s="13" t="s">
        <v>85</v>
      </c>
      <c r="AW139" s="13" t="s">
        <v>37</v>
      </c>
      <c r="AX139" s="13" t="s">
        <v>76</v>
      </c>
      <c r="AY139" s="159" t="s">
        <v>215</v>
      </c>
    </row>
    <row r="140" spans="2:51" s="14" customFormat="1" ht="12">
      <c r="B140" s="165"/>
      <c r="D140" s="150" t="s">
        <v>226</v>
      </c>
      <c r="E140" s="166" t="s">
        <v>21</v>
      </c>
      <c r="F140" s="167" t="s">
        <v>229</v>
      </c>
      <c r="H140" s="168">
        <v>7.995</v>
      </c>
      <c r="I140" s="169"/>
      <c r="L140" s="165"/>
      <c r="M140" s="170"/>
      <c r="T140" s="171"/>
      <c r="AT140" s="166" t="s">
        <v>226</v>
      </c>
      <c r="AU140" s="166" t="s">
        <v>85</v>
      </c>
      <c r="AV140" s="14" t="s">
        <v>230</v>
      </c>
      <c r="AW140" s="14" t="s">
        <v>37</v>
      </c>
      <c r="AX140" s="14" t="s">
        <v>76</v>
      </c>
      <c r="AY140" s="166" t="s">
        <v>215</v>
      </c>
    </row>
    <row r="141" spans="2:51" s="12" customFormat="1" ht="12">
      <c r="B141" s="152"/>
      <c r="D141" s="150" t="s">
        <v>226</v>
      </c>
      <c r="E141" s="153" t="s">
        <v>21</v>
      </c>
      <c r="F141" s="154" t="s">
        <v>137</v>
      </c>
      <c r="H141" s="153" t="s">
        <v>21</v>
      </c>
      <c r="I141" s="155"/>
      <c r="L141" s="152"/>
      <c r="M141" s="156"/>
      <c r="T141" s="157"/>
      <c r="AT141" s="153" t="s">
        <v>226</v>
      </c>
      <c r="AU141" s="153" t="s">
        <v>85</v>
      </c>
      <c r="AV141" s="12" t="s">
        <v>83</v>
      </c>
      <c r="AW141" s="12" t="s">
        <v>37</v>
      </c>
      <c r="AX141" s="12" t="s">
        <v>76</v>
      </c>
      <c r="AY141" s="153" t="s">
        <v>215</v>
      </c>
    </row>
    <row r="142" spans="2:51" s="12" customFormat="1" ht="12">
      <c r="B142" s="152"/>
      <c r="D142" s="150" t="s">
        <v>226</v>
      </c>
      <c r="E142" s="153" t="s">
        <v>21</v>
      </c>
      <c r="F142" s="154" t="s">
        <v>233</v>
      </c>
      <c r="H142" s="153" t="s">
        <v>21</v>
      </c>
      <c r="I142" s="155"/>
      <c r="L142" s="152"/>
      <c r="M142" s="156"/>
      <c r="T142" s="157"/>
      <c r="AT142" s="153" t="s">
        <v>226</v>
      </c>
      <c r="AU142" s="153" t="s">
        <v>85</v>
      </c>
      <c r="AV142" s="12" t="s">
        <v>83</v>
      </c>
      <c r="AW142" s="12" t="s">
        <v>37</v>
      </c>
      <c r="AX142" s="12" t="s">
        <v>76</v>
      </c>
      <c r="AY142" s="153" t="s">
        <v>215</v>
      </c>
    </row>
    <row r="143" spans="2:51" s="13" customFormat="1" ht="12">
      <c r="B143" s="158"/>
      <c r="D143" s="150" t="s">
        <v>226</v>
      </c>
      <c r="E143" s="159" t="s">
        <v>136</v>
      </c>
      <c r="F143" s="160" t="s">
        <v>138</v>
      </c>
      <c r="H143" s="161">
        <v>56.06</v>
      </c>
      <c r="I143" s="162"/>
      <c r="L143" s="158"/>
      <c r="M143" s="163"/>
      <c r="T143" s="164"/>
      <c r="AT143" s="159" t="s">
        <v>226</v>
      </c>
      <c r="AU143" s="159" t="s">
        <v>85</v>
      </c>
      <c r="AV143" s="13" t="s">
        <v>85</v>
      </c>
      <c r="AW143" s="13" t="s">
        <v>37</v>
      </c>
      <c r="AX143" s="13" t="s">
        <v>76</v>
      </c>
      <c r="AY143" s="159" t="s">
        <v>215</v>
      </c>
    </row>
    <row r="144" spans="2:51" s="14" customFormat="1" ht="12">
      <c r="B144" s="165"/>
      <c r="D144" s="150" t="s">
        <v>226</v>
      </c>
      <c r="E144" s="166" t="s">
        <v>21</v>
      </c>
      <c r="F144" s="167" t="s">
        <v>229</v>
      </c>
      <c r="H144" s="168">
        <v>56.06</v>
      </c>
      <c r="I144" s="169"/>
      <c r="L144" s="165"/>
      <c r="M144" s="170"/>
      <c r="T144" s="171"/>
      <c r="AT144" s="166" t="s">
        <v>226</v>
      </c>
      <c r="AU144" s="166" t="s">
        <v>85</v>
      </c>
      <c r="AV144" s="14" t="s">
        <v>230</v>
      </c>
      <c r="AW144" s="14" t="s">
        <v>37</v>
      </c>
      <c r="AX144" s="14" t="s">
        <v>76</v>
      </c>
      <c r="AY144" s="166" t="s">
        <v>215</v>
      </c>
    </row>
    <row r="145" spans="2:51" s="12" customFormat="1" ht="12">
      <c r="B145" s="152"/>
      <c r="D145" s="150" t="s">
        <v>226</v>
      </c>
      <c r="E145" s="153" t="s">
        <v>21</v>
      </c>
      <c r="F145" s="154" t="s">
        <v>141</v>
      </c>
      <c r="H145" s="153" t="s">
        <v>21</v>
      </c>
      <c r="I145" s="155"/>
      <c r="L145" s="152"/>
      <c r="M145" s="156"/>
      <c r="T145" s="157"/>
      <c r="AT145" s="153" t="s">
        <v>226</v>
      </c>
      <c r="AU145" s="153" t="s">
        <v>85</v>
      </c>
      <c r="AV145" s="12" t="s">
        <v>83</v>
      </c>
      <c r="AW145" s="12" t="s">
        <v>37</v>
      </c>
      <c r="AX145" s="12" t="s">
        <v>76</v>
      </c>
      <c r="AY145" s="153" t="s">
        <v>215</v>
      </c>
    </row>
    <row r="146" spans="2:51" s="12" customFormat="1" ht="12">
      <c r="B146" s="152"/>
      <c r="D146" s="150" t="s">
        <v>226</v>
      </c>
      <c r="E146" s="153" t="s">
        <v>21</v>
      </c>
      <c r="F146" s="154" t="s">
        <v>233</v>
      </c>
      <c r="H146" s="153" t="s">
        <v>21</v>
      </c>
      <c r="I146" s="155"/>
      <c r="L146" s="152"/>
      <c r="M146" s="156"/>
      <c r="T146" s="157"/>
      <c r="AT146" s="153" t="s">
        <v>226</v>
      </c>
      <c r="AU146" s="153" t="s">
        <v>85</v>
      </c>
      <c r="AV146" s="12" t="s">
        <v>83</v>
      </c>
      <c r="AW146" s="12" t="s">
        <v>37</v>
      </c>
      <c r="AX146" s="12" t="s">
        <v>76</v>
      </c>
      <c r="AY146" s="153" t="s">
        <v>215</v>
      </c>
    </row>
    <row r="147" spans="2:51" s="13" customFormat="1" ht="12">
      <c r="B147" s="158"/>
      <c r="D147" s="150" t="s">
        <v>226</v>
      </c>
      <c r="E147" s="159" t="s">
        <v>140</v>
      </c>
      <c r="F147" s="160" t="s">
        <v>142</v>
      </c>
      <c r="H147" s="161">
        <v>27.75</v>
      </c>
      <c r="I147" s="162"/>
      <c r="L147" s="158"/>
      <c r="M147" s="163"/>
      <c r="T147" s="164"/>
      <c r="AT147" s="159" t="s">
        <v>226</v>
      </c>
      <c r="AU147" s="159" t="s">
        <v>85</v>
      </c>
      <c r="AV147" s="13" t="s">
        <v>85</v>
      </c>
      <c r="AW147" s="13" t="s">
        <v>37</v>
      </c>
      <c r="AX147" s="13" t="s">
        <v>76</v>
      </c>
      <c r="AY147" s="159" t="s">
        <v>215</v>
      </c>
    </row>
    <row r="148" spans="2:51" s="14" customFormat="1" ht="12">
      <c r="B148" s="165"/>
      <c r="D148" s="150" t="s">
        <v>226</v>
      </c>
      <c r="E148" s="166" t="s">
        <v>21</v>
      </c>
      <c r="F148" s="167" t="s">
        <v>229</v>
      </c>
      <c r="H148" s="168">
        <v>27.75</v>
      </c>
      <c r="I148" s="169"/>
      <c r="L148" s="165"/>
      <c r="M148" s="170"/>
      <c r="T148" s="171"/>
      <c r="AT148" s="166" t="s">
        <v>226</v>
      </c>
      <c r="AU148" s="166" t="s">
        <v>85</v>
      </c>
      <c r="AV148" s="14" t="s">
        <v>230</v>
      </c>
      <c r="AW148" s="14" t="s">
        <v>37</v>
      </c>
      <c r="AX148" s="14" t="s">
        <v>76</v>
      </c>
      <c r="AY148" s="166" t="s">
        <v>215</v>
      </c>
    </row>
    <row r="149" spans="2:51" s="12" customFormat="1" ht="12">
      <c r="B149" s="152"/>
      <c r="D149" s="150" t="s">
        <v>226</v>
      </c>
      <c r="E149" s="153" t="s">
        <v>21</v>
      </c>
      <c r="F149" s="154" t="s">
        <v>145</v>
      </c>
      <c r="H149" s="153" t="s">
        <v>21</v>
      </c>
      <c r="I149" s="155"/>
      <c r="L149" s="152"/>
      <c r="M149" s="156"/>
      <c r="T149" s="157"/>
      <c r="AT149" s="153" t="s">
        <v>226</v>
      </c>
      <c r="AU149" s="153" t="s">
        <v>85</v>
      </c>
      <c r="AV149" s="12" t="s">
        <v>83</v>
      </c>
      <c r="AW149" s="12" t="s">
        <v>37</v>
      </c>
      <c r="AX149" s="12" t="s">
        <v>76</v>
      </c>
      <c r="AY149" s="153" t="s">
        <v>215</v>
      </c>
    </row>
    <row r="150" spans="2:51" s="12" customFormat="1" ht="12">
      <c r="B150" s="152"/>
      <c r="D150" s="150" t="s">
        <v>226</v>
      </c>
      <c r="E150" s="153" t="s">
        <v>21</v>
      </c>
      <c r="F150" s="154" t="s">
        <v>233</v>
      </c>
      <c r="H150" s="153" t="s">
        <v>21</v>
      </c>
      <c r="I150" s="155"/>
      <c r="L150" s="152"/>
      <c r="M150" s="156"/>
      <c r="T150" s="157"/>
      <c r="AT150" s="153" t="s">
        <v>226</v>
      </c>
      <c r="AU150" s="153" t="s">
        <v>85</v>
      </c>
      <c r="AV150" s="12" t="s">
        <v>83</v>
      </c>
      <c r="AW150" s="12" t="s">
        <v>37</v>
      </c>
      <c r="AX150" s="12" t="s">
        <v>76</v>
      </c>
      <c r="AY150" s="153" t="s">
        <v>215</v>
      </c>
    </row>
    <row r="151" spans="2:51" s="13" customFormat="1" ht="12">
      <c r="B151" s="158"/>
      <c r="D151" s="150" t="s">
        <v>226</v>
      </c>
      <c r="E151" s="159" t="s">
        <v>144</v>
      </c>
      <c r="F151" s="160" t="s">
        <v>146</v>
      </c>
      <c r="H151" s="161">
        <v>40.77</v>
      </c>
      <c r="I151" s="162"/>
      <c r="L151" s="158"/>
      <c r="M151" s="163"/>
      <c r="T151" s="164"/>
      <c r="AT151" s="159" t="s">
        <v>226</v>
      </c>
      <c r="AU151" s="159" t="s">
        <v>85</v>
      </c>
      <c r="AV151" s="13" t="s">
        <v>85</v>
      </c>
      <c r="AW151" s="13" t="s">
        <v>37</v>
      </c>
      <c r="AX151" s="13" t="s">
        <v>76</v>
      </c>
      <c r="AY151" s="159" t="s">
        <v>215</v>
      </c>
    </row>
    <row r="152" spans="2:51" s="14" customFormat="1" ht="12">
      <c r="B152" s="165"/>
      <c r="D152" s="150" t="s">
        <v>226</v>
      </c>
      <c r="E152" s="166" t="s">
        <v>21</v>
      </c>
      <c r="F152" s="167" t="s">
        <v>229</v>
      </c>
      <c r="H152" s="168">
        <v>40.77</v>
      </c>
      <c r="I152" s="169"/>
      <c r="L152" s="165"/>
      <c r="M152" s="170"/>
      <c r="T152" s="171"/>
      <c r="AT152" s="166" t="s">
        <v>226</v>
      </c>
      <c r="AU152" s="166" t="s">
        <v>85</v>
      </c>
      <c r="AV152" s="14" t="s">
        <v>230</v>
      </c>
      <c r="AW152" s="14" t="s">
        <v>37</v>
      </c>
      <c r="AX152" s="14" t="s">
        <v>76</v>
      </c>
      <c r="AY152" s="166" t="s">
        <v>215</v>
      </c>
    </row>
    <row r="153" spans="2:51" s="12" customFormat="1" ht="12">
      <c r="B153" s="152"/>
      <c r="D153" s="150" t="s">
        <v>226</v>
      </c>
      <c r="E153" s="153" t="s">
        <v>21</v>
      </c>
      <c r="F153" s="154" t="s">
        <v>148</v>
      </c>
      <c r="H153" s="153" t="s">
        <v>21</v>
      </c>
      <c r="I153" s="155"/>
      <c r="L153" s="152"/>
      <c r="M153" s="156"/>
      <c r="T153" s="157"/>
      <c r="AT153" s="153" t="s">
        <v>226</v>
      </c>
      <c r="AU153" s="153" t="s">
        <v>85</v>
      </c>
      <c r="AV153" s="12" t="s">
        <v>83</v>
      </c>
      <c r="AW153" s="12" t="s">
        <v>37</v>
      </c>
      <c r="AX153" s="12" t="s">
        <v>76</v>
      </c>
      <c r="AY153" s="153" t="s">
        <v>215</v>
      </c>
    </row>
    <row r="154" spans="2:51" s="12" customFormat="1" ht="12">
      <c r="B154" s="152"/>
      <c r="D154" s="150" t="s">
        <v>226</v>
      </c>
      <c r="E154" s="153" t="s">
        <v>21</v>
      </c>
      <c r="F154" s="154" t="s">
        <v>233</v>
      </c>
      <c r="H154" s="153" t="s">
        <v>21</v>
      </c>
      <c r="I154" s="155"/>
      <c r="L154" s="152"/>
      <c r="M154" s="156"/>
      <c r="T154" s="157"/>
      <c r="AT154" s="153" t="s">
        <v>226</v>
      </c>
      <c r="AU154" s="153" t="s">
        <v>85</v>
      </c>
      <c r="AV154" s="12" t="s">
        <v>83</v>
      </c>
      <c r="AW154" s="12" t="s">
        <v>37</v>
      </c>
      <c r="AX154" s="12" t="s">
        <v>76</v>
      </c>
      <c r="AY154" s="153" t="s">
        <v>215</v>
      </c>
    </row>
    <row r="155" spans="2:51" s="13" customFormat="1" ht="12">
      <c r="B155" s="158"/>
      <c r="D155" s="150" t="s">
        <v>226</v>
      </c>
      <c r="E155" s="159" t="s">
        <v>21</v>
      </c>
      <c r="F155" s="160" t="s">
        <v>234</v>
      </c>
      <c r="H155" s="161">
        <v>16.26</v>
      </c>
      <c r="I155" s="162"/>
      <c r="L155" s="158"/>
      <c r="M155" s="163"/>
      <c r="T155" s="164"/>
      <c r="AT155" s="159" t="s">
        <v>226</v>
      </c>
      <c r="AU155" s="159" t="s">
        <v>85</v>
      </c>
      <c r="AV155" s="13" t="s">
        <v>85</v>
      </c>
      <c r="AW155" s="13" t="s">
        <v>37</v>
      </c>
      <c r="AX155" s="13" t="s">
        <v>76</v>
      </c>
      <c r="AY155" s="159" t="s">
        <v>215</v>
      </c>
    </row>
    <row r="156" spans="2:51" s="13" customFormat="1" ht="12">
      <c r="B156" s="158"/>
      <c r="D156" s="150" t="s">
        <v>226</v>
      </c>
      <c r="E156" s="159" t="s">
        <v>21</v>
      </c>
      <c r="F156" s="160" t="s">
        <v>235</v>
      </c>
      <c r="H156" s="161">
        <v>-2.956</v>
      </c>
      <c r="I156" s="162"/>
      <c r="L156" s="158"/>
      <c r="M156" s="163"/>
      <c r="T156" s="164"/>
      <c r="AT156" s="159" t="s">
        <v>226</v>
      </c>
      <c r="AU156" s="159" t="s">
        <v>85</v>
      </c>
      <c r="AV156" s="13" t="s">
        <v>85</v>
      </c>
      <c r="AW156" s="13" t="s">
        <v>37</v>
      </c>
      <c r="AX156" s="13" t="s">
        <v>76</v>
      </c>
      <c r="AY156" s="159" t="s">
        <v>215</v>
      </c>
    </row>
    <row r="157" spans="2:51" s="14" customFormat="1" ht="12">
      <c r="B157" s="165"/>
      <c r="D157" s="150" t="s">
        <v>226</v>
      </c>
      <c r="E157" s="166" t="s">
        <v>147</v>
      </c>
      <c r="F157" s="167" t="s">
        <v>229</v>
      </c>
      <c r="H157" s="168">
        <v>13.304</v>
      </c>
      <c r="I157" s="169"/>
      <c r="L157" s="165"/>
      <c r="M157" s="170"/>
      <c r="T157" s="171"/>
      <c r="AT157" s="166" t="s">
        <v>226</v>
      </c>
      <c r="AU157" s="166" t="s">
        <v>85</v>
      </c>
      <c r="AV157" s="14" t="s">
        <v>230</v>
      </c>
      <c r="AW157" s="14" t="s">
        <v>37</v>
      </c>
      <c r="AX157" s="14" t="s">
        <v>76</v>
      </c>
      <c r="AY157" s="166" t="s">
        <v>215</v>
      </c>
    </row>
    <row r="158" spans="2:51" s="12" customFormat="1" ht="12">
      <c r="B158" s="152"/>
      <c r="D158" s="150" t="s">
        <v>226</v>
      </c>
      <c r="E158" s="153" t="s">
        <v>21</v>
      </c>
      <c r="F158" s="154" t="s">
        <v>151</v>
      </c>
      <c r="H158" s="153" t="s">
        <v>21</v>
      </c>
      <c r="I158" s="155"/>
      <c r="L158" s="152"/>
      <c r="M158" s="156"/>
      <c r="T158" s="157"/>
      <c r="AT158" s="153" t="s">
        <v>226</v>
      </c>
      <c r="AU158" s="153" t="s">
        <v>85</v>
      </c>
      <c r="AV158" s="12" t="s">
        <v>83</v>
      </c>
      <c r="AW158" s="12" t="s">
        <v>37</v>
      </c>
      <c r="AX158" s="12" t="s">
        <v>76</v>
      </c>
      <c r="AY158" s="153" t="s">
        <v>215</v>
      </c>
    </row>
    <row r="159" spans="2:51" s="12" customFormat="1" ht="12">
      <c r="B159" s="152"/>
      <c r="D159" s="150" t="s">
        <v>226</v>
      </c>
      <c r="E159" s="153" t="s">
        <v>21</v>
      </c>
      <c r="F159" s="154" t="s">
        <v>233</v>
      </c>
      <c r="H159" s="153" t="s">
        <v>21</v>
      </c>
      <c r="I159" s="155"/>
      <c r="L159" s="152"/>
      <c r="M159" s="156"/>
      <c r="T159" s="157"/>
      <c r="AT159" s="153" t="s">
        <v>226</v>
      </c>
      <c r="AU159" s="153" t="s">
        <v>85</v>
      </c>
      <c r="AV159" s="12" t="s">
        <v>83</v>
      </c>
      <c r="AW159" s="12" t="s">
        <v>37</v>
      </c>
      <c r="AX159" s="12" t="s">
        <v>76</v>
      </c>
      <c r="AY159" s="153" t="s">
        <v>215</v>
      </c>
    </row>
    <row r="160" spans="2:51" s="13" customFormat="1" ht="12">
      <c r="B160" s="158"/>
      <c r="D160" s="150" t="s">
        <v>226</v>
      </c>
      <c r="E160" s="159" t="s">
        <v>21</v>
      </c>
      <c r="F160" s="160" t="s">
        <v>236</v>
      </c>
      <c r="H160" s="161">
        <v>29.96</v>
      </c>
      <c r="I160" s="162"/>
      <c r="L160" s="158"/>
      <c r="M160" s="163"/>
      <c r="T160" s="164"/>
      <c r="AT160" s="159" t="s">
        <v>226</v>
      </c>
      <c r="AU160" s="159" t="s">
        <v>85</v>
      </c>
      <c r="AV160" s="13" t="s">
        <v>85</v>
      </c>
      <c r="AW160" s="13" t="s">
        <v>37</v>
      </c>
      <c r="AX160" s="13" t="s">
        <v>76</v>
      </c>
      <c r="AY160" s="159" t="s">
        <v>215</v>
      </c>
    </row>
    <row r="161" spans="2:51" s="13" customFormat="1" ht="12">
      <c r="B161" s="158"/>
      <c r="D161" s="150" t="s">
        <v>226</v>
      </c>
      <c r="E161" s="159" t="s">
        <v>21</v>
      </c>
      <c r="F161" s="160" t="s">
        <v>235</v>
      </c>
      <c r="H161" s="161">
        <v>-2.956</v>
      </c>
      <c r="I161" s="162"/>
      <c r="L161" s="158"/>
      <c r="M161" s="163"/>
      <c r="T161" s="164"/>
      <c r="AT161" s="159" t="s">
        <v>226</v>
      </c>
      <c r="AU161" s="159" t="s">
        <v>85</v>
      </c>
      <c r="AV161" s="13" t="s">
        <v>85</v>
      </c>
      <c r="AW161" s="13" t="s">
        <v>37</v>
      </c>
      <c r="AX161" s="13" t="s">
        <v>76</v>
      </c>
      <c r="AY161" s="159" t="s">
        <v>215</v>
      </c>
    </row>
    <row r="162" spans="2:51" s="14" customFormat="1" ht="12">
      <c r="B162" s="165"/>
      <c r="D162" s="150" t="s">
        <v>226</v>
      </c>
      <c r="E162" s="166" t="s">
        <v>150</v>
      </c>
      <c r="F162" s="167" t="s">
        <v>229</v>
      </c>
      <c r="H162" s="168">
        <v>27.004</v>
      </c>
      <c r="I162" s="169"/>
      <c r="L162" s="165"/>
      <c r="M162" s="170"/>
      <c r="T162" s="171"/>
      <c r="AT162" s="166" t="s">
        <v>226</v>
      </c>
      <c r="AU162" s="166" t="s">
        <v>85</v>
      </c>
      <c r="AV162" s="14" t="s">
        <v>230</v>
      </c>
      <c r="AW162" s="14" t="s">
        <v>37</v>
      </c>
      <c r="AX162" s="14" t="s">
        <v>76</v>
      </c>
      <c r="AY162" s="166" t="s">
        <v>215</v>
      </c>
    </row>
    <row r="163" spans="2:51" s="12" customFormat="1" ht="12">
      <c r="B163" s="152"/>
      <c r="D163" s="150" t="s">
        <v>226</v>
      </c>
      <c r="E163" s="153" t="s">
        <v>21</v>
      </c>
      <c r="F163" s="154" t="s">
        <v>154</v>
      </c>
      <c r="H163" s="153" t="s">
        <v>21</v>
      </c>
      <c r="I163" s="155"/>
      <c r="L163" s="152"/>
      <c r="M163" s="156"/>
      <c r="T163" s="157"/>
      <c r="AT163" s="153" t="s">
        <v>226</v>
      </c>
      <c r="AU163" s="153" t="s">
        <v>85</v>
      </c>
      <c r="AV163" s="12" t="s">
        <v>83</v>
      </c>
      <c r="AW163" s="12" t="s">
        <v>37</v>
      </c>
      <c r="AX163" s="12" t="s">
        <v>76</v>
      </c>
      <c r="AY163" s="153" t="s">
        <v>215</v>
      </c>
    </row>
    <row r="164" spans="2:51" s="12" customFormat="1" ht="12">
      <c r="B164" s="152"/>
      <c r="D164" s="150" t="s">
        <v>226</v>
      </c>
      <c r="E164" s="153" t="s">
        <v>21</v>
      </c>
      <c r="F164" s="154" t="s">
        <v>233</v>
      </c>
      <c r="H164" s="153" t="s">
        <v>21</v>
      </c>
      <c r="I164" s="155"/>
      <c r="L164" s="152"/>
      <c r="M164" s="156"/>
      <c r="T164" s="157"/>
      <c r="AT164" s="153" t="s">
        <v>226</v>
      </c>
      <c r="AU164" s="153" t="s">
        <v>85</v>
      </c>
      <c r="AV164" s="12" t="s">
        <v>83</v>
      </c>
      <c r="AW164" s="12" t="s">
        <v>37</v>
      </c>
      <c r="AX164" s="12" t="s">
        <v>76</v>
      </c>
      <c r="AY164" s="153" t="s">
        <v>215</v>
      </c>
    </row>
    <row r="165" spans="2:51" s="13" customFormat="1" ht="12">
      <c r="B165" s="158"/>
      <c r="D165" s="150" t="s">
        <v>226</v>
      </c>
      <c r="E165" s="159" t="s">
        <v>153</v>
      </c>
      <c r="F165" s="160" t="s">
        <v>237</v>
      </c>
      <c r="H165" s="161">
        <v>7.2</v>
      </c>
      <c r="I165" s="162"/>
      <c r="L165" s="158"/>
      <c r="M165" s="163"/>
      <c r="T165" s="164"/>
      <c r="AT165" s="159" t="s">
        <v>226</v>
      </c>
      <c r="AU165" s="159" t="s">
        <v>85</v>
      </c>
      <c r="AV165" s="13" t="s">
        <v>85</v>
      </c>
      <c r="AW165" s="13" t="s">
        <v>37</v>
      </c>
      <c r="AX165" s="13" t="s">
        <v>76</v>
      </c>
      <c r="AY165" s="159" t="s">
        <v>215</v>
      </c>
    </row>
    <row r="166" spans="2:51" s="14" customFormat="1" ht="12">
      <c r="B166" s="165"/>
      <c r="D166" s="150" t="s">
        <v>226</v>
      </c>
      <c r="E166" s="166" t="s">
        <v>21</v>
      </c>
      <c r="F166" s="167" t="s">
        <v>229</v>
      </c>
      <c r="H166" s="168">
        <v>7.2</v>
      </c>
      <c r="I166" s="169"/>
      <c r="L166" s="165"/>
      <c r="M166" s="170"/>
      <c r="T166" s="171"/>
      <c r="AT166" s="166" t="s">
        <v>226</v>
      </c>
      <c r="AU166" s="166" t="s">
        <v>85</v>
      </c>
      <c r="AV166" s="14" t="s">
        <v>230</v>
      </c>
      <c r="AW166" s="14" t="s">
        <v>37</v>
      </c>
      <c r="AX166" s="14" t="s">
        <v>76</v>
      </c>
      <c r="AY166" s="166" t="s">
        <v>215</v>
      </c>
    </row>
    <row r="167" spans="2:51" s="12" customFormat="1" ht="12">
      <c r="B167" s="152"/>
      <c r="D167" s="150" t="s">
        <v>226</v>
      </c>
      <c r="E167" s="153" t="s">
        <v>21</v>
      </c>
      <c r="F167" s="154" t="s">
        <v>157</v>
      </c>
      <c r="H167" s="153" t="s">
        <v>21</v>
      </c>
      <c r="I167" s="155"/>
      <c r="L167" s="152"/>
      <c r="M167" s="156"/>
      <c r="T167" s="157"/>
      <c r="AT167" s="153" t="s">
        <v>226</v>
      </c>
      <c r="AU167" s="153" t="s">
        <v>85</v>
      </c>
      <c r="AV167" s="12" t="s">
        <v>83</v>
      </c>
      <c r="AW167" s="12" t="s">
        <v>37</v>
      </c>
      <c r="AX167" s="12" t="s">
        <v>76</v>
      </c>
      <c r="AY167" s="153" t="s">
        <v>215</v>
      </c>
    </row>
    <row r="168" spans="2:51" s="12" customFormat="1" ht="12">
      <c r="B168" s="152"/>
      <c r="D168" s="150" t="s">
        <v>226</v>
      </c>
      <c r="E168" s="153" t="s">
        <v>21</v>
      </c>
      <c r="F168" s="154" t="s">
        <v>233</v>
      </c>
      <c r="H168" s="153" t="s">
        <v>21</v>
      </c>
      <c r="I168" s="155"/>
      <c r="L168" s="152"/>
      <c r="M168" s="156"/>
      <c r="T168" s="157"/>
      <c r="AT168" s="153" t="s">
        <v>226</v>
      </c>
      <c r="AU168" s="153" t="s">
        <v>85</v>
      </c>
      <c r="AV168" s="12" t="s">
        <v>83</v>
      </c>
      <c r="AW168" s="12" t="s">
        <v>37</v>
      </c>
      <c r="AX168" s="12" t="s">
        <v>76</v>
      </c>
      <c r="AY168" s="153" t="s">
        <v>215</v>
      </c>
    </row>
    <row r="169" spans="2:51" s="13" customFormat="1" ht="12">
      <c r="B169" s="158"/>
      <c r="D169" s="150" t="s">
        <v>226</v>
      </c>
      <c r="E169" s="159" t="s">
        <v>156</v>
      </c>
      <c r="F169" s="160" t="s">
        <v>158</v>
      </c>
      <c r="H169" s="161">
        <v>17.45</v>
      </c>
      <c r="I169" s="162"/>
      <c r="L169" s="158"/>
      <c r="M169" s="163"/>
      <c r="T169" s="164"/>
      <c r="AT169" s="159" t="s">
        <v>226</v>
      </c>
      <c r="AU169" s="159" t="s">
        <v>85</v>
      </c>
      <c r="AV169" s="13" t="s">
        <v>85</v>
      </c>
      <c r="AW169" s="13" t="s">
        <v>37</v>
      </c>
      <c r="AX169" s="13" t="s">
        <v>76</v>
      </c>
      <c r="AY169" s="159" t="s">
        <v>215</v>
      </c>
    </row>
    <row r="170" spans="2:51" s="14" customFormat="1" ht="12">
      <c r="B170" s="165"/>
      <c r="D170" s="150" t="s">
        <v>226</v>
      </c>
      <c r="E170" s="166" t="s">
        <v>21</v>
      </c>
      <c r="F170" s="167" t="s">
        <v>229</v>
      </c>
      <c r="H170" s="168">
        <v>17.45</v>
      </c>
      <c r="I170" s="169"/>
      <c r="L170" s="165"/>
      <c r="M170" s="170"/>
      <c r="T170" s="171"/>
      <c r="AT170" s="166" t="s">
        <v>226</v>
      </c>
      <c r="AU170" s="166" t="s">
        <v>85</v>
      </c>
      <c r="AV170" s="14" t="s">
        <v>230</v>
      </c>
      <c r="AW170" s="14" t="s">
        <v>37</v>
      </c>
      <c r="AX170" s="14" t="s">
        <v>76</v>
      </c>
      <c r="AY170" s="166" t="s">
        <v>215</v>
      </c>
    </row>
    <row r="171" spans="2:51" s="12" customFormat="1" ht="12">
      <c r="B171" s="152"/>
      <c r="D171" s="150" t="s">
        <v>226</v>
      </c>
      <c r="E171" s="153" t="s">
        <v>21</v>
      </c>
      <c r="F171" s="154" t="s">
        <v>160</v>
      </c>
      <c r="H171" s="153" t="s">
        <v>21</v>
      </c>
      <c r="I171" s="155"/>
      <c r="L171" s="152"/>
      <c r="M171" s="156"/>
      <c r="T171" s="157"/>
      <c r="AT171" s="153" t="s">
        <v>226</v>
      </c>
      <c r="AU171" s="153" t="s">
        <v>85</v>
      </c>
      <c r="AV171" s="12" t="s">
        <v>83</v>
      </c>
      <c r="AW171" s="12" t="s">
        <v>37</v>
      </c>
      <c r="AX171" s="12" t="s">
        <v>76</v>
      </c>
      <c r="AY171" s="153" t="s">
        <v>215</v>
      </c>
    </row>
    <row r="172" spans="2:51" s="12" customFormat="1" ht="12">
      <c r="B172" s="152"/>
      <c r="D172" s="150" t="s">
        <v>226</v>
      </c>
      <c r="E172" s="153" t="s">
        <v>21</v>
      </c>
      <c r="F172" s="154" t="s">
        <v>233</v>
      </c>
      <c r="H172" s="153" t="s">
        <v>21</v>
      </c>
      <c r="I172" s="155"/>
      <c r="L172" s="152"/>
      <c r="M172" s="156"/>
      <c r="T172" s="157"/>
      <c r="AT172" s="153" t="s">
        <v>226</v>
      </c>
      <c r="AU172" s="153" t="s">
        <v>85</v>
      </c>
      <c r="AV172" s="12" t="s">
        <v>83</v>
      </c>
      <c r="AW172" s="12" t="s">
        <v>37</v>
      </c>
      <c r="AX172" s="12" t="s">
        <v>76</v>
      </c>
      <c r="AY172" s="153" t="s">
        <v>215</v>
      </c>
    </row>
    <row r="173" spans="2:51" s="13" customFormat="1" ht="12">
      <c r="B173" s="158"/>
      <c r="D173" s="150" t="s">
        <v>226</v>
      </c>
      <c r="E173" s="159" t="s">
        <v>159</v>
      </c>
      <c r="F173" s="160" t="s">
        <v>161</v>
      </c>
      <c r="H173" s="161">
        <v>1.33</v>
      </c>
      <c r="I173" s="162"/>
      <c r="L173" s="158"/>
      <c r="M173" s="163"/>
      <c r="T173" s="164"/>
      <c r="AT173" s="159" t="s">
        <v>226</v>
      </c>
      <c r="AU173" s="159" t="s">
        <v>85</v>
      </c>
      <c r="AV173" s="13" t="s">
        <v>85</v>
      </c>
      <c r="AW173" s="13" t="s">
        <v>37</v>
      </c>
      <c r="AX173" s="13" t="s">
        <v>76</v>
      </c>
      <c r="AY173" s="159" t="s">
        <v>215</v>
      </c>
    </row>
    <row r="174" spans="2:51" s="14" customFormat="1" ht="12">
      <c r="B174" s="165"/>
      <c r="D174" s="150" t="s">
        <v>226</v>
      </c>
      <c r="E174" s="166" t="s">
        <v>21</v>
      </c>
      <c r="F174" s="167" t="s">
        <v>229</v>
      </c>
      <c r="H174" s="168">
        <v>1.33</v>
      </c>
      <c r="I174" s="169"/>
      <c r="L174" s="165"/>
      <c r="M174" s="170"/>
      <c r="T174" s="171"/>
      <c r="AT174" s="166" t="s">
        <v>226</v>
      </c>
      <c r="AU174" s="166" t="s">
        <v>85</v>
      </c>
      <c r="AV174" s="14" t="s">
        <v>230</v>
      </c>
      <c r="AW174" s="14" t="s">
        <v>37</v>
      </c>
      <c r="AX174" s="14" t="s">
        <v>76</v>
      </c>
      <c r="AY174" s="166" t="s">
        <v>215</v>
      </c>
    </row>
    <row r="175" spans="2:51" s="12" customFormat="1" ht="12">
      <c r="B175" s="152"/>
      <c r="D175" s="150" t="s">
        <v>226</v>
      </c>
      <c r="E175" s="153" t="s">
        <v>21</v>
      </c>
      <c r="F175" s="154" t="s">
        <v>163</v>
      </c>
      <c r="H175" s="153" t="s">
        <v>21</v>
      </c>
      <c r="I175" s="155"/>
      <c r="L175" s="152"/>
      <c r="M175" s="156"/>
      <c r="T175" s="157"/>
      <c r="AT175" s="153" t="s">
        <v>226</v>
      </c>
      <c r="AU175" s="153" t="s">
        <v>85</v>
      </c>
      <c r="AV175" s="12" t="s">
        <v>83</v>
      </c>
      <c r="AW175" s="12" t="s">
        <v>37</v>
      </c>
      <c r="AX175" s="12" t="s">
        <v>76</v>
      </c>
      <c r="AY175" s="153" t="s">
        <v>215</v>
      </c>
    </row>
    <row r="176" spans="2:51" s="12" customFormat="1" ht="12">
      <c r="B176" s="152"/>
      <c r="D176" s="150" t="s">
        <v>226</v>
      </c>
      <c r="E176" s="153" t="s">
        <v>21</v>
      </c>
      <c r="F176" s="154" t="s">
        <v>233</v>
      </c>
      <c r="H176" s="153" t="s">
        <v>21</v>
      </c>
      <c r="I176" s="155"/>
      <c r="L176" s="152"/>
      <c r="M176" s="156"/>
      <c r="T176" s="157"/>
      <c r="AT176" s="153" t="s">
        <v>226</v>
      </c>
      <c r="AU176" s="153" t="s">
        <v>85</v>
      </c>
      <c r="AV176" s="12" t="s">
        <v>83</v>
      </c>
      <c r="AW176" s="12" t="s">
        <v>37</v>
      </c>
      <c r="AX176" s="12" t="s">
        <v>76</v>
      </c>
      <c r="AY176" s="153" t="s">
        <v>215</v>
      </c>
    </row>
    <row r="177" spans="2:51" s="13" customFormat="1" ht="12">
      <c r="B177" s="158"/>
      <c r="D177" s="150" t="s">
        <v>226</v>
      </c>
      <c r="E177" s="159" t="s">
        <v>162</v>
      </c>
      <c r="F177" s="160" t="s">
        <v>164</v>
      </c>
      <c r="H177" s="161">
        <v>19.57</v>
      </c>
      <c r="I177" s="162"/>
      <c r="L177" s="158"/>
      <c r="M177" s="163"/>
      <c r="T177" s="164"/>
      <c r="AT177" s="159" t="s">
        <v>226</v>
      </c>
      <c r="AU177" s="159" t="s">
        <v>85</v>
      </c>
      <c r="AV177" s="13" t="s">
        <v>85</v>
      </c>
      <c r="AW177" s="13" t="s">
        <v>37</v>
      </c>
      <c r="AX177" s="13" t="s">
        <v>76</v>
      </c>
      <c r="AY177" s="159" t="s">
        <v>215</v>
      </c>
    </row>
    <row r="178" spans="2:51" s="14" customFormat="1" ht="12">
      <c r="B178" s="165"/>
      <c r="D178" s="150" t="s">
        <v>226</v>
      </c>
      <c r="E178" s="166" t="s">
        <v>21</v>
      </c>
      <c r="F178" s="167" t="s">
        <v>229</v>
      </c>
      <c r="H178" s="168">
        <v>19.57</v>
      </c>
      <c r="I178" s="169"/>
      <c r="L178" s="165"/>
      <c r="M178" s="170"/>
      <c r="T178" s="171"/>
      <c r="AT178" s="166" t="s">
        <v>226</v>
      </c>
      <c r="AU178" s="166" t="s">
        <v>85</v>
      </c>
      <c r="AV178" s="14" t="s">
        <v>230</v>
      </c>
      <c r="AW178" s="14" t="s">
        <v>37</v>
      </c>
      <c r="AX178" s="14" t="s">
        <v>76</v>
      </c>
      <c r="AY178" s="166" t="s">
        <v>215</v>
      </c>
    </row>
    <row r="179" spans="2:51" s="12" customFormat="1" ht="12">
      <c r="B179" s="152"/>
      <c r="D179" s="150" t="s">
        <v>226</v>
      </c>
      <c r="E179" s="153" t="s">
        <v>21</v>
      </c>
      <c r="F179" s="154" t="s">
        <v>166</v>
      </c>
      <c r="H179" s="153" t="s">
        <v>21</v>
      </c>
      <c r="I179" s="155"/>
      <c r="L179" s="152"/>
      <c r="M179" s="156"/>
      <c r="T179" s="157"/>
      <c r="AT179" s="153" t="s">
        <v>226</v>
      </c>
      <c r="AU179" s="153" t="s">
        <v>85</v>
      </c>
      <c r="AV179" s="12" t="s">
        <v>83</v>
      </c>
      <c r="AW179" s="12" t="s">
        <v>37</v>
      </c>
      <c r="AX179" s="12" t="s">
        <v>76</v>
      </c>
      <c r="AY179" s="153" t="s">
        <v>215</v>
      </c>
    </row>
    <row r="180" spans="2:51" s="12" customFormat="1" ht="12">
      <c r="B180" s="152"/>
      <c r="D180" s="150" t="s">
        <v>226</v>
      </c>
      <c r="E180" s="153" t="s">
        <v>21</v>
      </c>
      <c r="F180" s="154" t="s">
        <v>233</v>
      </c>
      <c r="H180" s="153" t="s">
        <v>21</v>
      </c>
      <c r="I180" s="155"/>
      <c r="L180" s="152"/>
      <c r="M180" s="156"/>
      <c r="T180" s="157"/>
      <c r="AT180" s="153" t="s">
        <v>226</v>
      </c>
      <c r="AU180" s="153" t="s">
        <v>85</v>
      </c>
      <c r="AV180" s="12" t="s">
        <v>83</v>
      </c>
      <c r="AW180" s="12" t="s">
        <v>37</v>
      </c>
      <c r="AX180" s="12" t="s">
        <v>76</v>
      </c>
      <c r="AY180" s="153" t="s">
        <v>215</v>
      </c>
    </row>
    <row r="181" spans="2:51" s="13" customFormat="1" ht="12">
      <c r="B181" s="158"/>
      <c r="D181" s="150" t="s">
        <v>226</v>
      </c>
      <c r="E181" s="159" t="s">
        <v>21</v>
      </c>
      <c r="F181" s="160" t="s">
        <v>238</v>
      </c>
      <c r="H181" s="161">
        <v>29.26</v>
      </c>
      <c r="I181" s="162"/>
      <c r="L181" s="158"/>
      <c r="M181" s="163"/>
      <c r="T181" s="164"/>
      <c r="AT181" s="159" t="s">
        <v>226</v>
      </c>
      <c r="AU181" s="159" t="s">
        <v>85</v>
      </c>
      <c r="AV181" s="13" t="s">
        <v>85</v>
      </c>
      <c r="AW181" s="13" t="s">
        <v>37</v>
      </c>
      <c r="AX181" s="13" t="s">
        <v>76</v>
      </c>
      <c r="AY181" s="159" t="s">
        <v>215</v>
      </c>
    </row>
    <row r="182" spans="2:51" s="13" customFormat="1" ht="12">
      <c r="B182" s="158"/>
      <c r="D182" s="150" t="s">
        <v>226</v>
      </c>
      <c r="E182" s="159" t="s">
        <v>21</v>
      </c>
      <c r="F182" s="160" t="s">
        <v>235</v>
      </c>
      <c r="H182" s="161">
        <v>-2.956</v>
      </c>
      <c r="I182" s="162"/>
      <c r="L182" s="158"/>
      <c r="M182" s="163"/>
      <c r="T182" s="164"/>
      <c r="AT182" s="159" t="s">
        <v>226</v>
      </c>
      <c r="AU182" s="159" t="s">
        <v>85</v>
      </c>
      <c r="AV182" s="13" t="s">
        <v>85</v>
      </c>
      <c r="AW182" s="13" t="s">
        <v>37</v>
      </c>
      <c r="AX182" s="13" t="s">
        <v>76</v>
      </c>
      <c r="AY182" s="159" t="s">
        <v>215</v>
      </c>
    </row>
    <row r="183" spans="2:51" s="14" customFormat="1" ht="12">
      <c r="B183" s="165"/>
      <c r="D183" s="150" t="s">
        <v>226</v>
      </c>
      <c r="E183" s="166" t="s">
        <v>165</v>
      </c>
      <c r="F183" s="167" t="s">
        <v>229</v>
      </c>
      <c r="H183" s="168">
        <v>26.304</v>
      </c>
      <c r="I183" s="169"/>
      <c r="L183" s="165"/>
      <c r="M183" s="170"/>
      <c r="T183" s="171"/>
      <c r="AT183" s="166" t="s">
        <v>226</v>
      </c>
      <c r="AU183" s="166" t="s">
        <v>85</v>
      </c>
      <c r="AV183" s="14" t="s">
        <v>230</v>
      </c>
      <c r="AW183" s="14" t="s">
        <v>37</v>
      </c>
      <c r="AX183" s="14" t="s">
        <v>76</v>
      </c>
      <c r="AY183" s="166" t="s">
        <v>215</v>
      </c>
    </row>
    <row r="184" spans="2:51" s="13" customFormat="1" ht="12">
      <c r="B184" s="158"/>
      <c r="D184" s="150" t="s">
        <v>226</v>
      </c>
      <c r="E184" s="159" t="s">
        <v>21</v>
      </c>
      <c r="F184" s="160" t="s">
        <v>239</v>
      </c>
      <c r="H184" s="161">
        <v>8.82</v>
      </c>
      <c r="I184" s="162"/>
      <c r="L184" s="158"/>
      <c r="M184" s="163"/>
      <c r="T184" s="164"/>
      <c r="AT184" s="159" t="s">
        <v>226</v>
      </c>
      <c r="AU184" s="159" t="s">
        <v>85</v>
      </c>
      <c r="AV184" s="13" t="s">
        <v>85</v>
      </c>
      <c r="AW184" s="13" t="s">
        <v>37</v>
      </c>
      <c r="AX184" s="13" t="s">
        <v>76</v>
      </c>
      <c r="AY184" s="159" t="s">
        <v>215</v>
      </c>
    </row>
    <row r="185" spans="2:51" s="14" customFormat="1" ht="12">
      <c r="B185" s="165"/>
      <c r="D185" s="150" t="s">
        <v>226</v>
      </c>
      <c r="E185" s="166" t="s">
        <v>21</v>
      </c>
      <c r="F185" s="167" t="s">
        <v>229</v>
      </c>
      <c r="H185" s="168">
        <v>8.82</v>
      </c>
      <c r="I185" s="169"/>
      <c r="L185" s="165"/>
      <c r="M185" s="170"/>
      <c r="T185" s="171"/>
      <c r="AT185" s="166" t="s">
        <v>226</v>
      </c>
      <c r="AU185" s="166" t="s">
        <v>85</v>
      </c>
      <c r="AV185" s="14" t="s">
        <v>230</v>
      </c>
      <c r="AW185" s="14" t="s">
        <v>37</v>
      </c>
      <c r="AX185" s="14" t="s">
        <v>76</v>
      </c>
      <c r="AY185" s="166" t="s">
        <v>215</v>
      </c>
    </row>
    <row r="186" spans="2:51" s="15" customFormat="1" ht="12">
      <c r="B186" s="172"/>
      <c r="D186" s="150" t="s">
        <v>226</v>
      </c>
      <c r="E186" s="173" t="s">
        <v>21</v>
      </c>
      <c r="F186" s="174" t="s">
        <v>240</v>
      </c>
      <c r="H186" s="175">
        <v>430.679</v>
      </c>
      <c r="I186" s="176"/>
      <c r="L186" s="172"/>
      <c r="M186" s="177"/>
      <c r="T186" s="178"/>
      <c r="AT186" s="173" t="s">
        <v>226</v>
      </c>
      <c r="AU186" s="173" t="s">
        <v>85</v>
      </c>
      <c r="AV186" s="15" t="s">
        <v>221</v>
      </c>
      <c r="AW186" s="15" t="s">
        <v>37</v>
      </c>
      <c r="AX186" s="15" t="s">
        <v>83</v>
      </c>
      <c r="AY186" s="173" t="s">
        <v>215</v>
      </c>
    </row>
    <row r="187" spans="2:65" s="1" customFormat="1" ht="21.75" customHeight="1">
      <c r="B187" s="33"/>
      <c r="C187" s="133" t="s">
        <v>85</v>
      </c>
      <c r="D187" s="133" t="s">
        <v>217</v>
      </c>
      <c r="E187" s="134" t="s">
        <v>241</v>
      </c>
      <c r="F187" s="135" t="s">
        <v>242</v>
      </c>
      <c r="G187" s="136" t="s">
        <v>113</v>
      </c>
      <c r="H187" s="137">
        <v>281.84</v>
      </c>
      <c r="I187" s="138"/>
      <c r="J187" s="139">
        <f>ROUND(I187*H187,2)</f>
        <v>0</v>
      </c>
      <c r="K187" s="135" t="s">
        <v>220</v>
      </c>
      <c r="L187" s="33"/>
      <c r="M187" s="140" t="s">
        <v>21</v>
      </c>
      <c r="N187" s="141" t="s">
        <v>47</v>
      </c>
      <c r="P187" s="142">
        <f>O187*H187</f>
        <v>0</v>
      </c>
      <c r="Q187" s="142">
        <v>0</v>
      </c>
      <c r="R187" s="142">
        <f>Q187*H187</f>
        <v>0</v>
      </c>
      <c r="S187" s="142">
        <v>0.0008</v>
      </c>
      <c r="T187" s="143">
        <f>S187*H187</f>
        <v>0.22547199999999998</v>
      </c>
      <c r="AR187" s="144" t="s">
        <v>221</v>
      </c>
      <c r="AT187" s="144" t="s">
        <v>217</v>
      </c>
      <c r="AU187" s="144" t="s">
        <v>85</v>
      </c>
      <c r="AY187" s="18" t="s">
        <v>215</v>
      </c>
      <c r="BE187" s="145">
        <f>IF(N187="základní",J187,0)</f>
        <v>0</v>
      </c>
      <c r="BF187" s="145">
        <f>IF(N187="snížená",J187,0)</f>
        <v>0</v>
      </c>
      <c r="BG187" s="145">
        <f>IF(N187="zákl. přenesená",J187,0)</f>
        <v>0</v>
      </c>
      <c r="BH187" s="145">
        <f>IF(N187="sníž. přenesená",J187,0)</f>
        <v>0</v>
      </c>
      <c r="BI187" s="145">
        <f>IF(N187="nulová",J187,0)</f>
        <v>0</v>
      </c>
      <c r="BJ187" s="18" t="s">
        <v>83</v>
      </c>
      <c r="BK187" s="145">
        <f>ROUND(I187*H187,2)</f>
        <v>0</v>
      </c>
      <c r="BL187" s="18" t="s">
        <v>221</v>
      </c>
      <c r="BM187" s="144" t="s">
        <v>221</v>
      </c>
    </row>
    <row r="188" spans="2:47" s="1" customFormat="1" ht="12">
      <c r="B188" s="33"/>
      <c r="D188" s="146" t="s">
        <v>222</v>
      </c>
      <c r="F188" s="147" t="s">
        <v>243</v>
      </c>
      <c r="I188" s="148"/>
      <c r="L188" s="33"/>
      <c r="M188" s="149"/>
      <c r="T188" s="54"/>
      <c r="AT188" s="18" t="s">
        <v>222</v>
      </c>
      <c r="AU188" s="18" t="s">
        <v>85</v>
      </c>
    </row>
    <row r="189" spans="2:51" s="12" customFormat="1" ht="12">
      <c r="B189" s="152"/>
      <c r="D189" s="150" t="s">
        <v>226</v>
      </c>
      <c r="E189" s="153" t="s">
        <v>21</v>
      </c>
      <c r="F189" s="154" t="s">
        <v>244</v>
      </c>
      <c r="H189" s="153" t="s">
        <v>21</v>
      </c>
      <c r="I189" s="155"/>
      <c r="L189" s="152"/>
      <c r="M189" s="156"/>
      <c r="T189" s="157"/>
      <c r="AT189" s="153" t="s">
        <v>226</v>
      </c>
      <c r="AU189" s="153" t="s">
        <v>85</v>
      </c>
      <c r="AV189" s="12" t="s">
        <v>83</v>
      </c>
      <c r="AW189" s="12" t="s">
        <v>37</v>
      </c>
      <c r="AX189" s="12" t="s">
        <v>76</v>
      </c>
      <c r="AY189" s="153" t="s">
        <v>215</v>
      </c>
    </row>
    <row r="190" spans="2:51" s="12" customFormat="1" ht="12">
      <c r="B190" s="152"/>
      <c r="D190" s="150" t="s">
        <v>226</v>
      </c>
      <c r="E190" s="153" t="s">
        <v>21</v>
      </c>
      <c r="F190" s="154" t="s">
        <v>245</v>
      </c>
      <c r="H190" s="153" t="s">
        <v>21</v>
      </c>
      <c r="I190" s="155"/>
      <c r="L190" s="152"/>
      <c r="M190" s="156"/>
      <c r="T190" s="157"/>
      <c r="AT190" s="153" t="s">
        <v>226</v>
      </c>
      <c r="AU190" s="153" t="s">
        <v>85</v>
      </c>
      <c r="AV190" s="12" t="s">
        <v>83</v>
      </c>
      <c r="AW190" s="12" t="s">
        <v>37</v>
      </c>
      <c r="AX190" s="12" t="s">
        <v>76</v>
      </c>
      <c r="AY190" s="153" t="s">
        <v>215</v>
      </c>
    </row>
    <row r="191" spans="2:51" s="13" customFormat="1" ht="12">
      <c r="B191" s="158"/>
      <c r="D191" s="150" t="s">
        <v>226</v>
      </c>
      <c r="E191" s="159" t="s">
        <v>168</v>
      </c>
      <c r="F191" s="160" t="s">
        <v>170</v>
      </c>
      <c r="H191" s="161">
        <v>140.92</v>
      </c>
      <c r="I191" s="162"/>
      <c r="L191" s="158"/>
      <c r="M191" s="163"/>
      <c r="T191" s="164"/>
      <c r="AT191" s="159" t="s">
        <v>226</v>
      </c>
      <c r="AU191" s="159" t="s">
        <v>85</v>
      </c>
      <c r="AV191" s="13" t="s">
        <v>85</v>
      </c>
      <c r="AW191" s="13" t="s">
        <v>37</v>
      </c>
      <c r="AX191" s="13" t="s">
        <v>76</v>
      </c>
      <c r="AY191" s="159" t="s">
        <v>215</v>
      </c>
    </row>
    <row r="192" spans="2:51" s="14" customFormat="1" ht="12">
      <c r="B192" s="165"/>
      <c r="D192" s="150" t="s">
        <v>226</v>
      </c>
      <c r="E192" s="166" t="s">
        <v>21</v>
      </c>
      <c r="F192" s="167" t="s">
        <v>229</v>
      </c>
      <c r="H192" s="168">
        <v>140.92</v>
      </c>
      <c r="I192" s="169"/>
      <c r="L192" s="165"/>
      <c r="M192" s="170"/>
      <c r="T192" s="171"/>
      <c r="AT192" s="166" t="s">
        <v>226</v>
      </c>
      <c r="AU192" s="166" t="s">
        <v>85</v>
      </c>
      <c r="AV192" s="14" t="s">
        <v>230</v>
      </c>
      <c r="AW192" s="14" t="s">
        <v>37</v>
      </c>
      <c r="AX192" s="14" t="s">
        <v>76</v>
      </c>
      <c r="AY192" s="166" t="s">
        <v>215</v>
      </c>
    </row>
    <row r="193" spans="2:51" s="12" customFormat="1" ht="12">
      <c r="B193" s="152"/>
      <c r="D193" s="150" t="s">
        <v>226</v>
      </c>
      <c r="E193" s="153" t="s">
        <v>21</v>
      </c>
      <c r="F193" s="154" t="s">
        <v>246</v>
      </c>
      <c r="H193" s="153" t="s">
        <v>21</v>
      </c>
      <c r="I193" s="155"/>
      <c r="L193" s="152"/>
      <c r="M193" s="156"/>
      <c r="T193" s="157"/>
      <c r="AT193" s="153" t="s">
        <v>226</v>
      </c>
      <c r="AU193" s="153" t="s">
        <v>85</v>
      </c>
      <c r="AV193" s="12" t="s">
        <v>83</v>
      </c>
      <c r="AW193" s="12" t="s">
        <v>37</v>
      </c>
      <c r="AX193" s="12" t="s">
        <v>76</v>
      </c>
      <c r="AY193" s="153" t="s">
        <v>215</v>
      </c>
    </row>
    <row r="194" spans="2:51" s="13" customFormat="1" ht="12">
      <c r="B194" s="158"/>
      <c r="D194" s="150" t="s">
        <v>226</v>
      </c>
      <c r="E194" s="159" t="s">
        <v>21</v>
      </c>
      <c r="F194" s="160" t="s">
        <v>168</v>
      </c>
      <c r="H194" s="161">
        <v>140.92</v>
      </c>
      <c r="I194" s="162"/>
      <c r="L194" s="158"/>
      <c r="M194" s="163"/>
      <c r="T194" s="164"/>
      <c r="AT194" s="159" t="s">
        <v>226</v>
      </c>
      <c r="AU194" s="159" t="s">
        <v>85</v>
      </c>
      <c r="AV194" s="13" t="s">
        <v>85</v>
      </c>
      <c r="AW194" s="13" t="s">
        <v>37</v>
      </c>
      <c r="AX194" s="13" t="s">
        <v>76</v>
      </c>
      <c r="AY194" s="159" t="s">
        <v>215</v>
      </c>
    </row>
    <row r="195" spans="2:51" s="14" customFormat="1" ht="12">
      <c r="B195" s="165"/>
      <c r="D195" s="150" t="s">
        <v>226</v>
      </c>
      <c r="E195" s="166" t="s">
        <v>21</v>
      </c>
      <c r="F195" s="167" t="s">
        <v>229</v>
      </c>
      <c r="H195" s="168">
        <v>140.92</v>
      </c>
      <c r="I195" s="169"/>
      <c r="L195" s="165"/>
      <c r="M195" s="170"/>
      <c r="T195" s="171"/>
      <c r="AT195" s="166" t="s">
        <v>226</v>
      </c>
      <c r="AU195" s="166" t="s">
        <v>85</v>
      </c>
      <c r="AV195" s="14" t="s">
        <v>230</v>
      </c>
      <c r="AW195" s="14" t="s">
        <v>37</v>
      </c>
      <c r="AX195" s="14" t="s">
        <v>76</v>
      </c>
      <c r="AY195" s="166" t="s">
        <v>215</v>
      </c>
    </row>
    <row r="196" spans="2:51" s="15" customFormat="1" ht="12">
      <c r="B196" s="172"/>
      <c r="D196" s="150" t="s">
        <v>226</v>
      </c>
      <c r="E196" s="173" t="s">
        <v>21</v>
      </c>
      <c r="F196" s="174" t="s">
        <v>240</v>
      </c>
      <c r="H196" s="175">
        <v>281.84</v>
      </c>
      <c r="I196" s="176"/>
      <c r="L196" s="172"/>
      <c r="M196" s="177"/>
      <c r="T196" s="178"/>
      <c r="AT196" s="173" t="s">
        <v>226</v>
      </c>
      <c r="AU196" s="173" t="s">
        <v>85</v>
      </c>
      <c r="AV196" s="15" t="s">
        <v>221</v>
      </c>
      <c r="AW196" s="15" t="s">
        <v>37</v>
      </c>
      <c r="AX196" s="15" t="s">
        <v>83</v>
      </c>
      <c r="AY196" s="173" t="s">
        <v>215</v>
      </c>
    </row>
    <row r="197" spans="2:65" s="1" customFormat="1" ht="16.5" customHeight="1">
      <c r="B197" s="33"/>
      <c r="C197" s="133" t="s">
        <v>230</v>
      </c>
      <c r="D197" s="133" t="s">
        <v>217</v>
      </c>
      <c r="E197" s="134" t="s">
        <v>247</v>
      </c>
      <c r="F197" s="135" t="s">
        <v>248</v>
      </c>
      <c r="G197" s="136" t="s">
        <v>249</v>
      </c>
      <c r="H197" s="137">
        <v>5</v>
      </c>
      <c r="I197" s="138"/>
      <c r="J197" s="139">
        <f>ROUND(I197*H197,2)</f>
        <v>0</v>
      </c>
      <c r="K197" s="135" t="s">
        <v>220</v>
      </c>
      <c r="L197" s="33"/>
      <c r="M197" s="140" t="s">
        <v>21</v>
      </c>
      <c r="N197" s="141" t="s">
        <v>47</v>
      </c>
      <c r="P197" s="142">
        <f>O197*H197</f>
        <v>0</v>
      </c>
      <c r="Q197" s="142">
        <v>3.2634E-05</v>
      </c>
      <c r="R197" s="142">
        <f>Q197*H197</f>
        <v>0.00016317</v>
      </c>
      <c r="S197" s="142">
        <v>0</v>
      </c>
      <c r="T197" s="143">
        <f>S197*H197</f>
        <v>0</v>
      </c>
      <c r="AR197" s="144" t="s">
        <v>221</v>
      </c>
      <c r="AT197" s="144" t="s">
        <v>217</v>
      </c>
      <c r="AU197" s="144" t="s">
        <v>85</v>
      </c>
      <c r="AY197" s="18" t="s">
        <v>215</v>
      </c>
      <c r="BE197" s="145">
        <f>IF(N197="základní",J197,0)</f>
        <v>0</v>
      </c>
      <c r="BF197" s="145">
        <f>IF(N197="snížená",J197,0)</f>
        <v>0</v>
      </c>
      <c r="BG197" s="145">
        <f>IF(N197="zákl. přenesená",J197,0)</f>
        <v>0</v>
      </c>
      <c r="BH197" s="145">
        <f>IF(N197="sníž. přenesená",J197,0)</f>
        <v>0</v>
      </c>
      <c r="BI197" s="145">
        <f>IF(N197="nulová",J197,0)</f>
        <v>0</v>
      </c>
      <c r="BJ197" s="18" t="s">
        <v>83</v>
      </c>
      <c r="BK197" s="145">
        <f>ROUND(I197*H197,2)</f>
        <v>0</v>
      </c>
      <c r="BL197" s="18" t="s">
        <v>221</v>
      </c>
      <c r="BM197" s="144" t="s">
        <v>250</v>
      </c>
    </row>
    <row r="198" spans="2:47" s="1" customFormat="1" ht="12">
      <c r="B198" s="33"/>
      <c r="D198" s="146" t="s">
        <v>222</v>
      </c>
      <c r="F198" s="147" t="s">
        <v>251</v>
      </c>
      <c r="I198" s="148"/>
      <c r="L198" s="33"/>
      <c r="M198" s="149"/>
      <c r="T198" s="54"/>
      <c r="AT198" s="18" t="s">
        <v>222</v>
      </c>
      <c r="AU198" s="18" t="s">
        <v>85</v>
      </c>
    </row>
    <row r="199" spans="2:51" s="12" customFormat="1" ht="12">
      <c r="B199" s="152"/>
      <c r="D199" s="150" t="s">
        <v>226</v>
      </c>
      <c r="E199" s="153" t="s">
        <v>21</v>
      </c>
      <c r="F199" s="154" t="s">
        <v>252</v>
      </c>
      <c r="H199" s="153" t="s">
        <v>21</v>
      </c>
      <c r="I199" s="155"/>
      <c r="L199" s="152"/>
      <c r="M199" s="156"/>
      <c r="T199" s="157"/>
      <c r="AT199" s="153" t="s">
        <v>226</v>
      </c>
      <c r="AU199" s="153" t="s">
        <v>85</v>
      </c>
      <c r="AV199" s="12" t="s">
        <v>83</v>
      </c>
      <c r="AW199" s="12" t="s">
        <v>37</v>
      </c>
      <c r="AX199" s="12" t="s">
        <v>76</v>
      </c>
      <c r="AY199" s="153" t="s">
        <v>215</v>
      </c>
    </row>
    <row r="200" spans="2:51" s="13" customFormat="1" ht="12">
      <c r="B200" s="158"/>
      <c r="D200" s="150" t="s">
        <v>226</v>
      </c>
      <c r="E200" s="159" t="s">
        <v>21</v>
      </c>
      <c r="F200" s="160" t="s">
        <v>253</v>
      </c>
      <c r="H200" s="161">
        <v>5</v>
      </c>
      <c r="I200" s="162"/>
      <c r="L200" s="158"/>
      <c r="M200" s="163"/>
      <c r="T200" s="164"/>
      <c r="AT200" s="159" t="s">
        <v>226</v>
      </c>
      <c r="AU200" s="159" t="s">
        <v>85</v>
      </c>
      <c r="AV200" s="13" t="s">
        <v>85</v>
      </c>
      <c r="AW200" s="13" t="s">
        <v>37</v>
      </c>
      <c r="AX200" s="13" t="s">
        <v>76</v>
      </c>
      <c r="AY200" s="159" t="s">
        <v>215</v>
      </c>
    </row>
    <row r="201" spans="2:51" s="15" customFormat="1" ht="12">
      <c r="B201" s="172"/>
      <c r="D201" s="150" t="s">
        <v>226</v>
      </c>
      <c r="E201" s="173" t="s">
        <v>21</v>
      </c>
      <c r="F201" s="174" t="s">
        <v>240</v>
      </c>
      <c r="H201" s="175">
        <v>5</v>
      </c>
      <c r="I201" s="176"/>
      <c r="L201" s="172"/>
      <c r="M201" s="177"/>
      <c r="T201" s="178"/>
      <c r="AT201" s="173" t="s">
        <v>226</v>
      </c>
      <c r="AU201" s="173" t="s">
        <v>85</v>
      </c>
      <c r="AV201" s="15" t="s">
        <v>221</v>
      </c>
      <c r="AW201" s="15" t="s">
        <v>37</v>
      </c>
      <c r="AX201" s="15" t="s">
        <v>83</v>
      </c>
      <c r="AY201" s="173" t="s">
        <v>215</v>
      </c>
    </row>
    <row r="202" spans="2:65" s="1" customFormat="1" ht="24.25" customHeight="1">
      <c r="B202" s="33"/>
      <c r="C202" s="133" t="s">
        <v>221</v>
      </c>
      <c r="D202" s="133" t="s">
        <v>217</v>
      </c>
      <c r="E202" s="134" t="s">
        <v>254</v>
      </c>
      <c r="F202" s="135" t="s">
        <v>255</v>
      </c>
      <c r="G202" s="136" t="s">
        <v>256</v>
      </c>
      <c r="H202" s="137">
        <v>103.646</v>
      </c>
      <c r="I202" s="138"/>
      <c r="J202" s="139">
        <f>ROUND(I202*H202,2)</f>
        <v>0</v>
      </c>
      <c r="K202" s="135" t="s">
        <v>220</v>
      </c>
      <c r="L202" s="33"/>
      <c r="M202" s="140" t="s">
        <v>21</v>
      </c>
      <c r="N202" s="141" t="s">
        <v>47</v>
      </c>
      <c r="P202" s="142">
        <f>O202*H202</f>
        <v>0</v>
      </c>
      <c r="Q202" s="142">
        <v>0</v>
      </c>
      <c r="R202" s="142">
        <f>Q202*H202</f>
        <v>0</v>
      </c>
      <c r="S202" s="142">
        <v>0</v>
      </c>
      <c r="T202" s="143">
        <f>S202*H202</f>
        <v>0</v>
      </c>
      <c r="AR202" s="144" t="s">
        <v>221</v>
      </c>
      <c r="AT202" s="144" t="s">
        <v>217</v>
      </c>
      <c r="AU202" s="144" t="s">
        <v>85</v>
      </c>
      <c r="AY202" s="18" t="s">
        <v>215</v>
      </c>
      <c r="BE202" s="145">
        <f>IF(N202="základní",J202,0)</f>
        <v>0</v>
      </c>
      <c r="BF202" s="145">
        <f>IF(N202="snížená",J202,0)</f>
        <v>0</v>
      </c>
      <c r="BG202" s="145">
        <f>IF(N202="zákl. přenesená",J202,0)</f>
        <v>0</v>
      </c>
      <c r="BH202" s="145">
        <f>IF(N202="sníž. přenesená",J202,0)</f>
        <v>0</v>
      </c>
      <c r="BI202" s="145">
        <f>IF(N202="nulová",J202,0)</f>
        <v>0</v>
      </c>
      <c r="BJ202" s="18" t="s">
        <v>83</v>
      </c>
      <c r="BK202" s="145">
        <f>ROUND(I202*H202,2)</f>
        <v>0</v>
      </c>
      <c r="BL202" s="18" t="s">
        <v>221</v>
      </c>
      <c r="BM202" s="144" t="s">
        <v>257</v>
      </c>
    </row>
    <row r="203" spans="2:47" s="1" customFormat="1" ht="12">
      <c r="B203" s="33"/>
      <c r="D203" s="146" t="s">
        <v>222</v>
      </c>
      <c r="F203" s="147" t="s">
        <v>258</v>
      </c>
      <c r="I203" s="148"/>
      <c r="L203" s="33"/>
      <c r="M203" s="149"/>
      <c r="T203" s="54"/>
      <c r="AT203" s="18" t="s">
        <v>222</v>
      </c>
      <c r="AU203" s="18" t="s">
        <v>85</v>
      </c>
    </row>
    <row r="204" spans="2:51" s="12" customFormat="1" ht="12">
      <c r="B204" s="152"/>
      <c r="D204" s="150" t="s">
        <v>226</v>
      </c>
      <c r="E204" s="153" t="s">
        <v>21</v>
      </c>
      <c r="F204" s="154" t="s">
        <v>245</v>
      </c>
      <c r="H204" s="153" t="s">
        <v>21</v>
      </c>
      <c r="I204" s="155"/>
      <c r="L204" s="152"/>
      <c r="M204" s="156"/>
      <c r="T204" s="157"/>
      <c r="AT204" s="153" t="s">
        <v>226</v>
      </c>
      <c r="AU204" s="153" t="s">
        <v>85</v>
      </c>
      <c r="AV204" s="12" t="s">
        <v>83</v>
      </c>
      <c r="AW204" s="12" t="s">
        <v>37</v>
      </c>
      <c r="AX204" s="12" t="s">
        <v>76</v>
      </c>
      <c r="AY204" s="153" t="s">
        <v>215</v>
      </c>
    </row>
    <row r="205" spans="2:51" s="13" customFormat="1" ht="12">
      <c r="B205" s="158"/>
      <c r="D205" s="150" t="s">
        <v>226</v>
      </c>
      <c r="E205" s="159" t="s">
        <v>21</v>
      </c>
      <c r="F205" s="160" t="s">
        <v>259</v>
      </c>
      <c r="H205" s="161">
        <v>81.401</v>
      </c>
      <c r="I205" s="162"/>
      <c r="L205" s="158"/>
      <c r="M205" s="163"/>
      <c r="T205" s="164"/>
      <c r="AT205" s="159" t="s">
        <v>226</v>
      </c>
      <c r="AU205" s="159" t="s">
        <v>85</v>
      </c>
      <c r="AV205" s="13" t="s">
        <v>85</v>
      </c>
      <c r="AW205" s="13" t="s">
        <v>37</v>
      </c>
      <c r="AX205" s="13" t="s">
        <v>76</v>
      </c>
      <c r="AY205" s="159" t="s">
        <v>215</v>
      </c>
    </row>
    <row r="206" spans="2:51" s="13" customFormat="1" ht="12">
      <c r="B206" s="158"/>
      <c r="D206" s="150" t="s">
        <v>226</v>
      </c>
      <c r="E206" s="159" t="s">
        <v>21</v>
      </c>
      <c r="F206" s="160" t="s">
        <v>260</v>
      </c>
      <c r="H206" s="161">
        <v>-4.819</v>
      </c>
      <c r="I206" s="162"/>
      <c r="L206" s="158"/>
      <c r="M206" s="163"/>
      <c r="T206" s="164"/>
      <c r="AT206" s="159" t="s">
        <v>226</v>
      </c>
      <c r="AU206" s="159" t="s">
        <v>85</v>
      </c>
      <c r="AV206" s="13" t="s">
        <v>85</v>
      </c>
      <c r="AW206" s="13" t="s">
        <v>37</v>
      </c>
      <c r="AX206" s="13" t="s">
        <v>76</v>
      </c>
      <c r="AY206" s="159" t="s">
        <v>215</v>
      </c>
    </row>
    <row r="207" spans="2:51" s="13" customFormat="1" ht="12">
      <c r="B207" s="158"/>
      <c r="D207" s="150" t="s">
        <v>226</v>
      </c>
      <c r="E207" s="159" t="s">
        <v>21</v>
      </c>
      <c r="F207" s="160" t="s">
        <v>261</v>
      </c>
      <c r="H207" s="161">
        <v>15.016</v>
      </c>
      <c r="I207" s="162"/>
      <c r="L207" s="158"/>
      <c r="M207" s="163"/>
      <c r="T207" s="164"/>
      <c r="AT207" s="159" t="s">
        <v>226</v>
      </c>
      <c r="AU207" s="159" t="s">
        <v>85</v>
      </c>
      <c r="AV207" s="13" t="s">
        <v>85</v>
      </c>
      <c r="AW207" s="13" t="s">
        <v>37</v>
      </c>
      <c r="AX207" s="13" t="s">
        <v>76</v>
      </c>
      <c r="AY207" s="159" t="s">
        <v>215</v>
      </c>
    </row>
    <row r="208" spans="2:51" s="13" customFormat="1" ht="12">
      <c r="B208" s="158"/>
      <c r="D208" s="150" t="s">
        <v>226</v>
      </c>
      <c r="E208" s="159" t="s">
        <v>21</v>
      </c>
      <c r="F208" s="160" t="s">
        <v>262</v>
      </c>
      <c r="H208" s="161">
        <v>10.747</v>
      </c>
      <c r="I208" s="162"/>
      <c r="L208" s="158"/>
      <c r="M208" s="163"/>
      <c r="T208" s="164"/>
      <c r="AT208" s="159" t="s">
        <v>226</v>
      </c>
      <c r="AU208" s="159" t="s">
        <v>85</v>
      </c>
      <c r="AV208" s="13" t="s">
        <v>85</v>
      </c>
      <c r="AW208" s="13" t="s">
        <v>37</v>
      </c>
      <c r="AX208" s="13" t="s">
        <v>76</v>
      </c>
      <c r="AY208" s="159" t="s">
        <v>215</v>
      </c>
    </row>
    <row r="209" spans="2:51" s="13" customFormat="1" ht="12">
      <c r="B209" s="158"/>
      <c r="D209" s="150" t="s">
        <v>226</v>
      </c>
      <c r="E209" s="159" t="s">
        <v>21</v>
      </c>
      <c r="F209" s="160" t="s">
        <v>263</v>
      </c>
      <c r="H209" s="161">
        <v>1.301</v>
      </c>
      <c r="I209" s="162"/>
      <c r="L209" s="158"/>
      <c r="M209" s="163"/>
      <c r="T209" s="164"/>
      <c r="AT209" s="159" t="s">
        <v>226</v>
      </c>
      <c r="AU209" s="159" t="s">
        <v>85</v>
      </c>
      <c r="AV209" s="13" t="s">
        <v>85</v>
      </c>
      <c r="AW209" s="13" t="s">
        <v>37</v>
      </c>
      <c r="AX209" s="13" t="s">
        <v>76</v>
      </c>
      <c r="AY209" s="159" t="s">
        <v>215</v>
      </c>
    </row>
    <row r="210" spans="2:51" s="15" customFormat="1" ht="12">
      <c r="B210" s="172"/>
      <c r="D210" s="150" t="s">
        <v>226</v>
      </c>
      <c r="E210" s="173" t="s">
        <v>21</v>
      </c>
      <c r="F210" s="174" t="s">
        <v>240</v>
      </c>
      <c r="H210" s="175">
        <v>103.646</v>
      </c>
      <c r="I210" s="176"/>
      <c r="L210" s="172"/>
      <c r="M210" s="177"/>
      <c r="T210" s="178"/>
      <c r="AT210" s="173" t="s">
        <v>226</v>
      </c>
      <c r="AU210" s="173" t="s">
        <v>85</v>
      </c>
      <c r="AV210" s="15" t="s">
        <v>221</v>
      </c>
      <c r="AW210" s="15" t="s">
        <v>37</v>
      </c>
      <c r="AX210" s="15" t="s">
        <v>83</v>
      </c>
      <c r="AY210" s="173" t="s">
        <v>215</v>
      </c>
    </row>
    <row r="211" spans="2:65" s="1" customFormat="1" ht="24.25" customHeight="1">
      <c r="B211" s="33"/>
      <c r="C211" s="133" t="s">
        <v>264</v>
      </c>
      <c r="D211" s="133" t="s">
        <v>217</v>
      </c>
      <c r="E211" s="134" t="s">
        <v>265</v>
      </c>
      <c r="F211" s="135" t="s">
        <v>266</v>
      </c>
      <c r="G211" s="136" t="s">
        <v>256</v>
      </c>
      <c r="H211" s="137">
        <v>11.598</v>
      </c>
      <c r="I211" s="138"/>
      <c r="J211" s="139">
        <f>ROUND(I211*H211,2)</f>
        <v>0</v>
      </c>
      <c r="K211" s="135" t="s">
        <v>220</v>
      </c>
      <c r="L211" s="33"/>
      <c r="M211" s="140" t="s">
        <v>21</v>
      </c>
      <c r="N211" s="141" t="s">
        <v>47</v>
      </c>
      <c r="P211" s="142">
        <f>O211*H211</f>
        <v>0</v>
      </c>
      <c r="Q211" s="142">
        <v>0</v>
      </c>
      <c r="R211" s="142">
        <f>Q211*H211</f>
        <v>0</v>
      </c>
      <c r="S211" s="142">
        <v>0</v>
      </c>
      <c r="T211" s="143">
        <f>S211*H211</f>
        <v>0</v>
      </c>
      <c r="AR211" s="144" t="s">
        <v>221</v>
      </c>
      <c r="AT211" s="144" t="s">
        <v>217</v>
      </c>
      <c r="AU211" s="144" t="s">
        <v>85</v>
      </c>
      <c r="AY211" s="18" t="s">
        <v>215</v>
      </c>
      <c r="BE211" s="145">
        <f>IF(N211="základní",J211,0)</f>
        <v>0</v>
      </c>
      <c r="BF211" s="145">
        <f>IF(N211="snížená",J211,0)</f>
        <v>0</v>
      </c>
      <c r="BG211" s="145">
        <f>IF(N211="zákl. přenesená",J211,0)</f>
        <v>0</v>
      </c>
      <c r="BH211" s="145">
        <f>IF(N211="sníž. přenesená",J211,0)</f>
        <v>0</v>
      </c>
      <c r="BI211" s="145">
        <f>IF(N211="nulová",J211,0)</f>
        <v>0</v>
      </c>
      <c r="BJ211" s="18" t="s">
        <v>83</v>
      </c>
      <c r="BK211" s="145">
        <f>ROUND(I211*H211,2)</f>
        <v>0</v>
      </c>
      <c r="BL211" s="18" t="s">
        <v>221</v>
      </c>
      <c r="BM211" s="144" t="s">
        <v>267</v>
      </c>
    </row>
    <row r="212" spans="2:47" s="1" customFormat="1" ht="12">
      <c r="B212" s="33"/>
      <c r="D212" s="146" t="s">
        <v>222</v>
      </c>
      <c r="F212" s="147" t="s">
        <v>268</v>
      </c>
      <c r="I212" s="148"/>
      <c r="L212" s="33"/>
      <c r="M212" s="149"/>
      <c r="T212" s="54"/>
      <c r="AT212" s="18" t="s">
        <v>222</v>
      </c>
      <c r="AU212" s="18" t="s">
        <v>85</v>
      </c>
    </row>
    <row r="213" spans="2:51" s="12" customFormat="1" ht="12">
      <c r="B213" s="152"/>
      <c r="D213" s="150" t="s">
        <v>226</v>
      </c>
      <c r="E213" s="153" t="s">
        <v>21</v>
      </c>
      <c r="F213" s="154" t="s">
        <v>269</v>
      </c>
      <c r="H213" s="153" t="s">
        <v>21</v>
      </c>
      <c r="I213" s="155"/>
      <c r="L213" s="152"/>
      <c r="M213" s="156"/>
      <c r="T213" s="157"/>
      <c r="AT213" s="153" t="s">
        <v>226</v>
      </c>
      <c r="AU213" s="153" t="s">
        <v>85</v>
      </c>
      <c r="AV213" s="12" t="s">
        <v>83</v>
      </c>
      <c r="AW213" s="12" t="s">
        <v>37</v>
      </c>
      <c r="AX213" s="12" t="s">
        <v>76</v>
      </c>
      <c r="AY213" s="153" t="s">
        <v>215</v>
      </c>
    </row>
    <row r="214" spans="2:51" s="12" customFormat="1" ht="12">
      <c r="B214" s="152"/>
      <c r="D214" s="150" t="s">
        <v>226</v>
      </c>
      <c r="E214" s="153" t="s">
        <v>21</v>
      </c>
      <c r="F214" s="154" t="s">
        <v>270</v>
      </c>
      <c r="H214" s="153" t="s">
        <v>21</v>
      </c>
      <c r="I214" s="155"/>
      <c r="L214" s="152"/>
      <c r="M214" s="156"/>
      <c r="T214" s="157"/>
      <c r="AT214" s="153" t="s">
        <v>226</v>
      </c>
      <c r="AU214" s="153" t="s">
        <v>85</v>
      </c>
      <c r="AV214" s="12" t="s">
        <v>83</v>
      </c>
      <c r="AW214" s="12" t="s">
        <v>37</v>
      </c>
      <c r="AX214" s="12" t="s">
        <v>76</v>
      </c>
      <c r="AY214" s="153" t="s">
        <v>215</v>
      </c>
    </row>
    <row r="215" spans="2:51" s="13" customFormat="1" ht="12">
      <c r="B215" s="158"/>
      <c r="D215" s="150" t="s">
        <v>226</v>
      </c>
      <c r="E215" s="159" t="s">
        <v>21</v>
      </c>
      <c r="F215" s="160" t="s">
        <v>271</v>
      </c>
      <c r="H215" s="161">
        <v>2.865</v>
      </c>
      <c r="I215" s="162"/>
      <c r="L215" s="158"/>
      <c r="M215" s="163"/>
      <c r="T215" s="164"/>
      <c r="AT215" s="159" t="s">
        <v>226</v>
      </c>
      <c r="AU215" s="159" t="s">
        <v>85</v>
      </c>
      <c r="AV215" s="13" t="s">
        <v>85</v>
      </c>
      <c r="AW215" s="13" t="s">
        <v>37</v>
      </c>
      <c r="AX215" s="13" t="s">
        <v>76</v>
      </c>
      <c r="AY215" s="159" t="s">
        <v>215</v>
      </c>
    </row>
    <row r="216" spans="2:51" s="13" customFormat="1" ht="12">
      <c r="B216" s="158"/>
      <c r="D216" s="150" t="s">
        <v>226</v>
      </c>
      <c r="E216" s="159" t="s">
        <v>21</v>
      </c>
      <c r="F216" s="160" t="s">
        <v>272</v>
      </c>
      <c r="H216" s="161">
        <v>3.274</v>
      </c>
      <c r="I216" s="162"/>
      <c r="L216" s="158"/>
      <c r="M216" s="163"/>
      <c r="T216" s="164"/>
      <c r="AT216" s="159" t="s">
        <v>226</v>
      </c>
      <c r="AU216" s="159" t="s">
        <v>85</v>
      </c>
      <c r="AV216" s="13" t="s">
        <v>85</v>
      </c>
      <c r="AW216" s="13" t="s">
        <v>37</v>
      </c>
      <c r="AX216" s="13" t="s">
        <v>76</v>
      </c>
      <c r="AY216" s="159" t="s">
        <v>215</v>
      </c>
    </row>
    <row r="217" spans="2:51" s="13" customFormat="1" ht="12">
      <c r="B217" s="158"/>
      <c r="D217" s="150" t="s">
        <v>226</v>
      </c>
      <c r="E217" s="159" t="s">
        <v>21</v>
      </c>
      <c r="F217" s="160" t="s">
        <v>273</v>
      </c>
      <c r="H217" s="161">
        <v>3.539</v>
      </c>
      <c r="I217" s="162"/>
      <c r="L217" s="158"/>
      <c r="M217" s="163"/>
      <c r="T217" s="164"/>
      <c r="AT217" s="159" t="s">
        <v>226</v>
      </c>
      <c r="AU217" s="159" t="s">
        <v>85</v>
      </c>
      <c r="AV217" s="13" t="s">
        <v>85</v>
      </c>
      <c r="AW217" s="13" t="s">
        <v>37</v>
      </c>
      <c r="AX217" s="13" t="s">
        <v>76</v>
      </c>
      <c r="AY217" s="159" t="s">
        <v>215</v>
      </c>
    </row>
    <row r="218" spans="2:51" s="13" customFormat="1" ht="12">
      <c r="B218" s="158"/>
      <c r="D218" s="150" t="s">
        <v>226</v>
      </c>
      <c r="E218" s="159" t="s">
        <v>21</v>
      </c>
      <c r="F218" s="160" t="s">
        <v>274</v>
      </c>
      <c r="H218" s="161">
        <v>1.783</v>
      </c>
      <c r="I218" s="162"/>
      <c r="L218" s="158"/>
      <c r="M218" s="163"/>
      <c r="T218" s="164"/>
      <c r="AT218" s="159" t="s">
        <v>226</v>
      </c>
      <c r="AU218" s="159" t="s">
        <v>85</v>
      </c>
      <c r="AV218" s="13" t="s">
        <v>85</v>
      </c>
      <c r="AW218" s="13" t="s">
        <v>37</v>
      </c>
      <c r="AX218" s="13" t="s">
        <v>76</v>
      </c>
      <c r="AY218" s="159" t="s">
        <v>215</v>
      </c>
    </row>
    <row r="219" spans="2:51" s="14" customFormat="1" ht="12">
      <c r="B219" s="165"/>
      <c r="D219" s="150" t="s">
        <v>226</v>
      </c>
      <c r="E219" s="166" t="s">
        <v>21</v>
      </c>
      <c r="F219" s="167" t="s">
        <v>229</v>
      </c>
      <c r="H219" s="168">
        <v>11.461</v>
      </c>
      <c r="I219" s="169"/>
      <c r="L219" s="165"/>
      <c r="M219" s="170"/>
      <c r="T219" s="171"/>
      <c r="AT219" s="166" t="s">
        <v>226</v>
      </c>
      <c r="AU219" s="166" t="s">
        <v>85</v>
      </c>
      <c r="AV219" s="14" t="s">
        <v>230</v>
      </c>
      <c r="AW219" s="14" t="s">
        <v>37</v>
      </c>
      <c r="AX219" s="14" t="s">
        <v>76</v>
      </c>
      <c r="AY219" s="166" t="s">
        <v>215</v>
      </c>
    </row>
    <row r="220" spans="2:51" s="13" customFormat="1" ht="12">
      <c r="B220" s="158"/>
      <c r="D220" s="150" t="s">
        <v>226</v>
      </c>
      <c r="E220" s="159" t="s">
        <v>21</v>
      </c>
      <c r="F220" s="160" t="s">
        <v>275</v>
      </c>
      <c r="H220" s="161">
        <v>0.073</v>
      </c>
      <c r="I220" s="162"/>
      <c r="L220" s="158"/>
      <c r="M220" s="163"/>
      <c r="T220" s="164"/>
      <c r="AT220" s="159" t="s">
        <v>226</v>
      </c>
      <c r="AU220" s="159" t="s">
        <v>85</v>
      </c>
      <c r="AV220" s="13" t="s">
        <v>85</v>
      </c>
      <c r="AW220" s="13" t="s">
        <v>37</v>
      </c>
      <c r="AX220" s="13" t="s">
        <v>76</v>
      </c>
      <c r="AY220" s="159" t="s">
        <v>215</v>
      </c>
    </row>
    <row r="221" spans="2:51" s="13" customFormat="1" ht="12">
      <c r="B221" s="158"/>
      <c r="D221" s="150" t="s">
        <v>226</v>
      </c>
      <c r="E221" s="159" t="s">
        <v>21</v>
      </c>
      <c r="F221" s="160" t="s">
        <v>276</v>
      </c>
      <c r="H221" s="161">
        <v>0.064</v>
      </c>
      <c r="I221" s="162"/>
      <c r="L221" s="158"/>
      <c r="M221" s="163"/>
      <c r="T221" s="164"/>
      <c r="AT221" s="159" t="s">
        <v>226</v>
      </c>
      <c r="AU221" s="159" t="s">
        <v>85</v>
      </c>
      <c r="AV221" s="13" t="s">
        <v>85</v>
      </c>
      <c r="AW221" s="13" t="s">
        <v>37</v>
      </c>
      <c r="AX221" s="13" t="s">
        <v>76</v>
      </c>
      <c r="AY221" s="159" t="s">
        <v>215</v>
      </c>
    </row>
    <row r="222" spans="2:51" s="15" customFormat="1" ht="12">
      <c r="B222" s="172"/>
      <c r="D222" s="150" t="s">
        <v>226</v>
      </c>
      <c r="E222" s="173" t="s">
        <v>21</v>
      </c>
      <c r="F222" s="174" t="s">
        <v>240</v>
      </c>
      <c r="H222" s="175">
        <v>11.598</v>
      </c>
      <c r="I222" s="176"/>
      <c r="L222" s="172"/>
      <c r="M222" s="177"/>
      <c r="T222" s="178"/>
      <c r="AT222" s="173" t="s">
        <v>226</v>
      </c>
      <c r="AU222" s="173" t="s">
        <v>85</v>
      </c>
      <c r="AV222" s="15" t="s">
        <v>221</v>
      </c>
      <c r="AW222" s="15" t="s">
        <v>37</v>
      </c>
      <c r="AX222" s="15" t="s">
        <v>83</v>
      </c>
      <c r="AY222" s="173" t="s">
        <v>215</v>
      </c>
    </row>
    <row r="223" spans="2:65" s="1" customFormat="1" ht="16.5" customHeight="1">
      <c r="B223" s="33"/>
      <c r="C223" s="133" t="s">
        <v>250</v>
      </c>
      <c r="D223" s="133" t="s">
        <v>217</v>
      </c>
      <c r="E223" s="134" t="s">
        <v>277</v>
      </c>
      <c r="F223" s="135" t="s">
        <v>278</v>
      </c>
      <c r="G223" s="136" t="s">
        <v>113</v>
      </c>
      <c r="H223" s="137">
        <v>22.05</v>
      </c>
      <c r="I223" s="138"/>
      <c r="J223" s="139">
        <f>ROUND(I223*H223,2)</f>
        <v>0</v>
      </c>
      <c r="K223" s="135" t="s">
        <v>220</v>
      </c>
      <c r="L223" s="33"/>
      <c r="M223" s="140" t="s">
        <v>21</v>
      </c>
      <c r="N223" s="141" t="s">
        <v>47</v>
      </c>
      <c r="P223" s="142">
        <f>O223*H223</f>
        <v>0</v>
      </c>
      <c r="Q223" s="142">
        <v>0.000701</v>
      </c>
      <c r="R223" s="142">
        <f>Q223*H223</f>
        <v>0.015457050000000002</v>
      </c>
      <c r="S223" s="142">
        <v>0</v>
      </c>
      <c r="T223" s="143">
        <f>S223*H223</f>
        <v>0</v>
      </c>
      <c r="AR223" s="144" t="s">
        <v>221</v>
      </c>
      <c r="AT223" s="144" t="s">
        <v>217</v>
      </c>
      <c r="AU223" s="144" t="s">
        <v>85</v>
      </c>
      <c r="AY223" s="18" t="s">
        <v>215</v>
      </c>
      <c r="BE223" s="145">
        <f>IF(N223="základní",J223,0)</f>
        <v>0</v>
      </c>
      <c r="BF223" s="145">
        <f>IF(N223="snížená",J223,0)</f>
        <v>0</v>
      </c>
      <c r="BG223" s="145">
        <f>IF(N223="zákl. přenesená",J223,0)</f>
        <v>0</v>
      </c>
      <c r="BH223" s="145">
        <f>IF(N223="sníž. přenesená",J223,0)</f>
        <v>0</v>
      </c>
      <c r="BI223" s="145">
        <f>IF(N223="nulová",J223,0)</f>
        <v>0</v>
      </c>
      <c r="BJ223" s="18" t="s">
        <v>83</v>
      </c>
      <c r="BK223" s="145">
        <f>ROUND(I223*H223,2)</f>
        <v>0</v>
      </c>
      <c r="BL223" s="18" t="s">
        <v>221</v>
      </c>
      <c r="BM223" s="144" t="s">
        <v>279</v>
      </c>
    </row>
    <row r="224" spans="2:47" s="1" customFormat="1" ht="12">
      <c r="B224" s="33"/>
      <c r="D224" s="146" t="s">
        <v>222</v>
      </c>
      <c r="F224" s="147" t="s">
        <v>280</v>
      </c>
      <c r="I224" s="148"/>
      <c r="L224" s="33"/>
      <c r="M224" s="149"/>
      <c r="T224" s="54"/>
      <c r="AT224" s="18" t="s">
        <v>222</v>
      </c>
      <c r="AU224" s="18" t="s">
        <v>85</v>
      </c>
    </row>
    <row r="225" spans="2:51" s="12" customFormat="1" ht="12">
      <c r="B225" s="152"/>
      <c r="D225" s="150" t="s">
        <v>226</v>
      </c>
      <c r="E225" s="153" t="s">
        <v>21</v>
      </c>
      <c r="F225" s="154" t="s">
        <v>281</v>
      </c>
      <c r="H225" s="153" t="s">
        <v>21</v>
      </c>
      <c r="I225" s="155"/>
      <c r="L225" s="152"/>
      <c r="M225" s="156"/>
      <c r="T225" s="157"/>
      <c r="AT225" s="153" t="s">
        <v>226</v>
      </c>
      <c r="AU225" s="153" t="s">
        <v>85</v>
      </c>
      <c r="AV225" s="12" t="s">
        <v>83</v>
      </c>
      <c r="AW225" s="12" t="s">
        <v>37</v>
      </c>
      <c r="AX225" s="12" t="s">
        <v>76</v>
      </c>
      <c r="AY225" s="153" t="s">
        <v>215</v>
      </c>
    </row>
    <row r="226" spans="2:51" s="12" customFormat="1" ht="12">
      <c r="B226" s="152"/>
      <c r="D226" s="150" t="s">
        <v>226</v>
      </c>
      <c r="E226" s="153" t="s">
        <v>21</v>
      </c>
      <c r="F226" s="154" t="s">
        <v>282</v>
      </c>
      <c r="H226" s="153" t="s">
        <v>21</v>
      </c>
      <c r="I226" s="155"/>
      <c r="L226" s="152"/>
      <c r="M226" s="156"/>
      <c r="T226" s="157"/>
      <c r="AT226" s="153" t="s">
        <v>226</v>
      </c>
      <c r="AU226" s="153" t="s">
        <v>85</v>
      </c>
      <c r="AV226" s="12" t="s">
        <v>83</v>
      </c>
      <c r="AW226" s="12" t="s">
        <v>37</v>
      </c>
      <c r="AX226" s="12" t="s">
        <v>76</v>
      </c>
      <c r="AY226" s="153" t="s">
        <v>215</v>
      </c>
    </row>
    <row r="227" spans="2:51" s="13" customFormat="1" ht="12">
      <c r="B227" s="158"/>
      <c r="D227" s="150" t="s">
        <v>226</v>
      </c>
      <c r="E227" s="159" t="s">
        <v>21</v>
      </c>
      <c r="F227" s="160" t="s">
        <v>283</v>
      </c>
      <c r="H227" s="161">
        <v>22.05</v>
      </c>
      <c r="I227" s="162"/>
      <c r="L227" s="158"/>
      <c r="M227" s="163"/>
      <c r="T227" s="164"/>
      <c r="AT227" s="159" t="s">
        <v>226</v>
      </c>
      <c r="AU227" s="159" t="s">
        <v>85</v>
      </c>
      <c r="AV227" s="13" t="s">
        <v>85</v>
      </c>
      <c r="AW227" s="13" t="s">
        <v>37</v>
      </c>
      <c r="AX227" s="13" t="s">
        <v>76</v>
      </c>
      <c r="AY227" s="159" t="s">
        <v>215</v>
      </c>
    </row>
    <row r="228" spans="2:51" s="15" customFormat="1" ht="12">
      <c r="B228" s="172"/>
      <c r="D228" s="150" t="s">
        <v>226</v>
      </c>
      <c r="E228" s="173" t="s">
        <v>21</v>
      </c>
      <c r="F228" s="174" t="s">
        <v>240</v>
      </c>
      <c r="H228" s="175">
        <v>22.05</v>
      </c>
      <c r="I228" s="176"/>
      <c r="L228" s="172"/>
      <c r="M228" s="177"/>
      <c r="T228" s="178"/>
      <c r="AT228" s="173" t="s">
        <v>226</v>
      </c>
      <c r="AU228" s="173" t="s">
        <v>85</v>
      </c>
      <c r="AV228" s="15" t="s">
        <v>221</v>
      </c>
      <c r="AW228" s="15" t="s">
        <v>37</v>
      </c>
      <c r="AX228" s="15" t="s">
        <v>83</v>
      </c>
      <c r="AY228" s="173" t="s">
        <v>215</v>
      </c>
    </row>
    <row r="229" spans="2:65" s="1" customFormat="1" ht="24.25" customHeight="1">
      <c r="B229" s="33"/>
      <c r="C229" s="133" t="s">
        <v>284</v>
      </c>
      <c r="D229" s="133" t="s">
        <v>217</v>
      </c>
      <c r="E229" s="134" t="s">
        <v>285</v>
      </c>
      <c r="F229" s="135" t="s">
        <v>286</v>
      </c>
      <c r="G229" s="136" t="s">
        <v>113</v>
      </c>
      <c r="H229" s="137">
        <v>22.05</v>
      </c>
      <c r="I229" s="138"/>
      <c r="J229" s="139">
        <f>ROUND(I229*H229,2)</f>
        <v>0</v>
      </c>
      <c r="K229" s="135" t="s">
        <v>220</v>
      </c>
      <c r="L229" s="33"/>
      <c r="M229" s="140" t="s">
        <v>21</v>
      </c>
      <c r="N229" s="141" t="s">
        <v>47</v>
      </c>
      <c r="P229" s="142">
        <f>O229*H229</f>
        <v>0</v>
      </c>
      <c r="Q229" s="142">
        <v>0</v>
      </c>
      <c r="R229" s="142">
        <f>Q229*H229</f>
        <v>0</v>
      </c>
      <c r="S229" s="142">
        <v>0</v>
      </c>
      <c r="T229" s="143">
        <f>S229*H229</f>
        <v>0</v>
      </c>
      <c r="AR229" s="144" t="s">
        <v>221</v>
      </c>
      <c r="AT229" s="144" t="s">
        <v>217</v>
      </c>
      <c r="AU229" s="144" t="s">
        <v>85</v>
      </c>
      <c r="AY229" s="18" t="s">
        <v>215</v>
      </c>
      <c r="BE229" s="145">
        <f>IF(N229="základní",J229,0)</f>
        <v>0</v>
      </c>
      <c r="BF229" s="145">
        <f>IF(N229="snížená",J229,0)</f>
        <v>0</v>
      </c>
      <c r="BG229" s="145">
        <f>IF(N229="zákl. přenesená",J229,0)</f>
        <v>0</v>
      </c>
      <c r="BH229" s="145">
        <f>IF(N229="sníž. přenesená",J229,0)</f>
        <v>0</v>
      </c>
      <c r="BI229" s="145">
        <f>IF(N229="nulová",J229,0)</f>
        <v>0</v>
      </c>
      <c r="BJ229" s="18" t="s">
        <v>83</v>
      </c>
      <c r="BK229" s="145">
        <f>ROUND(I229*H229,2)</f>
        <v>0</v>
      </c>
      <c r="BL229" s="18" t="s">
        <v>221</v>
      </c>
      <c r="BM229" s="144" t="s">
        <v>287</v>
      </c>
    </row>
    <row r="230" spans="2:47" s="1" customFormat="1" ht="12">
      <c r="B230" s="33"/>
      <c r="D230" s="146" t="s">
        <v>222</v>
      </c>
      <c r="F230" s="147" t="s">
        <v>288</v>
      </c>
      <c r="I230" s="148"/>
      <c r="L230" s="33"/>
      <c r="M230" s="149"/>
      <c r="T230" s="54"/>
      <c r="AT230" s="18" t="s">
        <v>222</v>
      </c>
      <c r="AU230" s="18" t="s">
        <v>85</v>
      </c>
    </row>
    <row r="231" spans="2:51" s="12" customFormat="1" ht="12">
      <c r="B231" s="152"/>
      <c r="D231" s="150" t="s">
        <v>226</v>
      </c>
      <c r="E231" s="153" t="s">
        <v>21</v>
      </c>
      <c r="F231" s="154" t="s">
        <v>281</v>
      </c>
      <c r="H231" s="153" t="s">
        <v>21</v>
      </c>
      <c r="I231" s="155"/>
      <c r="L231" s="152"/>
      <c r="M231" s="156"/>
      <c r="T231" s="157"/>
      <c r="AT231" s="153" t="s">
        <v>226</v>
      </c>
      <c r="AU231" s="153" t="s">
        <v>85</v>
      </c>
      <c r="AV231" s="12" t="s">
        <v>83</v>
      </c>
      <c r="AW231" s="12" t="s">
        <v>37</v>
      </c>
      <c r="AX231" s="12" t="s">
        <v>76</v>
      </c>
      <c r="AY231" s="153" t="s">
        <v>215</v>
      </c>
    </row>
    <row r="232" spans="2:51" s="12" customFormat="1" ht="12">
      <c r="B232" s="152"/>
      <c r="D232" s="150" t="s">
        <v>226</v>
      </c>
      <c r="E232" s="153" t="s">
        <v>21</v>
      </c>
      <c r="F232" s="154" t="s">
        <v>282</v>
      </c>
      <c r="H232" s="153" t="s">
        <v>21</v>
      </c>
      <c r="I232" s="155"/>
      <c r="L232" s="152"/>
      <c r="M232" s="156"/>
      <c r="T232" s="157"/>
      <c r="AT232" s="153" t="s">
        <v>226</v>
      </c>
      <c r="AU232" s="153" t="s">
        <v>85</v>
      </c>
      <c r="AV232" s="12" t="s">
        <v>83</v>
      </c>
      <c r="AW232" s="12" t="s">
        <v>37</v>
      </c>
      <c r="AX232" s="12" t="s">
        <v>76</v>
      </c>
      <c r="AY232" s="153" t="s">
        <v>215</v>
      </c>
    </row>
    <row r="233" spans="2:51" s="13" customFormat="1" ht="12">
      <c r="B233" s="158"/>
      <c r="D233" s="150" t="s">
        <v>226</v>
      </c>
      <c r="E233" s="159" t="s">
        <v>21</v>
      </c>
      <c r="F233" s="160" t="s">
        <v>283</v>
      </c>
      <c r="H233" s="161">
        <v>22.05</v>
      </c>
      <c r="I233" s="162"/>
      <c r="L233" s="158"/>
      <c r="M233" s="163"/>
      <c r="T233" s="164"/>
      <c r="AT233" s="159" t="s">
        <v>226</v>
      </c>
      <c r="AU233" s="159" t="s">
        <v>85</v>
      </c>
      <c r="AV233" s="13" t="s">
        <v>85</v>
      </c>
      <c r="AW233" s="13" t="s">
        <v>37</v>
      </c>
      <c r="AX233" s="13" t="s">
        <v>76</v>
      </c>
      <c r="AY233" s="159" t="s">
        <v>215</v>
      </c>
    </row>
    <row r="234" spans="2:51" s="15" customFormat="1" ht="12">
      <c r="B234" s="172"/>
      <c r="D234" s="150" t="s">
        <v>226</v>
      </c>
      <c r="E234" s="173" t="s">
        <v>21</v>
      </c>
      <c r="F234" s="174" t="s">
        <v>240</v>
      </c>
      <c r="H234" s="175">
        <v>22.05</v>
      </c>
      <c r="I234" s="176"/>
      <c r="L234" s="172"/>
      <c r="M234" s="177"/>
      <c r="T234" s="178"/>
      <c r="AT234" s="173" t="s">
        <v>226</v>
      </c>
      <c r="AU234" s="173" t="s">
        <v>85</v>
      </c>
      <c r="AV234" s="15" t="s">
        <v>221</v>
      </c>
      <c r="AW234" s="15" t="s">
        <v>37</v>
      </c>
      <c r="AX234" s="15" t="s">
        <v>83</v>
      </c>
      <c r="AY234" s="173" t="s">
        <v>215</v>
      </c>
    </row>
    <row r="235" spans="2:65" s="1" customFormat="1" ht="21.75" customHeight="1">
      <c r="B235" s="33"/>
      <c r="C235" s="133" t="s">
        <v>257</v>
      </c>
      <c r="D235" s="133" t="s">
        <v>217</v>
      </c>
      <c r="E235" s="134" t="s">
        <v>289</v>
      </c>
      <c r="F235" s="135" t="s">
        <v>290</v>
      </c>
      <c r="G235" s="136" t="s">
        <v>113</v>
      </c>
      <c r="H235" s="137">
        <v>44.5</v>
      </c>
      <c r="I235" s="138"/>
      <c r="J235" s="139">
        <f>ROUND(I235*H235,2)</f>
        <v>0</v>
      </c>
      <c r="K235" s="135" t="s">
        <v>220</v>
      </c>
      <c r="L235" s="33"/>
      <c r="M235" s="140" t="s">
        <v>21</v>
      </c>
      <c r="N235" s="141" t="s">
        <v>47</v>
      </c>
      <c r="P235" s="142">
        <f>O235*H235</f>
        <v>0</v>
      </c>
      <c r="Q235" s="142">
        <v>0.0007941</v>
      </c>
      <c r="R235" s="142">
        <f>Q235*H235</f>
        <v>0.03533745</v>
      </c>
      <c r="S235" s="142">
        <v>0</v>
      </c>
      <c r="T235" s="143">
        <f>S235*H235</f>
        <v>0</v>
      </c>
      <c r="AR235" s="144" t="s">
        <v>221</v>
      </c>
      <c r="AT235" s="144" t="s">
        <v>217</v>
      </c>
      <c r="AU235" s="144" t="s">
        <v>85</v>
      </c>
      <c r="AY235" s="18" t="s">
        <v>215</v>
      </c>
      <c r="BE235" s="145">
        <f>IF(N235="základní",J235,0)</f>
        <v>0</v>
      </c>
      <c r="BF235" s="145">
        <f>IF(N235="snížená",J235,0)</f>
        <v>0</v>
      </c>
      <c r="BG235" s="145">
        <f>IF(N235="zákl. přenesená",J235,0)</f>
        <v>0</v>
      </c>
      <c r="BH235" s="145">
        <f>IF(N235="sníž. přenesená",J235,0)</f>
        <v>0</v>
      </c>
      <c r="BI235" s="145">
        <f>IF(N235="nulová",J235,0)</f>
        <v>0</v>
      </c>
      <c r="BJ235" s="18" t="s">
        <v>83</v>
      </c>
      <c r="BK235" s="145">
        <f>ROUND(I235*H235,2)</f>
        <v>0</v>
      </c>
      <c r="BL235" s="18" t="s">
        <v>221</v>
      </c>
      <c r="BM235" s="144" t="s">
        <v>291</v>
      </c>
    </row>
    <row r="236" spans="2:47" s="1" customFormat="1" ht="12">
      <c r="B236" s="33"/>
      <c r="D236" s="146" t="s">
        <v>222</v>
      </c>
      <c r="F236" s="147" t="s">
        <v>292</v>
      </c>
      <c r="I236" s="148"/>
      <c r="L236" s="33"/>
      <c r="M236" s="149"/>
      <c r="T236" s="54"/>
      <c r="AT236" s="18" t="s">
        <v>222</v>
      </c>
      <c r="AU236" s="18" t="s">
        <v>85</v>
      </c>
    </row>
    <row r="237" spans="2:51" s="12" customFormat="1" ht="12">
      <c r="B237" s="152"/>
      <c r="D237" s="150" t="s">
        <v>226</v>
      </c>
      <c r="E237" s="153" t="s">
        <v>21</v>
      </c>
      <c r="F237" s="154" t="s">
        <v>281</v>
      </c>
      <c r="H237" s="153" t="s">
        <v>21</v>
      </c>
      <c r="I237" s="155"/>
      <c r="L237" s="152"/>
      <c r="M237" s="156"/>
      <c r="T237" s="157"/>
      <c r="AT237" s="153" t="s">
        <v>226</v>
      </c>
      <c r="AU237" s="153" t="s">
        <v>85</v>
      </c>
      <c r="AV237" s="12" t="s">
        <v>83</v>
      </c>
      <c r="AW237" s="12" t="s">
        <v>37</v>
      </c>
      <c r="AX237" s="12" t="s">
        <v>76</v>
      </c>
      <c r="AY237" s="153" t="s">
        <v>215</v>
      </c>
    </row>
    <row r="238" spans="2:51" s="13" customFormat="1" ht="12">
      <c r="B238" s="158"/>
      <c r="D238" s="150" t="s">
        <v>226</v>
      </c>
      <c r="E238" s="159" t="s">
        <v>21</v>
      </c>
      <c r="F238" s="160" t="s">
        <v>293</v>
      </c>
      <c r="H238" s="161">
        <v>44.5</v>
      </c>
      <c r="I238" s="162"/>
      <c r="L238" s="158"/>
      <c r="M238" s="163"/>
      <c r="T238" s="164"/>
      <c r="AT238" s="159" t="s">
        <v>226</v>
      </c>
      <c r="AU238" s="159" t="s">
        <v>85</v>
      </c>
      <c r="AV238" s="13" t="s">
        <v>85</v>
      </c>
      <c r="AW238" s="13" t="s">
        <v>37</v>
      </c>
      <c r="AX238" s="13" t="s">
        <v>76</v>
      </c>
      <c r="AY238" s="159" t="s">
        <v>215</v>
      </c>
    </row>
    <row r="239" spans="2:51" s="15" customFormat="1" ht="12">
      <c r="B239" s="172"/>
      <c r="D239" s="150" t="s">
        <v>226</v>
      </c>
      <c r="E239" s="173" t="s">
        <v>21</v>
      </c>
      <c r="F239" s="174" t="s">
        <v>240</v>
      </c>
      <c r="H239" s="175">
        <v>44.5</v>
      </c>
      <c r="I239" s="176"/>
      <c r="L239" s="172"/>
      <c r="M239" s="177"/>
      <c r="T239" s="178"/>
      <c r="AT239" s="173" t="s">
        <v>226</v>
      </c>
      <c r="AU239" s="173" t="s">
        <v>85</v>
      </c>
      <c r="AV239" s="15" t="s">
        <v>221</v>
      </c>
      <c r="AW239" s="15" t="s">
        <v>37</v>
      </c>
      <c r="AX239" s="15" t="s">
        <v>83</v>
      </c>
      <c r="AY239" s="173" t="s">
        <v>215</v>
      </c>
    </row>
    <row r="240" spans="2:65" s="1" customFormat="1" ht="24.25" customHeight="1">
      <c r="B240" s="33"/>
      <c r="C240" s="133" t="s">
        <v>294</v>
      </c>
      <c r="D240" s="133" t="s">
        <v>217</v>
      </c>
      <c r="E240" s="134" t="s">
        <v>295</v>
      </c>
      <c r="F240" s="135" t="s">
        <v>296</v>
      </c>
      <c r="G240" s="136" t="s">
        <v>113</v>
      </c>
      <c r="H240" s="137">
        <v>44.5</v>
      </c>
      <c r="I240" s="138"/>
      <c r="J240" s="139">
        <f>ROUND(I240*H240,2)</f>
        <v>0</v>
      </c>
      <c r="K240" s="135" t="s">
        <v>220</v>
      </c>
      <c r="L240" s="33"/>
      <c r="M240" s="140" t="s">
        <v>21</v>
      </c>
      <c r="N240" s="141" t="s">
        <v>47</v>
      </c>
      <c r="P240" s="142">
        <f>O240*H240</f>
        <v>0</v>
      </c>
      <c r="Q240" s="142">
        <v>0</v>
      </c>
      <c r="R240" s="142">
        <f>Q240*H240</f>
        <v>0</v>
      </c>
      <c r="S240" s="142">
        <v>0</v>
      </c>
      <c r="T240" s="143">
        <f>S240*H240</f>
        <v>0</v>
      </c>
      <c r="AR240" s="144" t="s">
        <v>221</v>
      </c>
      <c r="AT240" s="144" t="s">
        <v>217</v>
      </c>
      <c r="AU240" s="144" t="s">
        <v>85</v>
      </c>
      <c r="AY240" s="18" t="s">
        <v>215</v>
      </c>
      <c r="BE240" s="145">
        <f>IF(N240="základní",J240,0)</f>
        <v>0</v>
      </c>
      <c r="BF240" s="145">
        <f>IF(N240="snížená",J240,0)</f>
        <v>0</v>
      </c>
      <c r="BG240" s="145">
        <f>IF(N240="zákl. přenesená",J240,0)</f>
        <v>0</v>
      </c>
      <c r="BH240" s="145">
        <f>IF(N240="sníž. přenesená",J240,0)</f>
        <v>0</v>
      </c>
      <c r="BI240" s="145">
        <f>IF(N240="nulová",J240,0)</f>
        <v>0</v>
      </c>
      <c r="BJ240" s="18" t="s">
        <v>83</v>
      </c>
      <c r="BK240" s="145">
        <f>ROUND(I240*H240,2)</f>
        <v>0</v>
      </c>
      <c r="BL240" s="18" t="s">
        <v>221</v>
      </c>
      <c r="BM240" s="144" t="s">
        <v>297</v>
      </c>
    </row>
    <row r="241" spans="2:47" s="1" customFormat="1" ht="12">
      <c r="B241" s="33"/>
      <c r="D241" s="146" t="s">
        <v>222</v>
      </c>
      <c r="F241" s="147" t="s">
        <v>298</v>
      </c>
      <c r="I241" s="148"/>
      <c r="L241" s="33"/>
      <c r="M241" s="149"/>
      <c r="T241" s="54"/>
      <c r="AT241" s="18" t="s">
        <v>222</v>
      </c>
      <c r="AU241" s="18" t="s">
        <v>85</v>
      </c>
    </row>
    <row r="242" spans="2:51" s="12" customFormat="1" ht="12">
      <c r="B242" s="152"/>
      <c r="D242" s="150" t="s">
        <v>226</v>
      </c>
      <c r="E242" s="153" t="s">
        <v>21</v>
      </c>
      <c r="F242" s="154" t="s">
        <v>281</v>
      </c>
      <c r="H242" s="153" t="s">
        <v>21</v>
      </c>
      <c r="I242" s="155"/>
      <c r="L242" s="152"/>
      <c r="M242" s="156"/>
      <c r="T242" s="157"/>
      <c r="AT242" s="153" t="s">
        <v>226</v>
      </c>
      <c r="AU242" s="153" t="s">
        <v>85</v>
      </c>
      <c r="AV242" s="12" t="s">
        <v>83</v>
      </c>
      <c r="AW242" s="12" t="s">
        <v>37</v>
      </c>
      <c r="AX242" s="12" t="s">
        <v>76</v>
      </c>
      <c r="AY242" s="153" t="s">
        <v>215</v>
      </c>
    </row>
    <row r="243" spans="2:51" s="13" customFormat="1" ht="12">
      <c r="B243" s="158"/>
      <c r="D243" s="150" t="s">
        <v>226</v>
      </c>
      <c r="E243" s="159" t="s">
        <v>21</v>
      </c>
      <c r="F243" s="160" t="s">
        <v>293</v>
      </c>
      <c r="H243" s="161">
        <v>44.5</v>
      </c>
      <c r="I243" s="162"/>
      <c r="L243" s="158"/>
      <c r="M243" s="163"/>
      <c r="T243" s="164"/>
      <c r="AT243" s="159" t="s">
        <v>226</v>
      </c>
      <c r="AU243" s="159" t="s">
        <v>85</v>
      </c>
      <c r="AV243" s="13" t="s">
        <v>85</v>
      </c>
      <c r="AW243" s="13" t="s">
        <v>37</v>
      </c>
      <c r="AX243" s="13" t="s">
        <v>76</v>
      </c>
      <c r="AY243" s="159" t="s">
        <v>215</v>
      </c>
    </row>
    <row r="244" spans="2:51" s="15" customFormat="1" ht="12">
      <c r="B244" s="172"/>
      <c r="D244" s="150" t="s">
        <v>226</v>
      </c>
      <c r="E244" s="173" t="s">
        <v>21</v>
      </c>
      <c r="F244" s="174" t="s">
        <v>240</v>
      </c>
      <c r="H244" s="175">
        <v>44.5</v>
      </c>
      <c r="I244" s="176"/>
      <c r="L244" s="172"/>
      <c r="M244" s="177"/>
      <c r="T244" s="178"/>
      <c r="AT244" s="173" t="s">
        <v>226</v>
      </c>
      <c r="AU244" s="173" t="s">
        <v>85</v>
      </c>
      <c r="AV244" s="15" t="s">
        <v>221</v>
      </c>
      <c r="AW244" s="15" t="s">
        <v>37</v>
      </c>
      <c r="AX244" s="15" t="s">
        <v>83</v>
      </c>
      <c r="AY244" s="173" t="s">
        <v>215</v>
      </c>
    </row>
    <row r="245" spans="2:65" s="1" customFormat="1" ht="16.5" customHeight="1">
      <c r="B245" s="33"/>
      <c r="C245" s="133" t="s">
        <v>267</v>
      </c>
      <c r="D245" s="133" t="s">
        <v>217</v>
      </c>
      <c r="E245" s="134" t="s">
        <v>299</v>
      </c>
      <c r="F245" s="135" t="s">
        <v>300</v>
      </c>
      <c r="G245" s="136" t="s">
        <v>301</v>
      </c>
      <c r="H245" s="137">
        <v>161.135</v>
      </c>
      <c r="I245" s="138"/>
      <c r="J245" s="139">
        <f>ROUND(I245*H245,2)</f>
        <v>0</v>
      </c>
      <c r="K245" s="135" t="s">
        <v>302</v>
      </c>
      <c r="L245" s="33"/>
      <c r="M245" s="140" t="s">
        <v>21</v>
      </c>
      <c r="N245" s="141" t="s">
        <v>47</v>
      </c>
      <c r="P245" s="142">
        <f>O245*H245</f>
        <v>0</v>
      </c>
      <c r="Q245" s="142">
        <v>0</v>
      </c>
      <c r="R245" s="142">
        <f>Q245*H245</f>
        <v>0</v>
      </c>
      <c r="S245" s="142">
        <v>0</v>
      </c>
      <c r="T245" s="143">
        <f>S245*H245</f>
        <v>0</v>
      </c>
      <c r="AR245" s="144" t="s">
        <v>221</v>
      </c>
      <c r="AT245" s="144" t="s">
        <v>217</v>
      </c>
      <c r="AU245" s="144" t="s">
        <v>85</v>
      </c>
      <c r="AY245" s="18" t="s">
        <v>215</v>
      </c>
      <c r="BE245" s="145">
        <f>IF(N245="základní",J245,0)</f>
        <v>0</v>
      </c>
      <c r="BF245" s="145">
        <f>IF(N245="snížená",J245,0)</f>
        <v>0</v>
      </c>
      <c r="BG245" s="145">
        <f>IF(N245="zákl. přenesená",J245,0)</f>
        <v>0</v>
      </c>
      <c r="BH245" s="145">
        <f>IF(N245="sníž. přenesená",J245,0)</f>
        <v>0</v>
      </c>
      <c r="BI245" s="145">
        <f>IF(N245="nulová",J245,0)</f>
        <v>0</v>
      </c>
      <c r="BJ245" s="18" t="s">
        <v>83</v>
      </c>
      <c r="BK245" s="145">
        <f>ROUND(I245*H245,2)</f>
        <v>0</v>
      </c>
      <c r="BL245" s="18" t="s">
        <v>221</v>
      </c>
      <c r="BM245" s="144" t="s">
        <v>303</v>
      </c>
    </row>
    <row r="246" spans="2:51" s="12" customFormat="1" ht="12">
      <c r="B246" s="152"/>
      <c r="D246" s="150" t="s">
        <v>226</v>
      </c>
      <c r="E246" s="153" t="s">
        <v>21</v>
      </c>
      <c r="F246" s="154" t="s">
        <v>281</v>
      </c>
      <c r="H246" s="153" t="s">
        <v>21</v>
      </c>
      <c r="I246" s="155"/>
      <c r="L246" s="152"/>
      <c r="M246" s="156"/>
      <c r="T246" s="157"/>
      <c r="AT246" s="153" t="s">
        <v>226</v>
      </c>
      <c r="AU246" s="153" t="s">
        <v>85</v>
      </c>
      <c r="AV246" s="12" t="s">
        <v>83</v>
      </c>
      <c r="AW246" s="12" t="s">
        <v>37</v>
      </c>
      <c r="AX246" s="12" t="s">
        <v>76</v>
      </c>
      <c r="AY246" s="153" t="s">
        <v>215</v>
      </c>
    </row>
    <row r="247" spans="2:51" s="13" customFormat="1" ht="12">
      <c r="B247" s="158"/>
      <c r="D247" s="150" t="s">
        <v>226</v>
      </c>
      <c r="E247" s="159" t="s">
        <v>21</v>
      </c>
      <c r="F247" s="160" t="s">
        <v>304</v>
      </c>
      <c r="H247" s="161">
        <v>87.975</v>
      </c>
      <c r="I247" s="162"/>
      <c r="L247" s="158"/>
      <c r="M247" s="163"/>
      <c r="T247" s="164"/>
      <c r="AT247" s="159" t="s">
        <v>226</v>
      </c>
      <c r="AU247" s="159" t="s">
        <v>85</v>
      </c>
      <c r="AV247" s="13" t="s">
        <v>85</v>
      </c>
      <c r="AW247" s="13" t="s">
        <v>37</v>
      </c>
      <c r="AX247" s="13" t="s">
        <v>76</v>
      </c>
      <c r="AY247" s="159" t="s">
        <v>215</v>
      </c>
    </row>
    <row r="248" spans="2:51" s="13" customFormat="1" ht="12">
      <c r="B248" s="158"/>
      <c r="D248" s="150" t="s">
        <v>226</v>
      </c>
      <c r="E248" s="159" t="s">
        <v>21</v>
      </c>
      <c r="F248" s="160" t="s">
        <v>305</v>
      </c>
      <c r="H248" s="161">
        <v>39.76</v>
      </c>
      <c r="I248" s="162"/>
      <c r="L248" s="158"/>
      <c r="M248" s="163"/>
      <c r="T248" s="164"/>
      <c r="AT248" s="159" t="s">
        <v>226</v>
      </c>
      <c r="AU248" s="159" t="s">
        <v>85</v>
      </c>
      <c r="AV248" s="13" t="s">
        <v>85</v>
      </c>
      <c r="AW248" s="13" t="s">
        <v>37</v>
      </c>
      <c r="AX248" s="13" t="s">
        <v>76</v>
      </c>
      <c r="AY248" s="159" t="s">
        <v>215</v>
      </c>
    </row>
    <row r="249" spans="2:51" s="13" customFormat="1" ht="12">
      <c r="B249" s="158"/>
      <c r="D249" s="150" t="s">
        <v>226</v>
      </c>
      <c r="E249" s="159" t="s">
        <v>21</v>
      </c>
      <c r="F249" s="160" t="s">
        <v>306</v>
      </c>
      <c r="H249" s="161">
        <v>33.4</v>
      </c>
      <c r="I249" s="162"/>
      <c r="L249" s="158"/>
      <c r="M249" s="163"/>
      <c r="T249" s="164"/>
      <c r="AT249" s="159" t="s">
        <v>226</v>
      </c>
      <c r="AU249" s="159" t="s">
        <v>85</v>
      </c>
      <c r="AV249" s="13" t="s">
        <v>85</v>
      </c>
      <c r="AW249" s="13" t="s">
        <v>37</v>
      </c>
      <c r="AX249" s="13" t="s">
        <v>76</v>
      </c>
      <c r="AY249" s="159" t="s">
        <v>215</v>
      </c>
    </row>
    <row r="250" spans="2:51" s="15" customFormat="1" ht="12">
      <c r="B250" s="172"/>
      <c r="D250" s="150" t="s">
        <v>226</v>
      </c>
      <c r="E250" s="173" t="s">
        <v>21</v>
      </c>
      <c r="F250" s="174" t="s">
        <v>240</v>
      </c>
      <c r="H250" s="175">
        <v>161.135</v>
      </c>
      <c r="I250" s="176"/>
      <c r="L250" s="172"/>
      <c r="M250" s="177"/>
      <c r="T250" s="178"/>
      <c r="AT250" s="173" t="s">
        <v>226</v>
      </c>
      <c r="AU250" s="173" t="s">
        <v>85</v>
      </c>
      <c r="AV250" s="15" t="s">
        <v>221</v>
      </c>
      <c r="AW250" s="15" t="s">
        <v>37</v>
      </c>
      <c r="AX250" s="15" t="s">
        <v>83</v>
      </c>
      <c r="AY250" s="173" t="s">
        <v>215</v>
      </c>
    </row>
    <row r="251" spans="2:65" s="1" customFormat="1" ht="16.5" customHeight="1">
      <c r="B251" s="33"/>
      <c r="C251" s="179" t="s">
        <v>307</v>
      </c>
      <c r="D251" s="179" t="s">
        <v>308</v>
      </c>
      <c r="E251" s="180" t="s">
        <v>309</v>
      </c>
      <c r="F251" s="181" t="s">
        <v>310</v>
      </c>
      <c r="G251" s="182" t="s">
        <v>311</v>
      </c>
      <c r="H251" s="183">
        <v>0.967</v>
      </c>
      <c r="I251" s="184"/>
      <c r="J251" s="185">
        <f>ROUND(I251*H251,2)</f>
        <v>0</v>
      </c>
      <c r="K251" s="181" t="s">
        <v>220</v>
      </c>
      <c r="L251" s="186"/>
      <c r="M251" s="187" t="s">
        <v>21</v>
      </c>
      <c r="N251" s="188" t="s">
        <v>47</v>
      </c>
      <c r="P251" s="142">
        <f>O251*H251</f>
        <v>0</v>
      </c>
      <c r="Q251" s="142">
        <v>1</v>
      </c>
      <c r="R251" s="142">
        <f>Q251*H251</f>
        <v>0.967</v>
      </c>
      <c r="S251" s="142">
        <v>0</v>
      </c>
      <c r="T251" s="143">
        <f>S251*H251</f>
        <v>0</v>
      </c>
      <c r="AR251" s="144" t="s">
        <v>257</v>
      </c>
      <c r="AT251" s="144" t="s">
        <v>308</v>
      </c>
      <c r="AU251" s="144" t="s">
        <v>85</v>
      </c>
      <c r="AY251" s="18" t="s">
        <v>215</v>
      </c>
      <c r="BE251" s="145">
        <f>IF(N251="základní",J251,0)</f>
        <v>0</v>
      </c>
      <c r="BF251" s="145">
        <f>IF(N251="snížená",J251,0)</f>
        <v>0</v>
      </c>
      <c r="BG251" s="145">
        <f>IF(N251="zákl. přenesená",J251,0)</f>
        <v>0</v>
      </c>
      <c r="BH251" s="145">
        <f>IF(N251="sníž. přenesená",J251,0)</f>
        <v>0</v>
      </c>
      <c r="BI251" s="145">
        <f>IF(N251="nulová",J251,0)</f>
        <v>0</v>
      </c>
      <c r="BJ251" s="18" t="s">
        <v>83</v>
      </c>
      <c r="BK251" s="145">
        <f>ROUND(I251*H251,2)</f>
        <v>0</v>
      </c>
      <c r="BL251" s="18" t="s">
        <v>221</v>
      </c>
      <c r="BM251" s="144" t="s">
        <v>312</v>
      </c>
    </row>
    <row r="252" spans="2:51" s="12" customFormat="1" ht="12">
      <c r="B252" s="152"/>
      <c r="D252" s="150" t="s">
        <v>226</v>
      </c>
      <c r="E252" s="153" t="s">
        <v>21</v>
      </c>
      <c r="F252" s="154" t="s">
        <v>313</v>
      </c>
      <c r="H252" s="153" t="s">
        <v>21</v>
      </c>
      <c r="I252" s="155"/>
      <c r="L252" s="152"/>
      <c r="M252" s="156"/>
      <c r="T252" s="157"/>
      <c r="AT252" s="153" t="s">
        <v>226</v>
      </c>
      <c r="AU252" s="153" t="s">
        <v>85</v>
      </c>
      <c r="AV252" s="12" t="s">
        <v>83</v>
      </c>
      <c r="AW252" s="12" t="s">
        <v>37</v>
      </c>
      <c r="AX252" s="12" t="s">
        <v>76</v>
      </c>
      <c r="AY252" s="153" t="s">
        <v>215</v>
      </c>
    </row>
    <row r="253" spans="2:51" s="13" customFormat="1" ht="12">
      <c r="B253" s="158"/>
      <c r="D253" s="150" t="s">
        <v>226</v>
      </c>
      <c r="E253" s="159" t="s">
        <v>21</v>
      </c>
      <c r="F253" s="160" t="s">
        <v>314</v>
      </c>
      <c r="H253" s="161">
        <v>0.528</v>
      </c>
      <c r="I253" s="162"/>
      <c r="L253" s="158"/>
      <c r="M253" s="163"/>
      <c r="T253" s="164"/>
      <c r="AT253" s="159" t="s">
        <v>226</v>
      </c>
      <c r="AU253" s="159" t="s">
        <v>85</v>
      </c>
      <c r="AV253" s="13" t="s">
        <v>85</v>
      </c>
      <c r="AW253" s="13" t="s">
        <v>37</v>
      </c>
      <c r="AX253" s="13" t="s">
        <v>76</v>
      </c>
      <c r="AY253" s="159" t="s">
        <v>215</v>
      </c>
    </row>
    <row r="254" spans="2:51" s="13" customFormat="1" ht="12">
      <c r="B254" s="158"/>
      <c r="D254" s="150" t="s">
        <v>226</v>
      </c>
      <c r="E254" s="159" t="s">
        <v>21</v>
      </c>
      <c r="F254" s="160" t="s">
        <v>315</v>
      </c>
      <c r="H254" s="161">
        <v>0.239</v>
      </c>
      <c r="I254" s="162"/>
      <c r="L254" s="158"/>
      <c r="M254" s="163"/>
      <c r="T254" s="164"/>
      <c r="AT254" s="159" t="s">
        <v>226</v>
      </c>
      <c r="AU254" s="159" t="s">
        <v>85</v>
      </c>
      <c r="AV254" s="13" t="s">
        <v>85</v>
      </c>
      <c r="AW254" s="13" t="s">
        <v>37</v>
      </c>
      <c r="AX254" s="13" t="s">
        <v>76</v>
      </c>
      <c r="AY254" s="159" t="s">
        <v>215</v>
      </c>
    </row>
    <row r="255" spans="2:51" s="13" customFormat="1" ht="12">
      <c r="B255" s="158"/>
      <c r="D255" s="150" t="s">
        <v>226</v>
      </c>
      <c r="E255" s="159" t="s">
        <v>21</v>
      </c>
      <c r="F255" s="160" t="s">
        <v>316</v>
      </c>
      <c r="H255" s="161">
        <v>0.2</v>
      </c>
      <c r="I255" s="162"/>
      <c r="L255" s="158"/>
      <c r="M255" s="163"/>
      <c r="T255" s="164"/>
      <c r="AT255" s="159" t="s">
        <v>226</v>
      </c>
      <c r="AU255" s="159" t="s">
        <v>85</v>
      </c>
      <c r="AV255" s="13" t="s">
        <v>85</v>
      </c>
      <c r="AW255" s="13" t="s">
        <v>37</v>
      </c>
      <c r="AX255" s="13" t="s">
        <v>76</v>
      </c>
      <c r="AY255" s="159" t="s">
        <v>215</v>
      </c>
    </row>
    <row r="256" spans="2:51" s="15" customFormat="1" ht="12">
      <c r="B256" s="172"/>
      <c r="D256" s="150" t="s">
        <v>226</v>
      </c>
      <c r="E256" s="173" t="s">
        <v>21</v>
      </c>
      <c r="F256" s="174" t="s">
        <v>240</v>
      </c>
      <c r="H256" s="175">
        <v>0.967</v>
      </c>
      <c r="I256" s="176"/>
      <c r="L256" s="172"/>
      <c r="M256" s="177"/>
      <c r="T256" s="178"/>
      <c r="AT256" s="173" t="s">
        <v>226</v>
      </c>
      <c r="AU256" s="173" t="s">
        <v>85</v>
      </c>
      <c r="AV256" s="15" t="s">
        <v>221</v>
      </c>
      <c r="AW256" s="15" t="s">
        <v>37</v>
      </c>
      <c r="AX256" s="15" t="s">
        <v>83</v>
      </c>
      <c r="AY256" s="173" t="s">
        <v>215</v>
      </c>
    </row>
    <row r="257" spans="2:65" s="1" customFormat="1" ht="21.75" customHeight="1">
      <c r="B257" s="33"/>
      <c r="C257" s="133" t="s">
        <v>279</v>
      </c>
      <c r="D257" s="133" t="s">
        <v>217</v>
      </c>
      <c r="E257" s="134" t="s">
        <v>317</v>
      </c>
      <c r="F257" s="135" t="s">
        <v>318</v>
      </c>
      <c r="G257" s="136" t="s">
        <v>113</v>
      </c>
      <c r="H257" s="137">
        <v>122.406</v>
      </c>
      <c r="I257" s="138"/>
      <c r="J257" s="139">
        <f>ROUND(I257*H257,2)</f>
        <v>0</v>
      </c>
      <c r="K257" s="135" t="s">
        <v>220</v>
      </c>
      <c r="L257" s="33"/>
      <c r="M257" s="140" t="s">
        <v>21</v>
      </c>
      <c r="N257" s="141" t="s">
        <v>47</v>
      </c>
      <c r="P257" s="142">
        <f>O257*H257</f>
        <v>0</v>
      </c>
      <c r="Q257" s="142">
        <v>0.026395</v>
      </c>
      <c r="R257" s="142">
        <f>Q257*H257</f>
        <v>3.23090637</v>
      </c>
      <c r="S257" s="142">
        <v>0</v>
      </c>
      <c r="T257" s="143">
        <f>S257*H257</f>
        <v>0</v>
      </c>
      <c r="AR257" s="144" t="s">
        <v>221</v>
      </c>
      <c r="AT257" s="144" t="s">
        <v>217</v>
      </c>
      <c r="AU257" s="144" t="s">
        <v>85</v>
      </c>
      <c r="AY257" s="18" t="s">
        <v>215</v>
      </c>
      <c r="BE257" s="145">
        <f>IF(N257="základní",J257,0)</f>
        <v>0</v>
      </c>
      <c r="BF257" s="145">
        <f>IF(N257="snížená",J257,0)</f>
        <v>0</v>
      </c>
      <c r="BG257" s="145">
        <f>IF(N257="zákl. přenesená",J257,0)</f>
        <v>0</v>
      </c>
      <c r="BH257" s="145">
        <f>IF(N257="sníž. přenesená",J257,0)</f>
        <v>0</v>
      </c>
      <c r="BI257" s="145">
        <f>IF(N257="nulová",J257,0)</f>
        <v>0</v>
      </c>
      <c r="BJ257" s="18" t="s">
        <v>83</v>
      </c>
      <c r="BK257" s="145">
        <f>ROUND(I257*H257,2)</f>
        <v>0</v>
      </c>
      <c r="BL257" s="18" t="s">
        <v>221</v>
      </c>
      <c r="BM257" s="144" t="s">
        <v>319</v>
      </c>
    </row>
    <row r="258" spans="2:47" s="1" customFormat="1" ht="12">
      <c r="B258" s="33"/>
      <c r="D258" s="146" t="s">
        <v>222</v>
      </c>
      <c r="F258" s="147" t="s">
        <v>320</v>
      </c>
      <c r="I258" s="148"/>
      <c r="L258" s="33"/>
      <c r="M258" s="149"/>
      <c r="T258" s="54"/>
      <c r="AT258" s="18" t="s">
        <v>222</v>
      </c>
      <c r="AU258" s="18" t="s">
        <v>85</v>
      </c>
    </row>
    <row r="259" spans="2:51" s="12" customFormat="1" ht="12">
      <c r="B259" s="152"/>
      <c r="D259" s="150" t="s">
        <v>226</v>
      </c>
      <c r="E259" s="153" t="s">
        <v>21</v>
      </c>
      <c r="F259" s="154" t="s">
        <v>281</v>
      </c>
      <c r="H259" s="153" t="s">
        <v>21</v>
      </c>
      <c r="I259" s="155"/>
      <c r="L259" s="152"/>
      <c r="M259" s="156"/>
      <c r="T259" s="157"/>
      <c r="AT259" s="153" t="s">
        <v>226</v>
      </c>
      <c r="AU259" s="153" t="s">
        <v>85</v>
      </c>
      <c r="AV259" s="12" t="s">
        <v>83</v>
      </c>
      <c r="AW259" s="12" t="s">
        <v>37</v>
      </c>
      <c r="AX259" s="12" t="s">
        <v>76</v>
      </c>
      <c r="AY259" s="153" t="s">
        <v>215</v>
      </c>
    </row>
    <row r="260" spans="2:51" s="13" customFormat="1" ht="12">
      <c r="B260" s="158"/>
      <c r="D260" s="150" t="s">
        <v>226</v>
      </c>
      <c r="E260" s="159" t="s">
        <v>21</v>
      </c>
      <c r="F260" s="160" t="s">
        <v>321</v>
      </c>
      <c r="H260" s="161">
        <v>66.829</v>
      </c>
      <c r="I260" s="162"/>
      <c r="L260" s="158"/>
      <c r="M260" s="163"/>
      <c r="T260" s="164"/>
      <c r="AT260" s="159" t="s">
        <v>226</v>
      </c>
      <c r="AU260" s="159" t="s">
        <v>85</v>
      </c>
      <c r="AV260" s="13" t="s">
        <v>85</v>
      </c>
      <c r="AW260" s="13" t="s">
        <v>37</v>
      </c>
      <c r="AX260" s="13" t="s">
        <v>76</v>
      </c>
      <c r="AY260" s="159" t="s">
        <v>215</v>
      </c>
    </row>
    <row r="261" spans="2:51" s="13" customFormat="1" ht="12">
      <c r="B261" s="158"/>
      <c r="D261" s="150" t="s">
        <v>226</v>
      </c>
      <c r="E261" s="159" t="s">
        <v>21</v>
      </c>
      <c r="F261" s="160" t="s">
        <v>322</v>
      </c>
      <c r="H261" s="161">
        <v>30.924</v>
      </c>
      <c r="I261" s="162"/>
      <c r="L261" s="158"/>
      <c r="M261" s="163"/>
      <c r="T261" s="164"/>
      <c r="AT261" s="159" t="s">
        <v>226</v>
      </c>
      <c r="AU261" s="159" t="s">
        <v>85</v>
      </c>
      <c r="AV261" s="13" t="s">
        <v>85</v>
      </c>
      <c r="AW261" s="13" t="s">
        <v>37</v>
      </c>
      <c r="AX261" s="13" t="s">
        <v>76</v>
      </c>
      <c r="AY261" s="159" t="s">
        <v>215</v>
      </c>
    </row>
    <row r="262" spans="2:51" s="13" customFormat="1" ht="12">
      <c r="B262" s="158"/>
      <c r="D262" s="150" t="s">
        <v>226</v>
      </c>
      <c r="E262" s="159" t="s">
        <v>21</v>
      </c>
      <c r="F262" s="160" t="s">
        <v>323</v>
      </c>
      <c r="H262" s="161">
        <v>24.653</v>
      </c>
      <c r="I262" s="162"/>
      <c r="L262" s="158"/>
      <c r="M262" s="163"/>
      <c r="T262" s="164"/>
      <c r="AT262" s="159" t="s">
        <v>226</v>
      </c>
      <c r="AU262" s="159" t="s">
        <v>85</v>
      </c>
      <c r="AV262" s="13" t="s">
        <v>85</v>
      </c>
      <c r="AW262" s="13" t="s">
        <v>37</v>
      </c>
      <c r="AX262" s="13" t="s">
        <v>76</v>
      </c>
      <c r="AY262" s="159" t="s">
        <v>215</v>
      </c>
    </row>
    <row r="263" spans="2:51" s="15" customFormat="1" ht="12">
      <c r="B263" s="172"/>
      <c r="D263" s="150" t="s">
        <v>226</v>
      </c>
      <c r="E263" s="173" t="s">
        <v>21</v>
      </c>
      <c r="F263" s="174" t="s">
        <v>240</v>
      </c>
      <c r="H263" s="175">
        <v>122.406</v>
      </c>
      <c r="I263" s="176"/>
      <c r="L263" s="172"/>
      <c r="M263" s="177"/>
      <c r="T263" s="178"/>
      <c r="AT263" s="173" t="s">
        <v>226</v>
      </c>
      <c r="AU263" s="173" t="s">
        <v>85</v>
      </c>
      <c r="AV263" s="15" t="s">
        <v>221</v>
      </c>
      <c r="AW263" s="15" t="s">
        <v>37</v>
      </c>
      <c r="AX263" s="15" t="s">
        <v>83</v>
      </c>
      <c r="AY263" s="173" t="s">
        <v>215</v>
      </c>
    </row>
    <row r="264" spans="2:65" s="1" customFormat="1" ht="37.9" customHeight="1">
      <c r="B264" s="33"/>
      <c r="C264" s="133" t="s">
        <v>324</v>
      </c>
      <c r="D264" s="133" t="s">
        <v>217</v>
      </c>
      <c r="E264" s="134" t="s">
        <v>325</v>
      </c>
      <c r="F264" s="135" t="s">
        <v>326</v>
      </c>
      <c r="G264" s="136" t="s">
        <v>256</v>
      </c>
      <c r="H264" s="137">
        <v>242.948</v>
      </c>
      <c r="I264" s="138"/>
      <c r="J264" s="139">
        <f>ROUND(I264*H264,2)</f>
        <v>0</v>
      </c>
      <c r="K264" s="135" t="s">
        <v>220</v>
      </c>
      <c r="L264" s="33"/>
      <c r="M264" s="140" t="s">
        <v>21</v>
      </c>
      <c r="N264" s="141" t="s">
        <v>47</v>
      </c>
      <c r="P264" s="142">
        <f>O264*H264</f>
        <v>0</v>
      </c>
      <c r="Q264" s="142">
        <v>0</v>
      </c>
      <c r="R264" s="142">
        <f>Q264*H264</f>
        <v>0</v>
      </c>
      <c r="S264" s="142">
        <v>0</v>
      </c>
      <c r="T264" s="143">
        <f>S264*H264</f>
        <v>0</v>
      </c>
      <c r="AR264" s="144" t="s">
        <v>221</v>
      </c>
      <c r="AT264" s="144" t="s">
        <v>217</v>
      </c>
      <c r="AU264" s="144" t="s">
        <v>85</v>
      </c>
      <c r="AY264" s="18" t="s">
        <v>215</v>
      </c>
      <c r="BE264" s="145">
        <f>IF(N264="základní",J264,0)</f>
        <v>0</v>
      </c>
      <c r="BF264" s="145">
        <f>IF(N264="snížená",J264,0)</f>
        <v>0</v>
      </c>
      <c r="BG264" s="145">
        <f>IF(N264="zákl. přenesená",J264,0)</f>
        <v>0</v>
      </c>
      <c r="BH264" s="145">
        <f>IF(N264="sníž. přenesená",J264,0)</f>
        <v>0</v>
      </c>
      <c r="BI264" s="145">
        <f>IF(N264="nulová",J264,0)</f>
        <v>0</v>
      </c>
      <c r="BJ264" s="18" t="s">
        <v>83</v>
      </c>
      <c r="BK264" s="145">
        <f>ROUND(I264*H264,2)</f>
        <v>0</v>
      </c>
      <c r="BL264" s="18" t="s">
        <v>221</v>
      </c>
      <c r="BM264" s="144" t="s">
        <v>327</v>
      </c>
    </row>
    <row r="265" spans="2:47" s="1" customFormat="1" ht="12">
      <c r="B265" s="33"/>
      <c r="D265" s="146" t="s">
        <v>222</v>
      </c>
      <c r="F265" s="147" t="s">
        <v>328</v>
      </c>
      <c r="I265" s="148"/>
      <c r="L265" s="33"/>
      <c r="M265" s="149"/>
      <c r="T265" s="54"/>
      <c r="AT265" s="18" t="s">
        <v>222</v>
      </c>
      <c r="AU265" s="18" t="s">
        <v>85</v>
      </c>
    </row>
    <row r="266" spans="2:51" s="13" customFormat="1" ht="12">
      <c r="B266" s="158"/>
      <c r="D266" s="150" t="s">
        <v>226</v>
      </c>
      <c r="E266" s="159" t="s">
        <v>21</v>
      </c>
      <c r="F266" s="160" t="s">
        <v>329</v>
      </c>
      <c r="H266" s="161">
        <v>103.646</v>
      </c>
      <c r="I266" s="162"/>
      <c r="L266" s="158"/>
      <c r="M266" s="163"/>
      <c r="T266" s="164"/>
      <c r="AT266" s="159" t="s">
        <v>226</v>
      </c>
      <c r="AU266" s="159" t="s">
        <v>85</v>
      </c>
      <c r="AV266" s="13" t="s">
        <v>85</v>
      </c>
      <c r="AW266" s="13" t="s">
        <v>37</v>
      </c>
      <c r="AX266" s="13" t="s">
        <v>76</v>
      </c>
      <c r="AY266" s="159" t="s">
        <v>215</v>
      </c>
    </row>
    <row r="267" spans="2:51" s="13" customFormat="1" ht="12">
      <c r="B267" s="158"/>
      <c r="D267" s="150" t="s">
        <v>226</v>
      </c>
      <c r="E267" s="159" t="s">
        <v>21</v>
      </c>
      <c r="F267" s="160" t="s">
        <v>330</v>
      </c>
      <c r="H267" s="161">
        <v>11.598</v>
      </c>
      <c r="I267" s="162"/>
      <c r="L267" s="158"/>
      <c r="M267" s="163"/>
      <c r="T267" s="164"/>
      <c r="AT267" s="159" t="s">
        <v>226</v>
      </c>
      <c r="AU267" s="159" t="s">
        <v>85</v>
      </c>
      <c r="AV267" s="13" t="s">
        <v>85</v>
      </c>
      <c r="AW267" s="13" t="s">
        <v>37</v>
      </c>
      <c r="AX267" s="13" t="s">
        <v>76</v>
      </c>
      <c r="AY267" s="159" t="s">
        <v>215</v>
      </c>
    </row>
    <row r="268" spans="2:51" s="13" customFormat="1" ht="12">
      <c r="B268" s="158"/>
      <c r="D268" s="150" t="s">
        <v>226</v>
      </c>
      <c r="E268" s="159" t="s">
        <v>21</v>
      </c>
      <c r="F268" s="160" t="s">
        <v>331</v>
      </c>
      <c r="H268" s="161">
        <v>6.23</v>
      </c>
      <c r="I268" s="162"/>
      <c r="L268" s="158"/>
      <c r="M268" s="163"/>
      <c r="T268" s="164"/>
      <c r="AT268" s="159" t="s">
        <v>226</v>
      </c>
      <c r="AU268" s="159" t="s">
        <v>85</v>
      </c>
      <c r="AV268" s="13" t="s">
        <v>85</v>
      </c>
      <c r="AW268" s="13" t="s">
        <v>37</v>
      </c>
      <c r="AX268" s="13" t="s">
        <v>76</v>
      </c>
      <c r="AY268" s="159" t="s">
        <v>215</v>
      </c>
    </row>
    <row r="269" spans="2:51" s="15" customFormat="1" ht="12">
      <c r="B269" s="172"/>
      <c r="D269" s="150" t="s">
        <v>226</v>
      </c>
      <c r="E269" s="173" t="s">
        <v>21</v>
      </c>
      <c r="F269" s="174" t="s">
        <v>240</v>
      </c>
      <c r="H269" s="175">
        <v>121.474</v>
      </c>
      <c r="I269" s="176"/>
      <c r="L269" s="172"/>
      <c r="M269" s="177"/>
      <c r="T269" s="178"/>
      <c r="AT269" s="173" t="s">
        <v>226</v>
      </c>
      <c r="AU269" s="173" t="s">
        <v>85</v>
      </c>
      <c r="AV269" s="15" t="s">
        <v>221</v>
      </c>
      <c r="AW269" s="15" t="s">
        <v>37</v>
      </c>
      <c r="AX269" s="15" t="s">
        <v>76</v>
      </c>
      <c r="AY269" s="173" t="s">
        <v>215</v>
      </c>
    </row>
    <row r="270" spans="2:51" s="13" customFormat="1" ht="12">
      <c r="B270" s="158"/>
      <c r="D270" s="150" t="s">
        <v>226</v>
      </c>
      <c r="E270" s="159" t="s">
        <v>21</v>
      </c>
      <c r="F270" s="160" t="s">
        <v>332</v>
      </c>
      <c r="H270" s="161">
        <v>242.948</v>
      </c>
      <c r="I270" s="162"/>
      <c r="L270" s="158"/>
      <c r="M270" s="163"/>
      <c r="T270" s="164"/>
      <c r="AT270" s="159" t="s">
        <v>226</v>
      </c>
      <c r="AU270" s="159" t="s">
        <v>85</v>
      </c>
      <c r="AV270" s="13" t="s">
        <v>85</v>
      </c>
      <c r="AW270" s="13" t="s">
        <v>37</v>
      </c>
      <c r="AX270" s="13" t="s">
        <v>76</v>
      </c>
      <c r="AY270" s="159" t="s">
        <v>215</v>
      </c>
    </row>
    <row r="271" spans="2:51" s="15" customFormat="1" ht="12">
      <c r="B271" s="172"/>
      <c r="D271" s="150" t="s">
        <v>226</v>
      </c>
      <c r="E271" s="173" t="s">
        <v>21</v>
      </c>
      <c r="F271" s="174" t="s">
        <v>240</v>
      </c>
      <c r="H271" s="175">
        <v>242.948</v>
      </c>
      <c r="I271" s="176"/>
      <c r="L271" s="172"/>
      <c r="M271" s="177"/>
      <c r="T271" s="178"/>
      <c r="AT271" s="173" t="s">
        <v>226</v>
      </c>
      <c r="AU271" s="173" t="s">
        <v>85</v>
      </c>
      <c r="AV271" s="15" t="s">
        <v>221</v>
      </c>
      <c r="AW271" s="15" t="s">
        <v>37</v>
      </c>
      <c r="AX271" s="15" t="s">
        <v>83</v>
      </c>
      <c r="AY271" s="173" t="s">
        <v>215</v>
      </c>
    </row>
    <row r="272" spans="2:65" s="1" customFormat="1" ht="37.9" customHeight="1">
      <c r="B272" s="33"/>
      <c r="C272" s="133" t="s">
        <v>287</v>
      </c>
      <c r="D272" s="133" t="s">
        <v>217</v>
      </c>
      <c r="E272" s="134" t="s">
        <v>333</v>
      </c>
      <c r="F272" s="135" t="s">
        <v>334</v>
      </c>
      <c r="G272" s="136" t="s">
        <v>256</v>
      </c>
      <c r="H272" s="137">
        <v>4858.96</v>
      </c>
      <c r="I272" s="138"/>
      <c r="J272" s="139">
        <f>ROUND(I272*H272,2)</f>
        <v>0</v>
      </c>
      <c r="K272" s="135" t="s">
        <v>220</v>
      </c>
      <c r="L272" s="33"/>
      <c r="M272" s="140" t="s">
        <v>21</v>
      </c>
      <c r="N272" s="141" t="s">
        <v>47</v>
      </c>
      <c r="P272" s="142">
        <f>O272*H272</f>
        <v>0</v>
      </c>
      <c r="Q272" s="142">
        <v>0</v>
      </c>
      <c r="R272" s="142">
        <f>Q272*H272</f>
        <v>0</v>
      </c>
      <c r="S272" s="142">
        <v>0</v>
      </c>
      <c r="T272" s="143">
        <f>S272*H272</f>
        <v>0</v>
      </c>
      <c r="AR272" s="144" t="s">
        <v>221</v>
      </c>
      <c r="AT272" s="144" t="s">
        <v>217</v>
      </c>
      <c r="AU272" s="144" t="s">
        <v>85</v>
      </c>
      <c r="AY272" s="18" t="s">
        <v>215</v>
      </c>
      <c r="BE272" s="145">
        <f>IF(N272="základní",J272,0)</f>
        <v>0</v>
      </c>
      <c r="BF272" s="145">
        <f>IF(N272="snížená",J272,0)</f>
        <v>0</v>
      </c>
      <c r="BG272" s="145">
        <f>IF(N272="zákl. přenesená",J272,0)</f>
        <v>0</v>
      </c>
      <c r="BH272" s="145">
        <f>IF(N272="sníž. přenesená",J272,0)</f>
        <v>0</v>
      </c>
      <c r="BI272" s="145">
        <f>IF(N272="nulová",J272,0)</f>
        <v>0</v>
      </c>
      <c r="BJ272" s="18" t="s">
        <v>83</v>
      </c>
      <c r="BK272" s="145">
        <f>ROUND(I272*H272,2)</f>
        <v>0</v>
      </c>
      <c r="BL272" s="18" t="s">
        <v>221</v>
      </c>
      <c r="BM272" s="144" t="s">
        <v>335</v>
      </c>
    </row>
    <row r="273" spans="2:47" s="1" customFormat="1" ht="12">
      <c r="B273" s="33"/>
      <c r="D273" s="146" t="s">
        <v>222</v>
      </c>
      <c r="F273" s="147" t="s">
        <v>336</v>
      </c>
      <c r="I273" s="148"/>
      <c r="L273" s="33"/>
      <c r="M273" s="149"/>
      <c r="T273" s="54"/>
      <c r="AT273" s="18" t="s">
        <v>222</v>
      </c>
      <c r="AU273" s="18" t="s">
        <v>85</v>
      </c>
    </row>
    <row r="274" spans="2:51" s="13" customFormat="1" ht="12">
      <c r="B274" s="158"/>
      <c r="D274" s="150" t="s">
        <v>226</v>
      </c>
      <c r="E274" s="159" t="s">
        <v>21</v>
      </c>
      <c r="F274" s="160" t="s">
        <v>337</v>
      </c>
      <c r="H274" s="161">
        <v>242.948</v>
      </c>
      <c r="I274" s="162"/>
      <c r="L274" s="158"/>
      <c r="M274" s="163"/>
      <c r="T274" s="164"/>
      <c r="AT274" s="159" t="s">
        <v>226</v>
      </c>
      <c r="AU274" s="159" t="s">
        <v>85</v>
      </c>
      <c r="AV274" s="13" t="s">
        <v>85</v>
      </c>
      <c r="AW274" s="13" t="s">
        <v>37</v>
      </c>
      <c r="AX274" s="13" t="s">
        <v>76</v>
      </c>
      <c r="AY274" s="159" t="s">
        <v>215</v>
      </c>
    </row>
    <row r="275" spans="2:51" s="15" customFormat="1" ht="12">
      <c r="B275" s="172"/>
      <c r="D275" s="150" t="s">
        <v>226</v>
      </c>
      <c r="E275" s="173" t="s">
        <v>21</v>
      </c>
      <c r="F275" s="174" t="s">
        <v>240</v>
      </c>
      <c r="H275" s="175">
        <v>242.948</v>
      </c>
      <c r="I275" s="176"/>
      <c r="L275" s="172"/>
      <c r="M275" s="177"/>
      <c r="T275" s="178"/>
      <c r="AT275" s="173" t="s">
        <v>226</v>
      </c>
      <c r="AU275" s="173" t="s">
        <v>85</v>
      </c>
      <c r="AV275" s="15" t="s">
        <v>221</v>
      </c>
      <c r="AW275" s="15" t="s">
        <v>37</v>
      </c>
      <c r="AX275" s="15" t="s">
        <v>83</v>
      </c>
      <c r="AY275" s="173" t="s">
        <v>215</v>
      </c>
    </row>
    <row r="276" spans="2:51" s="13" customFormat="1" ht="12">
      <c r="B276" s="158"/>
      <c r="D276" s="150" t="s">
        <v>226</v>
      </c>
      <c r="F276" s="160" t="s">
        <v>338</v>
      </c>
      <c r="H276" s="161">
        <v>4858.96</v>
      </c>
      <c r="I276" s="162"/>
      <c r="L276" s="158"/>
      <c r="M276" s="163"/>
      <c r="T276" s="164"/>
      <c r="AT276" s="159" t="s">
        <v>226</v>
      </c>
      <c r="AU276" s="159" t="s">
        <v>85</v>
      </c>
      <c r="AV276" s="13" t="s">
        <v>85</v>
      </c>
      <c r="AW276" s="13" t="s">
        <v>4</v>
      </c>
      <c r="AX276" s="13" t="s">
        <v>83</v>
      </c>
      <c r="AY276" s="159" t="s">
        <v>215</v>
      </c>
    </row>
    <row r="277" spans="2:65" s="1" customFormat="1" ht="24.25" customHeight="1">
      <c r="B277" s="33"/>
      <c r="C277" s="133" t="s">
        <v>8</v>
      </c>
      <c r="D277" s="133" t="s">
        <v>217</v>
      </c>
      <c r="E277" s="134" t="s">
        <v>339</v>
      </c>
      <c r="F277" s="135" t="s">
        <v>340</v>
      </c>
      <c r="G277" s="136" t="s">
        <v>256</v>
      </c>
      <c r="H277" s="137">
        <v>242.948</v>
      </c>
      <c r="I277" s="138"/>
      <c r="J277" s="139">
        <f>ROUND(I277*H277,2)</f>
        <v>0</v>
      </c>
      <c r="K277" s="135" t="s">
        <v>220</v>
      </c>
      <c r="L277" s="33"/>
      <c r="M277" s="140" t="s">
        <v>21</v>
      </c>
      <c r="N277" s="141" t="s">
        <v>47</v>
      </c>
      <c r="P277" s="142">
        <f>O277*H277</f>
        <v>0</v>
      </c>
      <c r="Q277" s="142">
        <v>0</v>
      </c>
      <c r="R277" s="142">
        <f>Q277*H277</f>
        <v>0</v>
      </c>
      <c r="S277" s="142">
        <v>0</v>
      </c>
      <c r="T277" s="143">
        <f>S277*H277</f>
        <v>0</v>
      </c>
      <c r="AR277" s="144" t="s">
        <v>221</v>
      </c>
      <c r="AT277" s="144" t="s">
        <v>217</v>
      </c>
      <c r="AU277" s="144" t="s">
        <v>85</v>
      </c>
      <c r="AY277" s="18" t="s">
        <v>215</v>
      </c>
      <c r="BE277" s="145">
        <f>IF(N277="základní",J277,0)</f>
        <v>0</v>
      </c>
      <c r="BF277" s="145">
        <f>IF(N277="snížená",J277,0)</f>
        <v>0</v>
      </c>
      <c r="BG277" s="145">
        <f>IF(N277="zákl. přenesená",J277,0)</f>
        <v>0</v>
      </c>
      <c r="BH277" s="145">
        <f>IF(N277="sníž. přenesená",J277,0)</f>
        <v>0</v>
      </c>
      <c r="BI277" s="145">
        <f>IF(N277="nulová",J277,0)</f>
        <v>0</v>
      </c>
      <c r="BJ277" s="18" t="s">
        <v>83</v>
      </c>
      <c r="BK277" s="145">
        <f>ROUND(I277*H277,2)</f>
        <v>0</v>
      </c>
      <c r="BL277" s="18" t="s">
        <v>221</v>
      </c>
      <c r="BM277" s="144" t="s">
        <v>341</v>
      </c>
    </row>
    <row r="278" spans="2:47" s="1" customFormat="1" ht="12">
      <c r="B278" s="33"/>
      <c r="D278" s="146" t="s">
        <v>222</v>
      </c>
      <c r="F278" s="147" t="s">
        <v>342</v>
      </c>
      <c r="I278" s="148"/>
      <c r="L278" s="33"/>
      <c r="M278" s="149"/>
      <c r="T278" s="54"/>
      <c r="AT278" s="18" t="s">
        <v>222</v>
      </c>
      <c r="AU278" s="18" t="s">
        <v>85</v>
      </c>
    </row>
    <row r="279" spans="2:65" s="1" customFormat="1" ht="24.25" customHeight="1">
      <c r="B279" s="33"/>
      <c r="C279" s="133" t="s">
        <v>291</v>
      </c>
      <c r="D279" s="133" t="s">
        <v>217</v>
      </c>
      <c r="E279" s="134" t="s">
        <v>343</v>
      </c>
      <c r="F279" s="135" t="s">
        <v>344</v>
      </c>
      <c r="G279" s="136" t="s">
        <v>256</v>
      </c>
      <c r="H279" s="137">
        <v>115.244</v>
      </c>
      <c r="I279" s="138"/>
      <c r="J279" s="139">
        <f>ROUND(I279*H279,2)</f>
        <v>0</v>
      </c>
      <c r="K279" s="135" t="s">
        <v>220</v>
      </c>
      <c r="L279" s="33"/>
      <c r="M279" s="140" t="s">
        <v>21</v>
      </c>
      <c r="N279" s="141" t="s">
        <v>47</v>
      </c>
      <c r="P279" s="142">
        <f>O279*H279</f>
        <v>0</v>
      </c>
      <c r="Q279" s="142">
        <v>0</v>
      </c>
      <c r="R279" s="142">
        <f>Q279*H279</f>
        <v>0</v>
      </c>
      <c r="S279" s="142">
        <v>0</v>
      </c>
      <c r="T279" s="143">
        <f>S279*H279</f>
        <v>0</v>
      </c>
      <c r="AR279" s="144" t="s">
        <v>221</v>
      </c>
      <c r="AT279" s="144" t="s">
        <v>217</v>
      </c>
      <c r="AU279" s="144" t="s">
        <v>85</v>
      </c>
      <c r="AY279" s="18" t="s">
        <v>215</v>
      </c>
      <c r="BE279" s="145">
        <f>IF(N279="základní",J279,0)</f>
        <v>0</v>
      </c>
      <c r="BF279" s="145">
        <f>IF(N279="snížená",J279,0)</f>
        <v>0</v>
      </c>
      <c r="BG279" s="145">
        <f>IF(N279="zákl. přenesená",J279,0)</f>
        <v>0</v>
      </c>
      <c r="BH279" s="145">
        <f>IF(N279="sníž. přenesená",J279,0)</f>
        <v>0</v>
      </c>
      <c r="BI279" s="145">
        <f>IF(N279="nulová",J279,0)</f>
        <v>0</v>
      </c>
      <c r="BJ279" s="18" t="s">
        <v>83</v>
      </c>
      <c r="BK279" s="145">
        <f>ROUND(I279*H279,2)</f>
        <v>0</v>
      </c>
      <c r="BL279" s="18" t="s">
        <v>221</v>
      </c>
      <c r="BM279" s="144" t="s">
        <v>345</v>
      </c>
    </row>
    <row r="280" spans="2:47" s="1" customFormat="1" ht="12">
      <c r="B280" s="33"/>
      <c r="D280" s="146" t="s">
        <v>222</v>
      </c>
      <c r="F280" s="147" t="s">
        <v>346</v>
      </c>
      <c r="I280" s="148"/>
      <c r="L280" s="33"/>
      <c r="M280" s="149"/>
      <c r="T280" s="54"/>
      <c r="AT280" s="18" t="s">
        <v>222</v>
      </c>
      <c r="AU280" s="18" t="s">
        <v>85</v>
      </c>
    </row>
    <row r="281" spans="2:51" s="12" customFormat="1" ht="12">
      <c r="B281" s="152"/>
      <c r="D281" s="150" t="s">
        <v>226</v>
      </c>
      <c r="E281" s="153" t="s">
        <v>21</v>
      </c>
      <c r="F281" s="154" t="s">
        <v>347</v>
      </c>
      <c r="H281" s="153" t="s">
        <v>21</v>
      </c>
      <c r="I281" s="155"/>
      <c r="L281" s="152"/>
      <c r="M281" s="156"/>
      <c r="T281" s="157"/>
      <c r="AT281" s="153" t="s">
        <v>226</v>
      </c>
      <c r="AU281" s="153" t="s">
        <v>85</v>
      </c>
      <c r="AV281" s="12" t="s">
        <v>83</v>
      </c>
      <c r="AW281" s="12" t="s">
        <v>37</v>
      </c>
      <c r="AX281" s="12" t="s">
        <v>76</v>
      </c>
      <c r="AY281" s="153" t="s">
        <v>215</v>
      </c>
    </row>
    <row r="282" spans="2:51" s="13" customFormat="1" ht="12">
      <c r="B282" s="158"/>
      <c r="D282" s="150" t="s">
        <v>226</v>
      </c>
      <c r="E282" s="159" t="s">
        <v>21</v>
      </c>
      <c r="F282" s="160" t="s">
        <v>348</v>
      </c>
      <c r="H282" s="161">
        <v>115.244</v>
      </c>
      <c r="I282" s="162"/>
      <c r="L282" s="158"/>
      <c r="M282" s="163"/>
      <c r="T282" s="164"/>
      <c r="AT282" s="159" t="s">
        <v>226</v>
      </c>
      <c r="AU282" s="159" t="s">
        <v>85</v>
      </c>
      <c r="AV282" s="13" t="s">
        <v>85</v>
      </c>
      <c r="AW282" s="13" t="s">
        <v>37</v>
      </c>
      <c r="AX282" s="13" t="s">
        <v>76</v>
      </c>
      <c r="AY282" s="159" t="s">
        <v>215</v>
      </c>
    </row>
    <row r="283" spans="2:51" s="15" customFormat="1" ht="12">
      <c r="B283" s="172"/>
      <c r="D283" s="150" t="s">
        <v>226</v>
      </c>
      <c r="E283" s="173" t="s">
        <v>21</v>
      </c>
      <c r="F283" s="174" t="s">
        <v>240</v>
      </c>
      <c r="H283" s="175">
        <v>115.244</v>
      </c>
      <c r="I283" s="176"/>
      <c r="L283" s="172"/>
      <c r="M283" s="177"/>
      <c r="T283" s="178"/>
      <c r="AT283" s="173" t="s">
        <v>226</v>
      </c>
      <c r="AU283" s="173" t="s">
        <v>85</v>
      </c>
      <c r="AV283" s="15" t="s">
        <v>221</v>
      </c>
      <c r="AW283" s="15" t="s">
        <v>37</v>
      </c>
      <c r="AX283" s="15" t="s">
        <v>83</v>
      </c>
      <c r="AY283" s="173" t="s">
        <v>215</v>
      </c>
    </row>
    <row r="284" spans="2:65" s="1" customFormat="1" ht="24.25" customHeight="1">
      <c r="B284" s="33"/>
      <c r="C284" s="133" t="s">
        <v>349</v>
      </c>
      <c r="D284" s="133" t="s">
        <v>217</v>
      </c>
      <c r="E284" s="134" t="s">
        <v>350</v>
      </c>
      <c r="F284" s="135" t="s">
        <v>351</v>
      </c>
      <c r="G284" s="136" t="s">
        <v>352</v>
      </c>
      <c r="H284" s="137">
        <v>2</v>
      </c>
      <c r="I284" s="138"/>
      <c r="J284" s="139">
        <f>ROUND(I284*H284,2)</f>
        <v>0</v>
      </c>
      <c r="K284" s="135" t="s">
        <v>220</v>
      </c>
      <c r="L284" s="33"/>
      <c r="M284" s="140" t="s">
        <v>21</v>
      </c>
      <c r="N284" s="141" t="s">
        <v>47</v>
      </c>
      <c r="P284" s="142">
        <f>O284*H284</f>
        <v>0</v>
      </c>
      <c r="Q284" s="142">
        <v>0</v>
      </c>
      <c r="R284" s="142">
        <f>Q284*H284</f>
        <v>0</v>
      </c>
      <c r="S284" s="142">
        <v>0</v>
      </c>
      <c r="T284" s="143">
        <f>S284*H284</f>
        <v>0</v>
      </c>
      <c r="AR284" s="144" t="s">
        <v>221</v>
      </c>
      <c r="AT284" s="144" t="s">
        <v>217</v>
      </c>
      <c r="AU284" s="144" t="s">
        <v>85</v>
      </c>
      <c r="AY284" s="18" t="s">
        <v>215</v>
      </c>
      <c r="BE284" s="145">
        <f>IF(N284="základní",J284,0)</f>
        <v>0</v>
      </c>
      <c r="BF284" s="145">
        <f>IF(N284="snížená",J284,0)</f>
        <v>0</v>
      </c>
      <c r="BG284" s="145">
        <f>IF(N284="zákl. přenesená",J284,0)</f>
        <v>0</v>
      </c>
      <c r="BH284" s="145">
        <f>IF(N284="sníž. přenesená",J284,0)</f>
        <v>0</v>
      </c>
      <c r="BI284" s="145">
        <f>IF(N284="nulová",J284,0)</f>
        <v>0</v>
      </c>
      <c r="BJ284" s="18" t="s">
        <v>83</v>
      </c>
      <c r="BK284" s="145">
        <f>ROUND(I284*H284,2)</f>
        <v>0</v>
      </c>
      <c r="BL284" s="18" t="s">
        <v>221</v>
      </c>
      <c r="BM284" s="144" t="s">
        <v>353</v>
      </c>
    </row>
    <row r="285" spans="2:47" s="1" customFormat="1" ht="12">
      <c r="B285" s="33"/>
      <c r="D285" s="146" t="s">
        <v>222</v>
      </c>
      <c r="F285" s="147" t="s">
        <v>354</v>
      </c>
      <c r="I285" s="148"/>
      <c r="L285" s="33"/>
      <c r="M285" s="149"/>
      <c r="T285" s="54"/>
      <c r="AT285" s="18" t="s">
        <v>222</v>
      </c>
      <c r="AU285" s="18" t="s">
        <v>85</v>
      </c>
    </row>
    <row r="286" spans="2:63" s="11" customFormat="1" ht="22.9" customHeight="1">
      <c r="B286" s="121"/>
      <c r="D286" s="122" t="s">
        <v>75</v>
      </c>
      <c r="E286" s="131" t="s">
        <v>355</v>
      </c>
      <c r="F286" s="131" t="s">
        <v>356</v>
      </c>
      <c r="I286" s="124"/>
      <c r="J286" s="132">
        <f>BK286</f>
        <v>0</v>
      </c>
      <c r="L286" s="121"/>
      <c r="M286" s="126"/>
      <c r="P286" s="127">
        <f>SUM(P287:P318)</f>
        <v>0</v>
      </c>
      <c r="R286" s="127">
        <f>SUM(R287:R318)</f>
        <v>3.0260452</v>
      </c>
      <c r="T286" s="128">
        <f>SUM(T287:T318)</f>
        <v>0</v>
      </c>
      <c r="AR286" s="122" t="s">
        <v>83</v>
      </c>
      <c r="AT286" s="129" t="s">
        <v>75</v>
      </c>
      <c r="AU286" s="129" t="s">
        <v>83</v>
      </c>
      <c r="AY286" s="122" t="s">
        <v>215</v>
      </c>
      <c r="BK286" s="130">
        <f>SUM(BK287:BK318)</f>
        <v>0</v>
      </c>
    </row>
    <row r="287" spans="2:65" s="1" customFormat="1" ht="16.5" customHeight="1">
      <c r="B287" s="33"/>
      <c r="C287" s="133" t="s">
        <v>297</v>
      </c>
      <c r="D287" s="133" t="s">
        <v>217</v>
      </c>
      <c r="E287" s="134" t="s">
        <v>357</v>
      </c>
      <c r="F287" s="135" t="s">
        <v>358</v>
      </c>
      <c r="G287" s="136" t="s">
        <v>113</v>
      </c>
      <c r="H287" s="137">
        <v>6.23</v>
      </c>
      <c r="I287" s="138"/>
      <c r="J287" s="139">
        <f>ROUND(I287*H287,2)</f>
        <v>0</v>
      </c>
      <c r="K287" s="135" t="s">
        <v>220</v>
      </c>
      <c r="L287" s="33"/>
      <c r="M287" s="140" t="s">
        <v>21</v>
      </c>
      <c r="N287" s="141" t="s">
        <v>47</v>
      </c>
      <c r="P287" s="142">
        <f>O287*H287</f>
        <v>0</v>
      </c>
      <c r="Q287" s="142">
        <v>0</v>
      </c>
      <c r="R287" s="142">
        <f>Q287*H287</f>
        <v>0</v>
      </c>
      <c r="S287" s="142">
        <v>0</v>
      </c>
      <c r="T287" s="143">
        <f>S287*H287</f>
        <v>0</v>
      </c>
      <c r="AR287" s="144" t="s">
        <v>221</v>
      </c>
      <c r="AT287" s="144" t="s">
        <v>217</v>
      </c>
      <c r="AU287" s="144" t="s">
        <v>85</v>
      </c>
      <c r="AY287" s="18" t="s">
        <v>215</v>
      </c>
      <c r="BE287" s="145">
        <f>IF(N287="základní",J287,0)</f>
        <v>0</v>
      </c>
      <c r="BF287" s="145">
        <f>IF(N287="snížená",J287,0)</f>
        <v>0</v>
      </c>
      <c r="BG287" s="145">
        <f>IF(N287="zákl. přenesená",J287,0)</f>
        <v>0</v>
      </c>
      <c r="BH287" s="145">
        <f>IF(N287="sníž. přenesená",J287,0)</f>
        <v>0</v>
      </c>
      <c r="BI287" s="145">
        <f>IF(N287="nulová",J287,0)</f>
        <v>0</v>
      </c>
      <c r="BJ287" s="18" t="s">
        <v>83</v>
      </c>
      <c r="BK287" s="145">
        <f>ROUND(I287*H287,2)</f>
        <v>0</v>
      </c>
      <c r="BL287" s="18" t="s">
        <v>221</v>
      </c>
      <c r="BM287" s="144" t="s">
        <v>359</v>
      </c>
    </row>
    <row r="288" spans="2:47" s="1" customFormat="1" ht="12">
      <c r="B288" s="33"/>
      <c r="D288" s="146" t="s">
        <v>222</v>
      </c>
      <c r="F288" s="147" t="s">
        <v>360</v>
      </c>
      <c r="I288" s="148"/>
      <c r="L288" s="33"/>
      <c r="M288" s="149"/>
      <c r="T288" s="54"/>
      <c r="AT288" s="18" t="s">
        <v>222</v>
      </c>
      <c r="AU288" s="18" t="s">
        <v>85</v>
      </c>
    </row>
    <row r="289" spans="2:51" s="12" customFormat="1" ht="12">
      <c r="B289" s="152"/>
      <c r="D289" s="150" t="s">
        <v>226</v>
      </c>
      <c r="E289" s="153" t="s">
        <v>21</v>
      </c>
      <c r="F289" s="154" t="s">
        <v>361</v>
      </c>
      <c r="H289" s="153" t="s">
        <v>21</v>
      </c>
      <c r="I289" s="155"/>
      <c r="L289" s="152"/>
      <c r="M289" s="156"/>
      <c r="T289" s="157"/>
      <c r="AT289" s="153" t="s">
        <v>226</v>
      </c>
      <c r="AU289" s="153" t="s">
        <v>85</v>
      </c>
      <c r="AV289" s="12" t="s">
        <v>83</v>
      </c>
      <c r="AW289" s="12" t="s">
        <v>37</v>
      </c>
      <c r="AX289" s="12" t="s">
        <v>76</v>
      </c>
      <c r="AY289" s="153" t="s">
        <v>215</v>
      </c>
    </row>
    <row r="290" spans="2:51" s="13" customFormat="1" ht="12">
      <c r="B290" s="158"/>
      <c r="D290" s="150" t="s">
        <v>226</v>
      </c>
      <c r="E290" s="159" t="s">
        <v>21</v>
      </c>
      <c r="F290" s="160" t="s">
        <v>362</v>
      </c>
      <c r="H290" s="161">
        <v>6.23</v>
      </c>
      <c r="I290" s="162"/>
      <c r="L290" s="158"/>
      <c r="M290" s="163"/>
      <c r="T290" s="164"/>
      <c r="AT290" s="159" t="s">
        <v>226</v>
      </c>
      <c r="AU290" s="159" t="s">
        <v>85</v>
      </c>
      <c r="AV290" s="13" t="s">
        <v>85</v>
      </c>
      <c r="AW290" s="13" t="s">
        <v>37</v>
      </c>
      <c r="AX290" s="13" t="s">
        <v>76</v>
      </c>
      <c r="AY290" s="159" t="s">
        <v>215</v>
      </c>
    </row>
    <row r="291" spans="2:51" s="15" customFormat="1" ht="12">
      <c r="B291" s="172"/>
      <c r="D291" s="150" t="s">
        <v>226</v>
      </c>
      <c r="E291" s="173" t="s">
        <v>21</v>
      </c>
      <c r="F291" s="174" t="s">
        <v>240</v>
      </c>
      <c r="H291" s="175">
        <v>6.23</v>
      </c>
      <c r="I291" s="176"/>
      <c r="L291" s="172"/>
      <c r="M291" s="177"/>
      <c r="T291" s="178"/>
      <c r="AT291" s="173" t="s">
        <v>226</v>
      </c>
      <c r="AU291" s="173" t="s">
        <v>85</v>
      </c>
      <c r="AV291" s="15" t="s">
        <v>221</v>
      </c>
      <c r="AW291" s="15" t="s">
        <v>37</v>
      </c>
      <c r="AX291" s="15" t="s">
        <v>83</v>
      </c>
      <c r="AY291" s="173" t="s">
        <v>215</v>
      </c>
    </row>
    <row r="292" spans="2:65" s="1" customFormat="1" ht="24.25" customHeight="1">
      <c r="B292" s="33"/>
      <c r="C292" s="133" t="s">
        <v>363</v>
      </c>
      <c r="D292" s="133" t="s">
        <v>217</v>
      </c>
      <c r="E292" s="134" t="s">
        <v>364</v>
      </c>
      <c r="F292" s="135" t="s">
        <v>365</v>
      </c>
      <c r="G292" s="136" t="s">
        <v>113</v>
      </c>
      <c r="H292" s="137">
        <v>17.305</v>
      </c>
      <c r="I292" s="138"/>
      <c r="J292" s="139">
        <f>ROUND(I292*H292,2)</f>
        <v>0</v>
      </c>
      <c r="K292" s="135" t="s">
        <v>220</v>
      </c>
      <c r="L292" s="33"/>
      <c r="M292" s="140" t="s">
        <v>21</v>
      </c>
      <c r="N292" s="141" t="s">
        <v>47</v>
      </c>
      <c r="P292" s="142">
        <f>O292*H292</f>
        <v>0</v>
      </c>
      <c r="Q292" s="142">
        <v>0</v>
      </c>
      <c r="R292" s="142">
        <f>Q292*H292</f>
        <v>0</v>
      </c>
      <c r="S292" s="142">
        <v>0</v>
      </c>
      <c r="T292" s="143">
        <f>S292*H292</f>
        <v>0</v>
      </c>
      <c r="AR292" s="144" t="s">
        <v>221</v>
      </c>
      <c r="AT292" s="144" t="s">
        <v>217</v>
      </c>
      <c r="AU292" s="144" t="s">
        <v>85</v>
      </c>
      <c r="AY292" s="18" t="s">
        <v>215</v>
      </c>
      <c r="BE292" s="145">
        <f>IF(N292="základní",J292,0)</f>
        <v>0</v>
      </c>
      <c r="BF292" s="145">
        <f>IF(N292="snížená",J292,0)</f>
        <v>0</v>
      </c>
      <c r="BG292" s="145">
        <f>IF(N292="zákl. přenesená",J292,0)</f>
        <v>0</v>
      </c>
      <c r="BH292" s="145">
        <f>IF(N292="sníž. přenesená",J292,0)</f>
        <v>0</v>
      </c>
      <c r="BI292" s="145">
        <f>IF(N292="nulová",J292,0)</f>
        <v>0</v>
      </c>
      <c r="BJ292" s="18" t="s">
        <v>83</v>
      </c>
      <c r="BK292" s="145">
        <f>ROUND(I292*H292,2)</f>
        <v>0</v>
      </c>
      <c r="BL292" s="18" t="s">
        <v>221</v>
      </c>
      <c r="BM292" s="144" t="s">
        <v>366</v>
      </c>
    </row>
    <row r="293" spans="2:47" s="1" customFormat="1" ht="12">
      <c r="B293" s="33"/>
      <c r="D293" s="146" t="s">
        <v>222</v>
      </c>
      <c r="F293" s="147" t="s">
        <v>367</v>
      </c>
      <c r="I293" s="148"/>
      <c r="L293" s="33"/>
      <c r="M293" s="149"/>
      <c r="T293" s="54"/>
      <c r="AT293" s="18" t="s">
        <v>222</v>
      </c>
      <c r="AU293" s="18" t="s">
        <v>85</v>
      </c>
    </row>
    <row r="294" spans="2:51" s="12" customFormat="1" ht="12">
      <c r="B294" s="152"/>
      <c r="D294" s="150" t="s">
        <v>226</v>
      </c>
      <c r="E294" s="153" t="s">
        <v>21</v>
      </c>
      <c r="F294" s="154" t="s">
        <v>361</v>
      </c>
      <c r="H294" s="153" t="s">
        <v>21</v>
      </c>
      <c r="I294" s="155"/>
      <c r="L294" s="152"/>
      <c r="M294" s="156"/>
      <c r="T294" s="157"/>
      <c r="AT294" s="153" t="s">
        <v>226</v>
      </c>
      <c r="AU294" s="153" t="s">
        <v>85</v>
      </c>
      <c r="AV294" s="12" t="s">
        <v>83</v>
      </c>
      <c r="AW294" s="12" t="s">
        <v>37</v>
      </c>
      <c r="AX294" s="12" t="s">
        <v>76</v>
      </c>
      <c r="AY294" s="153" t="s">
        <v>215</v>
      </c>
    </row>
    <row r="295" spans="2:51" s="13" customFormat="1" ht="12">
      <c r="B295" s="158"/>
      <c r="D295" s="150" t="s">
        <v>226</v>
      </c>
      <c r="E295" s="159" t="s">
        <v>21</v>
      </c>
      <c r="F295" s="160" t="s">
        <v>368</v>
      </c>
      <c r="H295" s="161">
        <v>17.305</v>
      </c>
      <c r="I295" s="162"/>
      <c r="L295" s="158"/>
      <c r="M295" s="163"/>
      <c r="T295" s="164"/>
      <c r="AT295" s="159" t="s">
        <v>226</v>
      </c>
      <c r="AU295" s="159" t="s">
        <v>85</v>
      </c>
      <c r="AV295" s="13" t="s">
        <v>85</v>
      </c>
      <c r="AW295" s="13" t="s">
        <v>37</v>
      </c>
      <c r="AX295" s="13" t="s">
        <v>76</v>
      </c>
      <c r="AY295" s="159" t="s">
        <v>215</v>
      </c>
    </row>
    <row r="296" spans="2:51" s="15" customFormat="1" ht="12">
      <c r="B296" s="172"/>
      <c r="D296" s="150" t="s">
        <v>226</v>
      </c>
      <c r="E296" s="173" t="s">
        <v>21</v>
      </c>
      <c r="F296" s="174" t="s">
        <v>240</v>
      </c>
      <c r="H296" s="175">
        <v>17.305</v>
      </c>
      <c r="I296" s="176"/>
      <c r="L296" s="172"/>
      <c r="M296" s="177"/>
      <c r="T296" s="178"/>
      <c r="AT296" s="173" t="s">
        <v>226</v>
      </c>
      <c r="AU296" s="173" t="s">
        <v>85</v>
      </c>
      <c r="AV296" s="15" t="s">
        <v>221</v>
      </c>
      <c r="AW296" s="15" t="s">
        <v>37</v>
      </c>
      <c r="AX296" s="15" t="s">
        <v>83</v>
      </c>
      <c r="AY296" s="173" t="s">
        <v>215</v>
      </c>
    </row>
    <row r="297" spans="2:65" s="1" customFormat="1" ht="16.5" customHeight="1">
      <c r="B297" s="33"/>
      <c r="C297" s="133" t="s">
        <v>303</v>
      </c>
      <c r="D297" s="133" t="s">
        <v>217</v>
      </c>
      <c r="E297" s="134" t="s">
        <v>369</v>
      </c>
      <c r="F297" s="135" t="s">
        <v>370</v>
      </c>
      <c r="G297" s="136" t="s">
        <v>352</v>
      </c>
      <c r="H297" s="137">
        <v>8</v>
      </c>
      <c r="I297" s="138"/>
      <c r="J297" s="139">
        <f>ROUND(I297*H297,2)</f>
        <v>0</v>
      </c>
      <c r="K297" s="135" t="s">
        <v>220</v>
      </c>
      <c r="L297" s="33"/>
      <c r="M297" s="140" t="s">
        <v>21</v>
      </c>
      <c r="N297" s="141" t="s">
        <v>47</v>
      </c>
      <c r="P297" s="142">
        <f>O297*H297</f>
        <v>0</v>
      </c>
      <c r="Q297" s="142">
        <v>0.3766149</v>
      </c>
      <c r="R297" s="142">
        <f>Q297*H297</f>
        <v>3.0129192</v>
      </c>
      <c r="S297" s="142">
        <v>0</v>
      </c>
      <c r="T297" s="143">
        <f>S297*H297</f>
        <v>0</v>
      </c>
      <c r="AR297" s="144" t="s">
        <v>221</v>
      </c>
      <c r="AT297" s="144" t="s">
        <v>217</v>
      </c>
      <c r="AU297" s="144" t="s">
        <v>85</v>
      </c>
      <c r="AY297" s="18" t="s">
        <v>215</v>
      </c>
      <c r="BE297" s="145">
        <f>IF(N297="základní",J297,0)</f>
        <v>0</v>
      </c>
      <c r="BF297" s="145">
        <f>IF(N297="snížená",J297,0)</f>
        <v>0</v>
      </c>
      <c r="BG297" s="145">
        <f>IF(N297="zákl. přenesená",J297,0)</f>
        <v>0</v>
      </c>
      <c r="BH297" s="145">
        <f>IF(N297="sníž. přenesená",J297,0)</f>
        <v>0</v>
      </c>
      <c r="BI297" s="145">
        <f>IF(N297="nulová",J297,0)</f>
        <v>0</v>
      </c>
      <c r="BJ297" s="18" t="s">
        <v>83</v>
      </c>
      <c r="BK297" s="145">
        <f>ROUND(I297*H297,2)</f>
        <v>0</v>
      </c>
      <c r="BL297" s="18" t="s">
        <v>221</v>
      </c>
      <c r="BM297" s="144" t="s">
        <v>371</v>
      </c>
    </row>
    <row r="298" spans="2:47" s="1" customFormat="1" ht="12">
      <c r="B298" s="33"/>
      <c r="D298" s="146" t="s">
        <v>222</v>
      </c>
      <c r="F298" s="147" t="s">
        <v>372</v>
      </c>
      <c r="I298" s="148"/>
      <c r="L298" s="33"/>
      <c r="M298" s="149"/>
      <c r="T298" s="54"/>
      <c r="AT298" s="18" t="s">
        <v>222</v>
      </c>
      <c r="AU298" s="18" t="s">
        <v>85</v>
      </c>
    </row>
    <row r="299" spans="2:51" s="13" customFormat="1" ht="12">
      <c r="B299" s="158"/>
      <c r="D299" s="150" t="s">
        <v>226</v>
      </c>
      <c r="E299" s="159" t="s">
        <v>21</v>
      </c>
      <c r="F299" s="160" t="s">
        <v>373</v>
      </c>
      <c r="H299" s="161">
        <v>2</v>
      </c>
      <c r="I299" s="162"/>
      <c r="L299" s="158"/>
      <c r="M299" s="163"/>
      <c r="T299" s="164"/>
      <c r="AT299" s="159" t="s">
        <v>226</v>
      </c>
      <c r="AU299" s="159" t="s">
        <v>85</v>
      </c>
      <c r="AV299" s="13" t="s">
        <v>85</v>
      </c>
      <c r="AW299" s="13" t="s">
        <v>37</v>
      </c>
      <c r="AX299" s="13" t="s">
        <v>76</v>
      </c>
      <c r="AY299" s="159" t="s">
        <v>215</v>
      </c>
    </row>
    <row r="300" spans="2:51" s="13" customFormat="1" ht="12">
      <c r="B300" s="158"/>
      <c r="D300" s="150" t="s">
        <v>226</v>
      </c>
      <c r="E300" s="159" t="s">
        <v>21</v>
      </c>
      <c r="F300" s="160" t="s">
        <v>374</v>
      </c>
      <c r="H300" s="161">
        <v>6</v>
      </c>
      <c r="I300" s="162"/>
      <c r="L300" s="158"/>
      <c r="M300" s="163"/>
      <c r="T300" s="164"/>
      <c r="AT300" s="159" t="s">
        <v>226</v>
      </c>
      <c r="AU300" s="159" t="s">
        <v>85</v>
      </c>
      <c r="AV300" s="13" t="s">
        <v>85</v>
      </c>
      <c r="AW300" s="13" t="s">
        <v>37</v>
      </c>
      <c r="AX300" s="13" t="s">
        <v>76</v>
      </c>
      <c r="AY300" s="159" t="s">
        <v>215</v>
      </c>
    </row>
    <row r="301" spans="2:51" s="15" customFormat="1" ht="12">
      <c r="B301" s="172"/>
      <c r="D301" s="150" t="s">
        <v>226</v>
      </c>
      <c r="E301" s="173" t="s">
        <v>21</v>
      </c>
      <c r="F301" s="174" t="s">
        <v>240</v>
      </c>
      <c r="H301" s="175">
        <v>8</v>
      </c>
      <c r="I301" s="176"/>
      <c r="L301" s="172"/>
      <c r="M301" s="177"/>
      <c r="T301" s="178"/>
      <c r="AT301" s="173" t="s">
        <v>226</v>
      </c>
      <c r="AU301" s="173" t="s">
        <v>85</v>
      </c>
      <c r="AV301" s="15" t="s">
        <v>221</v>
      </c>
      <c r="AW301" s="15" t="s">
        <v>37</v>
      </c>
      <c r="AX301" s="15" t="s">
        <v>83</v>
      </c>
      <c r="AY301" s="173" t="s">
        <v>215</v>
      </c>
    </row>
    <row r="302" spans="2:65" s="1" customFormat="1" ht="21.75" customHeight="1">
      <c r="B302" s="33"/>
      <c r="C302" s="133" t="s">
        <v>7</v>
      </c>
      <c r="D302" s="133" t="s">
        <v>217</v>
      </c>
      <c r="E302" s="134" t="s">
        <v>375</v>
      </c>
      <c r="F302" s="135" t="s">
        <v>376</v>
      </c>
      <c r="G302" s="136" t="s">
        <v>352</v>
      </c>
      <c r="H302" s="137">
        <v>6</v>
      </c>
      <c r="I302" s="138"/>
      <c r="J302" s="139">
        <f>ROUND(I302*H302,2)</f>
        <v>0</v>
      </c>
      <c r="K302" s="135" t="s">
        <v>220</v>
      </c>
      <c r="L302" s="33"/>
      <c r="M302" s="140" t="s">
        <v>21</v>
      </c>
      <c r="N302" s="141" t="s">
        <v>47</v>
      </c>
      <c r="P302" s="142">
        <f>O302*H302</f>
        <v>0</v>
      </c>
      <c r="Q302" s="142">
        <v>0</v>
      </c>
      <c r="R302" s="142">
        <f>Q302*H302</f>
        <v>0</v>
      </c>
      <c r="S302" s="142">
        <v>0</v>
      </c>
      <c r="T302" s="143">
        <f>S302*H302</f>
        <v>0</v>
      </c>
      <c r="AR302" s="144" t="s">
        <v>221</v>
      </c>
      <c r="AT302" s="144" t="s">
        <v>217</v>
      </c>
      <c r="AU302" s="144" t="s">
        <v>85</v>
      </c>
      <c r="AY302" s="18" t="s">
        <v>215</v>
      </c>
      <c r="BE302" s="145">
        <f>IF(N302="základní",J302,0)</f>
        <v>0</v>
      </c>
      <c r="BF302" s="145">
        <f>IF(N302="snížená",J302,0)</f>
        <v>0</v>
      </c>
      <c r="BG302" s="145">
        <f>IF(N302="zákl. přenesená",J302,0)</f>
        <v>0</v>
      </c>
      <c r="BH302" s="145">
        <f>IF(N302="sníž. přenesená",J302,0)</f>
        <v>0</v>
      </c>
      <c r="BI302" s="145">
        <f>IF(N302="nulová",J302,0)</f>
        <v>0</v>
      </c>
      <c r="BJ302" s="18" t="s">
        <v>83</v>
      </c>
      <c r="BK302" s="145">
        <f>ROUND(I302*H302,2)</f>
        <v>0</v>
      </c>
      <c r="BL302" s="18" t="s">
        <v>221</v>
      </c>
      <c r="BM302" s="144" t="s">
        <v>377</v>
      </c>
    </row>
    <row r="303" spans="2:47" s="1" customFormat="1" ht="12">
      <c r="B303" s="33"/>
      <c r="D303" s="146" t="s">
        <v>222</v>
      </c>
      <c r="F303" s="147" t="s">
        <v>378</v>
      </c>
      <c r="I303" s="148"/>
      <c r="L303" s="33"/>
      <c r="M303" s="149"/>
      <c r="T303" s="54"/>
      <c r="AT303" s="18" t="s">
        <v>222</v>
      </c>
      <c r="AU303" s="18" t="s">
        <v>85</v>
      </c>
    </row>
    <row r="304" spans="2:51" s="13" customFormat="1" ht="12">
      <c r="B304" s="158"/>
      <c r="D304" s="150" t="s">
        <v>226</v>
      </c>
      <c r="E304" s="159" t="s">
        <v>21</v>
      </c>
      <c r="F304" s="160" t="s">
        <v>379</v>
      </c>
      <c r="H304" s="161">
        <v>6</v>
      </c>
      <c r="I304" s="162"/>
      <c r="L304" s="158"/>
      <c r="M304" s="163"/>
      <c r="T304" s="164"/>
      <c r="AT304" s="159" t="s">
        <v>226</v>
      </c>
      <c r="AU304" s="159" t="s">
        <v>85</v>
      </c>
      <c r="AV304" s="13" t="s">
        <v>85</v>
      </c>
      <c r="AW304" s="13" t="s">
        <v>37</v>
      </c>
      <c r="AX304" s="13" t="s">
        <v>76</v>
      </c>
      <c r="AY304" s="159" t="s">
        <v>215</v>
      </c>
    </row>
    <row r="305" spans="2:51" s="15" customFormat="1" ht="12">
      <c r="B305" s="172"/>
      <c r="D305" s="150" t="s">
        <v>226</v>
      </c>
      <c r="E305" s="173" t="s">
        <v>21</v>
      </c>
      <c r="F305" s="174" t="s">
        <v>240</v>
      </c>
      <c r="H305" s="175">
        <v>6</v>
      </c>
      <c r="I305" s="176"/>
      <c r="L305" s="172"/>
      <c r="M305" s="177"/>
      <c r="T305" s="178"/>
      <c r="AT305" s="173" t="s">
        <v>226</v>
      </c>
      <c r="AU305" s="173" t="s">
        <v>85</v>
      </c>
      <c r="AV305" s="15" t="s">
        <v>221</v>
      </c>
      <c r="AW305" s="15" t="s">
        <v>37</v>
      </c>
      <c r="AX305" s="15" t="s">
        <v>83</v>
      </c>
      <c r="AY305" s="173" t="s">
        <v>215</v>
      </c>
    </row>
    <row r="306" spans="2:65" s="1" customFormat="1" ht="24.25" customHeight="1">
      <c r="B306" s="33"/>
      <c r="C306" s="133" t="s">
        <v>312</v>
      </c>
      <c r="D306" s="133" t="s">
        <v>217</v>
      </c>
      <c r="E306" s="134" t="s">
        <v>380</v>
      </c>
      <c r="F306" s="135" t="s">
        <v>381</v>
      </c>
      <c r="G306" s="136" t="s">
        <v>352</v>
      </c>
      <c r="H306" s="137">
        <v>2</v>
      </c>
      <c r="I306" s="138"/>
      <c r="J306" s="139">
        <f>ROUND(I306*H306,2)</f>
        <v>0</v>
      </c>
      <c r="K306" s="135" t="s">
        <v>220</v>
      </c>
      <c r="L306" s="33"/>
      <c r="M306" s="140" t="s">
        <v>21</v>
      </c>
      <c r="N306" s="141" t="s">
        <v>47</v>
      </c>
      <c r="P306" s="142">
        <f>O306*H306</f>
        <v>0</v>
      </c>
      <c r="Q306" s="142">
        <v>0</v>
      </c>
      <c r="R306" s="142">
        <f>Q306*H306</f>
        <v>0</v>
      </c>
      <c r="S306" s="142">
        <v>0</v>
      </c>
      <c r="T306" s="143">
        <f>S306*H306</f>
        <v>0</v>
      </c>
      <c r="AR306" s="144" t="s">
        <v>221</v>
      </c>
      <c r="AT306" s="144" t="s">
        <v>217</v>
      </c>
      <c r="AU306" s="144" t="s">
        <v>85</v>
      </c>
      <c r="AY306" s="18" t="s">
        <v>215</v>
      </c>
      <c r="BE306" s="145">
        <f>IF(N306="základní",J306,0)</f>
        <v>0</v>
      </c>
      <c r="BF306" s="145">
        <f>IF(N306="snížená",J306,0)</f>
        <v>0</v>
      </c>
      <c r="BG306" s="145">
        <f>IF(N306="zákl. přenesená",J306,0)</f>
        <v>0</v>
      </c>
      <c r="BH306" s="145">
        <f>IF(N306="sníž. přenesená",J306,0)</f>
        <v>0</v>
      </c>
      <c r="BI306" s="145">
        <f>IF(N306="nulová",J306,0)</f>
        <v>0</v>
      </c>
      <c r="BJ306" s="18" t="s">
        <v>83</v>
      </c>
      <c r="BK306" s="145">
        <f>ROUND(I306*H306,2)</f>
        <v>0</v>
      </c>
      <c r="BL306" s="18" t="s">
        <v>221</v>
      </c>
      <c r="BM306" s="144" t="s">
        <v>382</v>
      </c>
    </row>
    <row r="307" spans="2:47" s="1" customFormat="1" ht="12">
      <c r="B307" s="33"/>
      <c r="D307" s="146" t="s">
        <v>222</v>
      </c>
      <c r="F307" s="147" t="s">
        <v>383</v>
      </c>
      <c r="I307" s="148"/>
      <c r="L307" s="33"/>
      <c r="M307" s="149"/>
      <c r="T307" s="54"/>
      <c r="AT307" s="18" t="s">
        <v>222</v>
      </c>
      <c r="AU307" s="18" t="s">
        <v>85</v>
      </c>
    </row>
    <row r="308" spans="2:65" s="1" customFormat="1" ht="21.75" customHeight="1">
      <c r="B308" s="33"/>
      <c r="C308" s="133" t="s">
        <v>384</v>
      </c>
      <c r="D308" s="133" t="s">
        <v>217</v>
      </c>
      <c r="E308" s="134" t="s">
        <v>385</v>
      </c>
      <c r="F308" s="135" t="s">
        <v>386</v>
      </c>
      <c r="G308" s="136" t="s">
        <v>352</v>
      </c>
      <c r="H308" s="137">
        <v>2</v>
      </c>
      <c r="I308" s="138"/>
      <c r="J308" s="139">
        <f>ROUND(I308*H308,2)</f>
        <v>0</v>
      </c>
      <c r="K308" s="135" t="s">
        <v>220</v>
      </c>
      <c r="L308" s="33"/>
      <c r="M308" s="140" t="s">
        <v>21</v>
      </c>
      <c r="N308" s="141" t="s">
        <v>47</v>
      </c>
      <c r="P308" s="142">
        <f>O308*H308</f>
        <v>0</v>
      </c>
      <c r="Q308" s="142">
        <v>0</v>
      </c>
      <c r="R308" s="142">
        <f>Q308*H308</f>
        <v>0</v>
      </c>
      <c r="S308" s="142">
        <v>0</v>
      </c>
      <c r="T308" s="143">
        <f>S308*H308</f>
        <v>0</v>
      </c>
      <c r="AR308" s="144" t="s">
        <v>221</v>
      </c>
      <c r="AT308" s="144" t="s">
        <v>217</v>
      </c>
      <c r="AU308" s="144" t="s">
        <v>85</v>
      </c>
      <c r="AY308" s="18" t="s">
        <v>215</v>
      </c>
      <c r="BE308" s="145">
        <f>IF(N308="základní",J308,0)</f>
        <v>0</v>
      </c>
      <c r="BF308" s="145">
        <f>IF(N308="snížená",J308,0)</f>
        <v>0</v>
      </c>
      <c r="BG308" s="145">
        <f>IF(N308="zákl. přenesená",J308,0)</f>
        <v>0</v>
      </c>
      <c r="BH308" s="145">
        <f>IF(N308="sníž. přenesená",J308,0)</f>
        <v>0</v>
      </c>
      <c r="BI308" s="145">
        <f>IF(N308="nulová",J308,0)</f>
        <v>0</v>
      </c>
      <c r="BJ308" s="18" t="s">
        <v>83</v>
      </c>
      <c r="BK308" s="145">
        <f>ROUND(I308*H308,2)</f>
        <v>0</v>
      </c>
      <c r="BL308" s="18" t="s">
        <v>221</v>
      </c>
      <c r="BM308" s="144" t="s">
        <v>387</v>
      </c>
    </row>
    <row r="309" spans="2:47" s="1" customFormat="1" ht="12">
      <c r="B309" s="33"/>
      <c r="D309" s="146" t="s">
        <v>222</v>
      </c>
      <c r="F309" s="147" t="s">
        <v>388</v>
      </c>
      <c r="I309" s="148"/>
      <c r="L309" s="33"/>
      <c r="M309" s="149"/>
      <c r="T309" s="54"/>
      <c r="AT309" s="18" t="s">
        <v>222</v>
      </c>
      <c r="AU309" s="18" t="s">
        <v>85</v>
      </c>
    </row>
    <row r="310" spans="2:65" s="1" customFormat="1" ht="24.25" customHeight="1">
      <c r="B310" s="33"/>
      <c r="C310" s="133" t="s">
        <v>319</v>
      </c>
      <c r="D310" s="133" t="s">
        <v>217</v>
      </c>
      <c r="E310" s="134" t="s">
        <v>389</v>
      </c>
      <c r="F310" s="135" t="s">
        <v>390</v>
      </c>
      <c r="G310" s="136" t="s">
        <v>352</v>
      </c>
      <c r="H310" s="137">
        <v>2</v>
      </c>
      <c r="I310" s="138"/>
      <c r="J310" s="139">
        <f>ROUND(I310*H310,2)</f>
        <v>0</v>
      </c>
      <c r="K310" s="135" t="s">
        <v>220</v>
      </c>
      <c r="L310" s="33"/>
      <c r="M310" s="140" t="s">
        <v>21</v>
      </c>
      <c r="N310" s="141" t="s">
        <v>47</v>
      </c>
      <c r="P310" s="142">
        <f>O310*H310</f>
        <v>0</v>
      </c>
      <c r="Q310" s="142">
        <v>0.006563</v>
      </c>
      <c r="R310" s="142">
        <f>Q310*H310</f>
        <v>0.013126</v>
      </c>
      <c r="S310" s="142">
        <v>0</v>
      </c>
      <c r="T310" s="143">
        <f>S310*H310</f>
        <v>0</v>
      </c>
      <c r="AR310" s="144" t="s">
        <v>221</v>
      </c>
      <c r="AT310" s="144" t="s">
        <v>217</v>
      </c>
      <c r="AU310" s="144" t="s">
        <v>85</v>
      </c>
      <c r="AY310" s="18" t="s">
        <v>215</v>
      </c>
      <c r="BE310" s="145">
        <f>IF(N310="základní",J310,0)</f>
        <v>0</v>
      </c>
      <c r="BF310" s="145">
        <f>IF(N310="snížená",J310,0)</f>
        <v>0</v>
      </c>
      <c r="BG310" s="145">
        <f>IF(N310="zákl. přenesená",J310,0)</f>
        <v>0</v>
      </c>
      <c r="BH310" s="145">
        <f>IF(N310="sníž. přenesená",J310,0)</f>
        <v>0</v>
      </c>
      <c r="BI310" s="145">
        <f>IF(N310="nulová",J310,0)</f>
        <v>0</v>
      </c>
      <c r="BJ310" s="18" t="s">
        <v>83</v>
      </c>
      <c r="BK310" s="145">
        <f>ROUND(I310*H310,2)</f>
        <v>0</v>
      </c>
      <c r="BL310" s="18" t="s">
        <v>221</v>
      </c>
      <c r="BM310" s="144" t="s">
        <v>391</v>
      </c>
    </row>
    <row r="311" spans="2:47" s="1" customFormat="1" ht="12">
      <c r="B311" s="33"/>
      <c r="D311" s="146" t="s">
        <v>222</v>
      </c>
      <c r="F311" s="147" t="s">
        <v>392</v>
      </c>
      <c r="I311" s="148"/>
      <c r="L311" s="33"/>
      <c r="M311" s="149"/>
      <c r="T311" s="54"/>
      <c r="AT311" s="18" t="s">
        <v>222</v>
      </c>
      <c r="AU311" s="18" t="s">
        <v>85</v>
      </c>
    </row>
    <row r="312" spans="2:65" s="1" customFormat="1" ht="16.5" customHeight="1">
      <c r="B312" s="33"/>
      <c r="C312" s="133" t="s">
        <v>393</v>
      </c>
      <c r="D312" s="133" t="s">
        <v>217</v>
      </c>
      <c r="E312" s="134" t="s">
        <v>394</v>
      </c>
      <c r="F312" s="135" t="s">
        <v>395</v>
      </c>
      <c r="G312" s="136" t="s">
        <v>352</v>
      </c>
      <c r="H312" s="137">
        <v>2</v>
      </c>
      <c r="I312" s="138"/>
      <c r="J312" s="139">
        <f>ROUND(I312*H312,2)</f>
        <v>0</v>
      </c>
      <c r="K312" s="135" t="s">
        <v>220</v>
      </c>
      <c r="L312" s="33"/>
      <c r="M312" s="140" t="s">
        <v>21</v>
      </c>
      <c r="N312" s="141" t="s">
        <v>47</v>
      </c>
      <c r="P312" s="142">
        <f>O312*H312</f>
        <v>0</v>
      </c>
      <c r="Q312" s="142">
        <v>0</v>
      </c>
      <c r="R312" s="142">
        <f>Q312*H312</f>
        <v>0</v>
      </c>
      <c r="S312" s="142">
        <v>0</v>
      </c>
      <c r="T312" s="143">
        <f>S312*H312</f>
        <v>0</v>
      </c>
      <c r="AR312" s="144" t="s">
        <v>221</v>
      </c>
      <c r="AT312" s="144" t="s">
        <v>217</v>
      </c>
      <c r="AU312" s="144" t="s">
        <v>85</v>
      </c>
      <c r="AY312" s="18" t="s">
        <v>215</v>
      </c>
      <c r="BE312" s="145">
        <f>IF(N312="základní",J312,0)</f>
        <v>0</v>
      </c>
      <c r="BF312" s="145">
        <f>IF(N312="snížená",J312,0)</f>
        <v>0</v>
      </c>
      <c r="BG312" s="145">
        <f>IF(N312="zákl. přenesená",J312,0)</f>
        <v>0</v>
      </c>
      <c r="BH312" s="145">
        <f>IF(N312="sníž. přenesená",J312,0)</f>
        <v>0</v>
      </c>
      <c r="BI312" s="145">
        <f>IF(N312="nulová",J312,0)</f>
        <v>0</v>
      </c>
      <c r="BJ312" s="18" t="s">
        <v>83</v>
      </c>
      <c r="BK312" s="145">
        <f>ROUND(I312*H312,2)</f>
        <v>0</v>
      </c>
      <c r="BL312" s="18" t="s">
        <v>221</v>
      </c>
      <c r="BM312" s="144" t="s">
        <v>396</v>
      </c>
    </row>
    <row r="313" spans="2:47" s="1" customFormat="1" ht="12">
      <c r="B313" s="33"/>
      <c r="D313" s="146" t="s">
        <v>222</v>
      </c>
      <c r="F313" s="147" t="s">
        <v>397</v>
      </c>
      <c r="I313" s="148"/>
      <c r="L313" s="33"/>
      <c r="M313" s="149"/>
      <c r="T313" s="54"/>
      <c r="AT313" s="18" t="s">
        <v>222</v>
      </c>
      <c r="AU313" s="18" t="s">
        <v>85</v>
      </c>
    </row>
    <row r="314" spans="2:65" s="1" customFormat="1" ht="16.5" customHeight="1">
      <c r="B314" s="33"/>
      <c r="C314" s="133" t="s">
        <v>327</v>
      </c>
      <c r="D314" s="133" t="s">
        <v>217</v>
      </c>
      <c r="E314" s="134" t="s">
        <v>398</v>
      </c>
      <c r="F314" s="135" t="s">
        <v>399</v>
      </c>
      <c r="G314" s="136" t="s">
        <v>256</v>
      </c>
      <c r="H314" s="137">
        <v>1.5</v>
      </c>
      <c r="I314" s="138"/>
      <c r="J314" s="139">
        <f>ROUND(I314*H314,2)</f>
        <v>0</v>
      </c>
      <c r="K314" s="135" t="s">
        <v>220</v>
      </c>
      <c r="L314" s="33"/>
      <c r="M314" s="140" t="s">
        <v>21</v>
      </c>
      <c r="N314" s="141" t="s">
        <v>47</v>
      </c>
      <c r="P314" s="142">
        <f>O314*H314</f>
        <v>0</v>
      </c>
      <c r="Q314" s="142">
        <v>0</v>
      </c>
      <c r="R314" s="142">
        <f>Q314*H314</f>
        <v>0</v>
      </c>
      <c r="S314" s="142">
        <v>0</v>
      </c>
      <c r="T314" s="143">
        <f>S314*H314</f>
        <v>0</v>
      </c>
      <c r="AR314" s="144" t="s">
        <v>221</v>
      </c>
      <c r="AT314" s="144" t="s">
        <v>217</v>
      </c>
      <c r="AU314" s="144" t="s">
        <v>85</v>
      </c>
      <c r="AY314" s="18" t="s">
        <v>215</v>
      </c>
      <c r="BE314" s="145">
        <f>IF(N314="základní",J314,0)</f>
        <v>0</v>
      </c>
      <c r="BF314" s="145">
        <f>IF(N314="snížená",J314,0)</f>
        <v>0</v>
      </c>
      <c r="BG314" s="145">
        <f>IF(N314="zákl. přenesená",J314,0)</f>
        <v>0</v>
      </c>
      <c r="BH314" s="145">
        <f>IF(N314="sníž. přenesená",J314,0)</f>
        <v>0</v>
      </c>
      <c r="BI314" s="145">
        <f>IF(N314="nulová",J314,0)</f>
        <v>0</v>
      </c>
      <c r="BJ314" s="18" t="s">
        <v>83</v>
      </c>
      <c r="BK314" s="145">
        <f>ROUND(I314*H314,2)</f>
        <v>0</v>
      </c>
      <c r="BL314" s="18" t="s">
        <v>221</v>
      </c>
      <c r="BM314" s="144" t="s">
        <v>400</v>
      </c>
    </row>
    <row r="315" spans="2:47" s="1" customFormat="1" ht="12">
      <c r="B315" s="33"/>
      <c r="D315" s="146" t="s">
        <v>222</v>
      </c>
      <c r="F315" s="147" t="s">
        <v>401</v>
      </c>
      <c r="I315" s="148"/>
      <c r="L315" s="33"/>
      <c r="M315" s="149"/>
      <c r="T315" s="54"/>
      <c r="AT315" s="18" t="s">
        <v>222</v>
      </c>
      <c r="AU315" s="18" t="s">
        <v>85</v>
      </c>
    </row>
    <row r="316" spans="2:65" s="1" customFormat="1" ht="21.75" customHeight="1">
      <c r="B316" s="33"/>
      <c r="C316" s="133" t="s">
        <v>402</v>
      </c>
      <c r="D316" s="133" t="s">
        <v>217</v>
      </c>
      <c r="E316" s="134" t="s">
        <v>403</v>
      </c>
      <c r="F316" s="135" t="s">
        <v>404</v>
      </c>
      <c r="G316" s="136" t="s">
        <v>352</v>
      </c>
      <c r="H316" s="137">
        <v>4</v>
      </c>
      <c r="I316" s="138"/>
      <c r="J316" s="139">
        <f>ROUND(I316*H316,2)</f>
        <v>0</v>
      </c>
      <c r="K316" s="135" t="s">
        <v>405</v>
      </c>
      <c r="L316" s="33"/>
      <c r="M316" s="140" t="s">
        <v>21</v>
      </c>
      <c r="N316" s="141" t="s">
        <v>47</v>
      </c>
      <c r="P316" s="142">
        <f>O316*H316</f>
        <v>0</v>
      </c>
      <c r="Q316" s="142">
        <v>0</v>
      </c>
      <c r="R316" s="142">
        <f>Q316*H316</f>
        <v>0</v>
      </c>
      <c r="S316" s="142">
        <v>0</v>
      </c>
      <c r="T316" s="143">
        <f>S316*H316</f>
        <v>0</v>
      </c>
      <c r="AR316" s="144" t="s">
        <v>221</v>
      </c>
      <c r="AT316" s="144" t="s">
        <v>217</v>
      </c>
      <c r="AU316" s="144" t="s">
        <v>85</v>
      </c>
      <c r="AY316" s="18" t="s">
        <v>215</v>
      </c>
      <c r="BE316" s="145">
        <f>IF(N316="základní",J316,0)</f>
        <v>0</v>
      </c>
      <c r="BF316" s="145">
        <f>IF(N316="snížená",J316,0)</f>
        <v>0</v>
      </c>
      <c r="BG316" s="145">
        <f>IF(N316="zákl. přenesená",J316,0)</f>
        <v>0</v>
      </c>
      <c r="BH316" s="145">
        <f>IF(N316="sníž. přenesená",J316,0)</f>
        <v>0</v>
      </c>
      <c r="BI316" s="145">
        <f>IF(N316="nulová",J316,0)</f>
        <v>0</v>
      </c>
      <c r="BJ316" s="18" t="s">
        <v>83</v>
      </c>
      <c r="BK316" s="145">
        <f>ROUND(I316*H316,2)</f>
        <v>0</v>
      </c>
      <c r="BL316" s="18" t="s">
        <v>221</v>
      </c>
      <c r="BM316" s="144" t="s">
        <v>406</v>
      </c>
    </row>
    <row r="317" spans="2:51" s="13" customFormat="1" ht="12">
      <c r="B317" s="158"/>
      <c r="D317" s="150" t="s">
        <v>226</v>
      </c>
      <c r="E317" s="159" t="s">
        <v>21</v>
      </c>
      <c r="F317" s="160" t="s">
        <v>407</v>
      </c>
      <c r="H317" s="161">
        <v>4</v>
      </c>
      <c r="I317" s="162"/>
      <c r="L317" s="158"/>
      <c r="M317" s="163"/>
      <c r="T317" s="164"/>
      <c r="AT317" s="159" t="s">
        <v>226</v>
      </c>
      <c r="AU317" s="159" t="s">
        <v>85</v>
      </c>
      <c r="AV317" s="13" t="s">
        <v>85</v>
      </c>
      <c r="AW317" s="13" t="s">
        <v>37</v>
      </c>
      <c r="AX317" s="13" t="s">
        <v>76</v>
      </c>
      <c r="AY317" s="159" t="s">
        <v>215</v>
      </c>
    </row>
    <row r="318" spans="2:51" s="15" customFormat="1" ht="12">
      <c r="B318" s="172"/>
      <c r="D318" s="150" t="s">
        <v>226</v>
      </c>
      <c r="E318" s="173" t="s">
        <v>21</v>
      </c>
      <c r="F318" s="174" t="s">
        <v>240</v>
      </c>
      <c r="H318" s="175">
        <v>4</v>
      </c>
      <c r="I318" s="176"/>
      <c r="L318" s="172"/>
      <c r="M318" s="177"/>
      <c r="T318" s="178"/>
      <c r="AT318" s="173" t="s">
        <v>226</v>
      </c>
      <c r="AU318" s="173" t="s">
        <v>85</v>
      </c>
      <c r="AV318" s="15" t="s">
        <v>221</v>
      </c>
      <c r="AW318" s="15" t="s">
        <v>37</v>
      </c>
      <c r="AX318" s="15" t="s">
        <v>83</v>
      </c>
      <c r="AY318" s="173" t="s">
        <v>215</v>
      </c>
    </row>
    <row r="319" spans="2:63" s="11" customFormat="1" ht="22.9" customHeight="1">
      <c r="B319" s="121"/>
      <c r="D319" s="122" t="s">
        <v>75</v>
      </c>
      <c r="E319" s="131" t="s">
        <v>85</v>
      </c>
      <c r="F319" s="131" t="s">
        <v>408</v>
      </c>
      <c r="I319" s="124"/>
      <c r="J319" s="132">
        <f>BK319</f>
        <v>0</v>
      </c>
      <c r="L319" s="121"/>
      <c r="M319" s="126"/>
      <c r="P319" s="127">
        <f>SUM(P320:P417)</f>
        <v>0</v>
      </c>
      <c r="R319" s="127">
        <f>SUM(R320:R417)</f>
        <v>217.7872581006121</v>
      </c>
      <c r="T319" s="128">
        <f>SUM(T320:T417)</f>
        <v>0</v>
      </c>
      <c r="AR319" s="122" t="s">
        <v>83</v>
      </c>
      <c r="AT319" s="129" t="s">
        <v>75</v>
      </c>
      <c r="AU319" s="129" t="s">
        <v>83</v>
      </c>
      <c r="AY319" s="122" t="s">
        <v>215</v>
      </c>
      <c r="BK319" s="130">
        <f>SUM(BK320:BK417)</f>
        <v>0</v>
      </c>
    </row>
    <row r="320" spans="2:65" s="1" customFormat="1" ht="16.5" customHeight="1">
      <c r="B320" s="33"/>
      <c r="C320" s="133" t="s">
        <v>335</v>
      </c>
      <c r="D320" s="133" t="s">
        <v>217</v>
      </c>
      <c r="E320" s="134" t="s">
        <v>409</v>
      </c>
      <c r="F320" s="135" t="s">
        <v>410</v>
      </c>
      <c r="G320" s="136" t="s">
        <v>301</v>
      </c>
      <c r="H320" s="137">
        <v>37.86</v>
      </c>
      <c r="I320" s="138"/>
      <c r="J320" s="139">
        <f>ROUND(I320*H320,2)</f>
        <v>0</v>
      </c>
      <c r="K320" s="135" t="s">
        <v>220</v>
      </c>
      <c r="L320" s="33"/>
      <c r="M320" s="140" t="s">
        <v>21</v>
      </c>
      <c r="N320" s="141" t="s">
        <v>47</v>
      </c>
      <c r="P320" s="142">
        <f>O320*H320</f>
        <v>0</v>
      </c>
      <c r="Q320" s="142">
        <v>0.0011628</v>
      </c>
      <c r="R320" s="142">
        <f>Q320*H320</f>
        <v>0.044023608</v>
      </c>
      <c r="S320" s="142">
        <v>0</v>
      </c>
      <c r="T320" s="143">
        <f>S320*H320</f>
        <v>0</v>
      </c>
      <c r="AR320" s="144" t="s">
        <v>221</v>
      </c>
      <c r="AT320" s="144" t="s">
        <v>217</v>
      </c>
      <c r="AU320" s="144" t="s">
        <v>85</v>
      </c>
      <c r="AY320" s="18" t="s">
        <v>215</v>
      </c>
      <c r="BE320" s="145">
        <f>IF(N320="základní",J320,0)</f>
        <v>0</v>
      </c>
      <c r="BF320" s="145">
        <f>IF(N320="snížená",J320,0)</f>
        <v>0</v>
      </c>
      <c r="BG320" s="145">
        <f>IF(N320="zákl. přenesená",J320,0)</f>
        <v>0</v>
      </c>
      <c r="BH320" s="145">
        <f>IF(N320="sníž. přenesená",J320,0)</f>
        <v>0</v>
      </c>
      <c r="BI320" s="145">
        <f>IF(N320="nulová",J320,0)</f>
        <v>0</v>
      </c>
      <c r="BJ320" s="18" t="s">
        <v>83</v>
      </c>
      <c r="BK320" s="145">
        <f>ROUND(I320*H320,2)</f>
        <v>0</v>
      </c>
      <c r="BL320" s="18" t="s">
        <v>221</v>
      </c>
      <c r="BM320" s="144" t="s">
        <v>411</v>
      </c>
    </row>
    <row r="321" spans="2:47" s="1" customFormat="1" ht="12">
      <c r="B321" s="33"/>
      <c r="D321" s="146" t="s">
        <v>222</v>
      </c>
      <c r="F321" s="147" t="s">
        <v>412</v>
      </c>
      <c r="I321" s="148"/>
      <c r="L321" s="33"/>
      <c r="M321" s="149"/>
      <c r="T321" s="54"/>
      <c r="AT321" s="18" t="s">
        <v>222</v>
      </c>
      <c r="AU321" s="18" t="s">
        <v>85</v>
      </c>
    </row>
    <row r="322" spans="2:51" s="12" customFormat="1" ht="12">
      <c r="B322" s="152"/>
      <c r="D322" s="150" t="s">
        <v>226</v>
      </c>
      <c r="E322" s="153" t="s">
        <v>21</v>
      </c>
      <c r="F322" s="154" t="s">
        <v>281</v>
      </c>
      <c r="H322" s="153" t="s">
        <v>21</v>
      </c>
      <c r="I322" s="155"/>
      <c r="L322" s="152"/>
      <c r="M322" s="156"/>
      <c r="T322" s="157"/>
      <c r="AT322" s="153" t="s">
        <v>226</v>
      </c>
      <c r="AU322" s="153" t="s">
        <v>85</v>
      </c>
      <c r="AV322" s="12" t="s">
        <v>83</v>
      </c>
      <c r="AW322" s="12" t="s">
        <v>37</v>
      </c>
      <c r="AX322" s="12" t="s">
        <v>76</v>
      </c>
      <c r="AY322" s="153" t="s">
        <v>215</v>
      </c>
    </row>
    <row r="323" spans="2:51" s="13" customFormat="1" ht="12">
      <c r="B323" s="158"/>
      <c r="D323" s="150" t="s">
        <v>226</v>
      </c>
      <c r="E323" s="159" t="s">
        <v>21</v>
      </c>
      <c r="F323" s="160" t="s">
        <v>413</v>
      </c>
      <c r="H323" s="161">
        <v>35.86</v>
      </c>
      <c r="I323" s="162"/>
      <c r="L323" s="158"/>
      <c r="M323" s="163"/>
      <c r="T323" s="164"/>
      <c r="AT323" s="159" t="s">
        <v>226</v>
      </c>
      <c r="AU323" s="159" t="s">
        <v>85</v>
      </c>
      <c r="AV323" s="13" t="s">
        <v>85</v>
      </c>
      <c r="AW323" s="13" t="s">
        <v>37</v>
      </c>
      <c r="AX323" s="13" t="s">
        <v>76</v>
      </c>
      <c r="AY323" s="159" t="s">
        <v>215</v>
      </c>
    </row>
    <row r="324" spans="2:51" s="13" customFormat="1" ht="12">
      <c r="B324" s="158"/>
      <c r="D324" s="150" t="s">
        <v>226</v>
      </c>
      <c r="E324" s="159" t="s">
        <v>21</v>
      </c>
      <c r="F324" s="160" t="s">
        <v>414</v>
      </c>
      <c r="H324" s="161">
        <v>2</v>
      </c>
      <c r="I324" s="162"/>
      <c r="L324" s="158"/>
      <c r="M324" s="163"/>
      <c r="T324" s="164"/>
      <c r="AT324" s="159" t="s">
        <v>226</v>
      </c>
      <c r="AU324" s="159" t="s">
        <v>85</v>
      </c>
      <c r="AV324" s="13" t="s">
        <v>85</v>
      </c>
      <c r="AW324" s="13" t="s">
        <v>37</v>
      </c>
      <c r="AX324" s="13" t="s">
        <v>76</v>
      </c>
      <c r="AY324" s="159" t="s">
        <v>215</v>
      </c>
    </row>
    <row r="325" spans="2:51" s="15" customFormat="1" ht="12">
      <c r="B325" s="172"/>
      <c r="D325" s="150" t="s">
        <v>226</v>
      </c>
      <c r="E325" s="173" t="s">
        <v>21</v>
      </c>
      <c r="F325" s="174" t="s">
        <v>240</v>
      </c>
      <c r="H325" s="175">
        <v>37.86</v>
      </c>
      <c r="I325" s="176"/>
      <c r="L325" s="172"/>
      <c r="M325" s="177"/>
      <c r="T325" s="178"/>
      <c r="AT325" s="173" t="s">
        <v>226</v>
      </c>
      <c r="AU325" s="173" t="s">
        <v>85</v>
      </c>
      <c r="AV325" s="15" t="s">
        <v>221</v>
      </c>
      <c r="AW325" s="15" t="s">
        <v>37</v>
      </c>
      <c r="AX325" s="15" t="s">
        <v>83</v>
      </c>
      <c r="AY325" s="173" t="s">
        <v>215</v>
      </c>
    </row>
    <row r="326" spans="2:65" s="1" customFormat="1" ht="21.75" customHeight="1">
      <c r="B326" s="33"/>
      <c r="C326" s="133" t="s">
        <v>415</v>
      </c>
      <c r="D326" s="133" t="s">
        <v>217</v>
      </c>
      <c r="E326" s="134" t="s">
        <v>416</v>
      </c>
      <c r="F326" s="135" t="s">
        <v>417</v>
      </c>
      <c r="G326" s="136" t="s">
        <v>256</v>
      </c>
      <c r="H326" s="137">
        <v>18.882</v>
      </c>
      <c r="I326" s="138"/>
      <c r="J326" s="139">
        <f>ROUND(I326*H326,2)</f>
        <v>0</v>
      </c>
      <c r="K326" s="135" t="s">
        <v>220</v>
      </c>
      <c r="L326" s="33"/>
      <c r="M326" s="140" t="s">
        <v>21</v>
      </c>
      <c r="N326" s="141" t="s">
        <v>47</v>
      </c>
      <c r="P326" s="142">
        <f>O326*H326</f>
        <v>0</v>
      </c>
      <c r="Q326" s="142">
        <v>2.16</v>
      </c>
      <c r="R326" s="142">
        <f>Q326*H326</f>
        <v>40.785120000000006</v>
      </c>
      <c r="S326" s="142">
        <v>0</v>
      </c>
      <c r="T326" s="143">
        <f>S326*H326</f>
        <v>0</v>
      </c>
      <c r="AR326" s="144" t="s">
        <v>221</v>
      </c>
      <c r="AT326" s="144" t="s">
        <v>217</v>
      </c>
      <c r="AU326" s="144" t="s">
        <v>85</v>
      </c>
      <c r="AY326" s="18" t="s">
        <v>215</v>
      </c>
      <c r="BE326" s="145">
        <f>IF(N326="základní",J326,0)</f>
        <v>0</v>
      </c>
      <c r="BF326" s="145">
        <f>IF(N326="snížená",J326,0)</f>
        <v>0</v>
      </c>
      <c r="BG326" s="145">
        <f>IF(N326="zákl. přenesená",J326,0)</f>
        <v>0</v>
      </c>
      <c r="BH326" s="145">
        <f>IF(N326="sníž. přenesená",J326,0)</f>
        <v>0</v>
      </c>
      <c r="BI326" s="145">
        <f>IF(N326="nulová",J326,0)</f>
        <v>0</v>
      </c>
      <c r="BJ326" s="18" t="s">
        <v>83</v>
      </c>
      <c r="BK326" s="145">
        <f>ROUND(I326*H326,2)</f>
        <v>0</v>
      </c>
      <c r="BL326" s="18" t="s">
        <v>221</v>
      </c>
      <c r="BM326" s="144" t="s">
        <v>418</v>
      </c>
    </row>
    <row r="327" spans="2:47" s="1" customFormat="1" ht="12">
      <c r="B327" s="33"/>
      <c r="D327" s="146" t="s">
        <v>222</v>
      </c>
      <c r="F327" s="147" t="s">
        <v>419</v>
      </c>
      <c r="I327" s="148"/>
      <c r="L327" s="33"/>
      <c r="M327" s="149"/>
      <c r="T327" s="54"/>
      <c r="AT327" s="18" t="s">
        <v>222</v>
      </c>
      <c r="AU327" s="18" t="s">
        <v>85</v>
      </c>
    </row>
    <row r="328" spans="2:51" s="13" customFormat="1" ht="12">
      <c r="B328" s="158"/>
      <c r="D328" s="150" t="s">
        <v>226</v>
      </c>
      <c r="E328" s="159" t="s">
        <v>21</v>
      </c>
      <c r="F328" s="160" t="s">
        <v>420</v>
      </c>
      <c r="H328" s="161">
        <v>0.623</v>
      </c>
      <c r="I328" s="162"/>
      <c r="L328" s="158"/>
      <c r="M328" s="163"/>
      <c r="T328" s="164"/>
      <c r="AT328" s="159" t="s">
        <v>226</v>
      </c>
      <c r="AU328" s="159" t="s">
        <v>85</v>
      </c>
      <c r="AV328" s="13" t="s">
        <v>85</v>
      </c>
      <c r="AW328" s="13" t="s">
        <v>37</v>
      </c>
      <c r="AX328" s="13" t="s">
        <v>76</v>
      </c>
      <c r="AY328" s="159" t="s">
        <v>215</v>
      </c>
    </row>
    <row r="329" spans="2:51" s="13" customFormat="1" ht="12">
      <c r="B329" s="158"/>
      <c r="D329" s="150" t="s">
        <v>226</v>
      </c>
      <c r="E329" s="159" t="s">
        <v>21</v>
      </c>
      <c r="F329" s="160" t="s">
        <v>421</v>
      </c>
      <c r="H329" s="161">
        <v>0.564</v>
      </c>
      <c r="I329" s="162"/>
      <c r="L329" s="158"/>
      <c r="M329" s="163"/>
      <c r="T329" s="164"/>
      <c r="AT329" s="159" t="s">
        <v>226</v>
      </c>
      <c r="AU329" s="159" t="s">
        <v>85</v>
      </c>
      <c r="AV329" s="13" t="s">
        <v>85</v>
      </c>
      <c r="AW329" s="13" t="s">
        <v>37</v>
      </c>
      <c r="AX329" s="13" t="s">
        <v>76</v>
      </c>
      <c r="AY329" s="159" t="s">
        <v>215</v>
      </c>
    </row>
    <row r="330" spans="2:51" s="12" customFormat="1" ht="12">
      <c r="B330" s="152"/>
      <c r="D330" s="150" t="s">
        <v>226</v>
      </c>
      <c r="E330" s="153" t="s">
        <v>21</v>
      </c>
      <c r="F330" s="154" t="s">
        <v>422</v>
      </c>
      <c r="H330" s="153" t="s">
        <v>21</v>
      </c>
      <c r="I330" s="155"/>
      <c r="L330" s="152"/>
      <c r="M330" s="156"/>
      <c r="T330" s="157"/>
      <c r="AT330" s="153" t="s">
        <v>226</v>
      </c>
      <c r="AU330" s="153" t="s">
        <v>85</v>
      </c>
      <c r="AV330" s="12" t="s">
        <v>83</v>
      </c>
      <c r="AW330" s="12" t="s">
        <v>37</v>
      </c>
      <c r="AX330" s="12" t="s">
        <v>76</v>
      </c>
      <c r="AY330" s="153" t="s">
        <v>215</v>
      </c>
    </row>
    <row r="331" spans="2:51" s="12" customFormat="1" ht="12">
      <c r="B331" s="152"/>
      <c r="D331" s="150" t="s">
        <v>226</v>
      </c>
      <c r="E331" s="153" t="s">
        <v>21</v>
      </c>
      <c r="F331" s="154" t="s">
        <v>423</v>
      </c>
      <c r="H331" s="153" t="s">
        <v>21</v>
      </c>
      <c r="I331" s="155"/>
      <c r="L331" s="152"/>
      <c r="M331" s="156"/>
      <c r="T331" s="157"/>
      <c r="AT331" s="153" t="s">
        <v>226</v>
      </c>
      <c r="AU331" s="153" t="s">
        <v>85</v>
      </c>
      <c r="AV331" s="12" t="s">
        <v>83</v>
      </c>
      <c r="AW331" s="12" t="s">
        <v>37</v>
      </c>
      <c r="AX331" s="12" t="s">
        <v>76</v>
      </c>
      <c r="AY331" s="153" t="s">
        <v>215</v>
      </c>
    </row>
    <row r="332" spans="2:51" s="13" customFormat="1" ht="12">
      <c r="B332" s="158"/>
      <c r="D332" s="150" t="s">
        <v>226</v>
      </c>
      <c r="E332" s="159" t="s">
        <v>21</v>
      </c>
      <c r="F332" s="160" t="s">
        <v>424</v>
      </c>
      <c r="H332" s="161">
        <v>17.902</v>
      </c>
      <c r="I332" s="162"/>
      <c r="L332" s="158"/>
      <c r="M332" s="163"/>
      <c r="T332" s="164"/>
      <c r="AT332" s="159" t="s">
        <v>226</v>
      </c>
      <c r="AU332" s="159" t="s">
        <v>85</v>
      </c>
      <c r="AV332" s="13" t="s">
        <v>85</v>
      </c>
      <c r="AW332" s="13" t="s">
        <v>37</v>
      </c>
      <c r="AX332" s="13" t="s">
        <v>76</v>
      </c>
      <c r="AY332" s="159" t="s">
        <v>215</v>
      </c>
    </row>
    <row r="333" spans="2:51" s="13" customFormat="1" ht="12">
      <c r="B333" s="158"/>
      <c r="D333" s="150" t="s">
        <v>226</v>
      </c>
      <c r="E333" s="159" t="s">
        <v>21</v>
      </c>
      <c r="F333" s="160" t="s">
        <v>425</v>
      </c>
      <c r="H333" s="161">
        <v>-0.927</v>
      </c>
      <c r="I333" s="162"/>
      <c r="L333" s="158"/>
      <c r="M333" s="163"/>
      <c r="T333" s="164"/>
      <c r="AT333" s="159" t="s">
        <v>226</v>
      </c>
      <c r="AU333" s="159" t="s">
        <v>85</v>
      </c>
      <c r="AV333" s="13" t="s">
        <v>85</v>
      </c>
      <c r="AW333" s="13" t="s">
        <v>37</v>
      </c>
      <c r="AX333" s="13" t="s">
        <v>76</v>
      </c>
      <c r="AY333" s="159" t="s">
        <v>215</v>
      </c>
    </row>
    <row r="334" spans="2:51" s="13" customFormat="1" ht="12">
      <c r="B334" s="158"/>
      <c r="D334" s="150" t="s">
        <v>226</v>
      </c>
      <c r="E334" s="159" t="s">
        <v>21</v>
      </c>
      <c r="F334" s="160" t="s">
        <v>426</v>
      </c>
      <c r="H334" s="161">
        <v>0.72</v>
      </c>
      <c r="I334" s="162"/>
      <c r="L334" s="158"/>
      <c r="M334" s="163"/>
      <c r="T334" s="164"/>
      <c r="AT334" s="159" t="s">
        <v>226</v>
      </c>
      <c r="AU334" s="159" t="s">
        <v>85</v>
      </c>
      <c r="AV334" s="13" t="s">
        <v>85</v>
      </c>
      <c r="AW334" s="13" t="s">
        <v>37</v>
      </c>
      <c r="AX334" s="13" t="s">
        <v>76</v>
      </c>
      <c r="AY334" s="159" t="s">
        <v>215</v>
      </c>
    </row>
    <row r="335" spans="2:51" s="15" customFormat="1" ht="12">
      <c r="B335" s="172"/>
      <c r="D335" s="150" t="s">
        <v>226</v>
      </c>
      <c r="E335" s="173" t="s">
        <v>21</v>
      </c>
      <c r="F335" s="174" t="s">
        <v>240</v>
      </c>
      <c r="H335" s="175">
        <v>18.882</v>
      </c>
      <c r="I335" s="176"/>
      <c r="L335" s="172"/>
      <c r="M335" s="177"/>
      <c r="T335" s="178"/>
      <c r="AT335" s="173" t="s">
        <v>226</v>
      </c>
      <c r="AU335" s="173" t="s">
        <v>85</v>
      </c>
      <c r="AV335" s="15" t="s">
        <v>221</v>
      </c>
      <c r="AW335" s="15" t="s">
        <v>37</v>
      </c>
      <c r="AX335" s="15" t="s">
        <v>83</v>
      </c>
      <c r="AY335" s="173" t="s">
        <v>215</v>
      </c>
    </row>
    <row r="336" spans="2:65" s="1" customFormat="1" ht="21.75" customHeight="1">
      <c r="B336" s="33"/>
      <c r="C336" s="133" t="s">
        <v>341</v>
      </c>
      <c r="D336" s="133" t="s">
        <v>217</v>
      </c>
      <c r="E336" s="134" t="s">
        <v>416</v>
      </c>
      <c r="F336" s="135" t="s">
        <v>417</v>
      </c>
      <c r="G336" s="136" t="s">
        <v>256</v>
      </c>
      <c r="H336" s="137">
        <v>17.695</v>
      </c>
      <c r="I336" s="138"/>
      <c r="J336" s="139">
        <f>ROUND(I336*H336,2)</f>
        <v>0</v>
      </c>
      <c r="K336" s="135" t="s">
        <v>220</v>
      </c>
      <c r="L336" s="33"/>
      <c r="M336" s="140" t="s">
        <v>21</v>
      </c>
      <c r="N336" s="141" t="s">
        <v>47</v>
      </c>
      <c r="P336" s="142">
        <f>O336*H336</f>
        <v>0</v>
      </c>
      <c r="Q336" s="142">
        <v>2.16</v>
      </c>
      <c r="R336" s="142">
        <f>Q336*H336</f>
        <v>38.2212</v>
      </c>
      <c r="S336" s="142">
        <v>0</v>
      </c>
      <c r="T336" s="143">
        <f>S336*H336</f>
        <v>0</v>
      </c>
      <c r="AR336" s="144" t="s">
        <v>221</v>
      </c>
      <c r="AT336" s="144" t="s">
        <v>217</v>
      </c>
      <c r="AU336" s="144" t="s">
        <v>85</v>
      </c>
      <c r="AY336" s="18" t="s">
        <v>215</v>
      </c>
      <c r="BE336" s="145">
        <f>IF(N336="základní",J336,0)</f>
        <v>0</v>
      </c>
      <c r="BF336" s="145">
        <f>IF(N336="snížená",J336,0)</f>
        <v>0</v>
      </c>
      <c r="BG336" s="145">
        <f>IF(N336="zákl. přenesená",J336,0)</f>
        <v>0</v>
      </c>
      <c r="BH336" s="145">
        <f>IF(N336="sníž. přenesená",J336,0)</f>
        <v>0</v>
      </c>
      <c r="BI336" s="145">
        <f>IF(N336="nulová",J336,0)</f>
        <v>0</v>
      </c>
      <c r="BJ336" s="18" t="s">
        <v>83</v>
      </c>
      <c r="BK336" s="145">
        <f>ROUND(I336*H336,2)</f>
        <v>0</v>
      </c>
      <c r="BL336" s="18" t="s">
        <v>221</v>
      </c>
      <c r="BM336" s="144" t="s">
        <v>427</v>
      </c>
    </row>
    <row r="337" spans="2:47" s="1" customFormat="1" ht="12">
      <c r="B337" s="33"/>
      <c r="D337" s="146" t="s">
        <v>222</v>
      </c>
      <c r="F337" s="147" t="s">
        <v>419</v>
      </c>
      <c r="I337" s="148"/>
      <c r="L337" s="33"/>
      <c r="M337" s="149"/>
      <c r="T337" s="54"/>
      <c r="AT337" s="18" t="s">
        <v>222</v>
      </c>
      <c r="AU337" s="18" t="s">
        <v>85</v>
      </c>
    </row>
    <row r="338" spans="2:51" s="12" customFormat="1" ht="12">
      <c r="B338" s="152"/>
      <c r="D338" s="150" t="s">
        <v>226</v>
      </c>
      <c r="E338" s="153" t="s">
        <v>21</v>
      </c>
      <c r="F338" s="154" t="s">
        <v>422</v>
      </c>
      <c r="H338" s="153" t="s">
        <v>21</v>
      </c>
      <c r="I338" s="155"/>
      <c r="L338" s="152"/>
      <c r="M338" s="156"/>
      <c r="T338" s="157"/>
      <c r="AT338" s="153" t="s">
        <v>226</v>
      </c>
      <c r="AU338" s="153" t="s">
        <v>85</v>
      </c>
      <c r="AV338" s="12" t="s">
        <v>83</v>
      </c>
      <c r="AW338" s="12" t="s">
        <v>37</v>
      </c>
      <c r="AX338" s="12" t="s">
        <v>76</v>
      </c>
      <c r="AY338" s="153" t="s">
        <v>215</v>
      </c>
    </row>
    <row r="339" spans="2:51" s="12" customFormat="1" ht="12">
      <c r="B339" s="152"/>
      <c r="D339" s="150" t="s">
        <v>226</v>
      </c>
      <c r="E339" s="153" t="s">
        <v>21</v>
      </c>
      <c r="F339" s="154" t="s">
        <v>423</v>
      </c>
      <c r="H339" s="153" t="s">
        <v>21</v>
      </c>
      <c r="I339" s="155"/>
      <c r="L339" s="152"/>
      <c r="M339" s="156"/>
      <c r="T339" s="157"/>
      <c r="AT339" s="153" t="s">
        <v>226</v>
      </c>
      <c r="AU339" s="153" t="s">
        <v>85</v>
      </c>
      <c r="AV339" s="12" t="s">
        <v>83</v>
      </c>
      <c r="AW339" s="12" t="s">
        <v>37</v>
      </c>
      <c r="AX339" s="12" t="s">
        <v>76</v>
      </c>
      <c r="AY339" s="153" t="s">
        <v>215</v>
      </c>
    </row>
    <row r="340" spans="2:51" s="13" customFormat="1" ht="12">
      <c r="B340" s="158"/>
      <c r="D340" s="150" t="s">
        <v>226</v>
      </c>
      <c r="E340" s="159" t="s">
        <v>21</v>
      </c>
      <c r="F340" s="160" t="s">
        <v>424</v>
      </c>
      <c r="H340" s="161">
        <v>17.902</v>
      </c>
      <c r="I340" s="162"/>
      <c r="L340" s="158"/>
      <c r="M340" s="163"/>
      <c r="T340" s="164"/>
      <c r="AT340" s="159" t="s">
        <v>226</v>
      </c>
      <c r="AU340" s="159" t="s">
        <v>85</v>
      </c>
      <c r="AV340" s="13" t="s">
        <v>85</v>
      </c>
      <c r="AW340" s="13" t="s">
        <v>37</v>
      </c>
      <c r="AX340" s="13" t="s">
        <v>76</v>
      </c>
      <c r="AY340" s="159" t="s">
        <v>215</v>
      </c>
    </row>
    <row r="341" spans="2:51" s="13" customFormat="1" ht="12">
      <c r="B341" s="158"/>
      <c r="D341" s="150" t="s">
        <v>226</v>
      </c>
      <c r="E341" s="159" t="s">
        <v>21</v>
      </c>
      <c r="F341" s="160" t="s">
        <v>425</v>
      </c>
      <c r="H341" s="161">
        <v>-0.927</v>
      </c>
      <c r="I341" s="162"/>
      <c r="L341" s="158"/>
      <c r="M341" s="163"/>
      <c r="T341" s="164"/>
      <c r="AT341" s="159" t="s">
        <v>226</v>
      </c>
      <c r="AU341" s="159" t="s">
        <v>85</v>
      </c>
      <c r="AV341" s="13" t="s">
        <v>85</v>
      </c>
      <c r="AW341" s="13" t="s">
        <v>37</v>
      </c>
      <c r="AX341" s="13" t="s">
        <v>76</v>
      </c>
      <c r="AY341" s="159" t="s">
        <v>215</v>
      </c>
    </row>
    <row r="342" spans="2:51" s="13" customFormat="1" ht="12">
      <c r="B342" s="158"/>
      <c r="D342" s="150" t="s">
        <v>226</v>
      </c>
      <c r="E342" s="159" t="s">
        <v>21</v>
      </c>
      <c r="F342" s="160" t="s">
        <v>426</v>
      </c>
      <c r="H342" s="161">
        <v>0.72</v>
      </c>
      <c r="I342" s="162"/>
      <c r="L342" s="158"/>
      <c r="M342" s="163"/>
      <c r="T342" s="164"/>
      <c r="AT342" s="159" t="s">
        <v>226</v>
      </c>
      <c r="AU342" s="159" t="s">
        <v>85</v>
      </c>
      <c r="AV342" s="13" t="s">
        <v>85</v>
      </c>
      <c r="AW342" s="13" t="s">
        <v>37</v>
      </c>
      <c r="AX342" s="13" t="s">
        <v>76</v>
      </c>
      <c r="AY342" s="159" t="s">
        <v>215</v>
      </c>
    </row>
    <row r="343" spans="2:51" s="15" customFormat="1" ht="12">
      <c r="B343" s="172"/>
      <c r="D343" s="150" t="s">
        <v>226</v>
      </c>
      <c r="E343" s="173" t="s">
        <v>21</v>
      </c>
      <c r="F343" s="174" t="s">
        <v>240</v>
      </c>
      <c r="H343" s="175">
        <v>17.695</v>
      </c>
      <c r="I343" s="176"/>
      <c r="L343" s="172"/>
      <c r="M343" s="177"/>
      <c r="T343" s="178"/>
      <c r="AT343" s="173" t="s">
        <v>226</v>
      </c>
      <c r="AU343" s="173" t="s">
        <v>85</v>
      </c>
      <c r="AV343" s="15" t="s">
        <v>221</v>
      </c>
      <c r="AW343" s="15" t="s">
        <v>37</v>
      </c>
      <c r="AX343" s="15" t="s">
        <v>83</v>
      </c>
      <c r="AY343" s="173" t="s">
        <v>215</v>
      </c>
    </row>
    <row r="344" spans="2:65" s="1" customFormat="1" ht="16.5" customHeight="1">
      <c r="B344" s="33"/>
      <c r="C344" s="133" t="s">
        <v>428</v>
      </c>
      <c r="D344" s="133" t="s">
        <v>217</v>
      </c>
      <c r="E344" s="134" t="s">
        <v>429</v>
      </c>
      <c r="F344" s="135" t="s">
        <v>430</v>
      </c>
      <c r="G344" s="136" t="s">
        <v>256</v>
      </c>
      <c r="H344" s="137">
        <v>49.758</v>
      </c>
      <c r="I344" s="138"/>
      <c r="J344" s="139">
        <f>ROUND(I344*H344,2)</f>
        <v>0</v>
      </c>
      <c r="K344" s="135" t="s">
        <v>220</v>
      </c>
      <c r="L344" s="33"/>
      <c r="M344" s="140" t="s">
        <v>21</v>
      </c>
      <c r="N344" s="141" t="s">
        <v>47</v>
      </c>
      <c r="P344" s="142">
        <f>O344*H344</f>
        <v>0</v>
      </c>
      <c r="Q344" s="142">
        <v>2.301022204</v>
      </c>
      <c r="R344" s="142">
        <f>Q344*H344</f>
        <v>114.49426282663201</v>
      </c>
      <c r="S344" s="142">
        <v>0</v>
      </c>
      <c r="T344" s="143">
        <f>S344*H344</f>
        <v>0</v>
      </c>
      <c r="AR344" s="144" t="s">
        <v>221</v>
      </c>
      <c r="AT344" s="144" t="s">
        <v>217</v>
      </c>
      <c r="AU344" s="144" t="s">
        <v>85</v>
      </c>
      <c r="AY344" s="18" t="s">
        <v>215</v>
      </c>
      <c r="BE344" s="145">
        <f>IF(N344="základní",J344,0)</f>
        <v>0</v>
      </c>
      <c r="BF344" s="145">
        <f>IF(N344="snížená",J344,0)</f>
        <v>0</v>
      </c>
      <c r="BG344" s="145">
        <f>IF(N344="zákl. přenesená",J344,0)</f>
        <v>0</v>
      </c>
      <c r="BH344" s="145">
        <f>IF(N344="sníž. přenesená",J344,0)</f>
        <v>0</v>
      </c>
      <c r="BI344" s="145">
        <f>IF(N344="nulová",J344,0)</f>
        <v>0</v>
      </c>
      <c r="BJ344" s="18" t="s">
        <v>83</v>
      </c>
      <c r="BK344" s="145">
        <f>ROUND(I344*H344,2)</f>
        <v>0</v>
      </c>
      <c r="BL344" s="18" t="s">
        <v>221</v>
      </c>
      <c r="BM344" s="144" t="s">
        <v>431</v>
      </c>
    </row>
    <row r="345" spans="2:47" s="1" customFormat="1" ht="12">
      <c r="B345" s="33"/>
      <c r="D345" s="146" t="s">
        <v>222</v>
      </c>
      <c r="F345" s="147" t="s">
        <v>432</v>
      </c>
      <c r="I345" s="148"/>
      <c r="L345" s="33"/>
      <c r="M345" s="149"/>
      <c r="T345" s="54"/>
      <c r="AT345" s="18" t="s">
        <v>222</v>
      </c>
      <c r="AU345" s="18" t="s">
        <v>85</v>
      </c>
    </row>
    <row r="346" spans="2:51" s="13" customFormat="1" ht="12">
      <c r="B346" s="158"/>
      <c r="D346" s="150" t="s">
        <v>226</v>
      </c>
      <c r="E346" s="159" t="s">
        <v>21</v>
      </c>
      <c r="F346" s="160" t="s">
        <v>420</v>
      </c>
      <c r="H346" s="161">
        <v>0.623</v>
      </c>
      <c r="I346" s="162"/>
      <c r="L346" s="158"/>
      <c r="M346" s="163"/>
      <c r="T346" s="164"/>
      <c r="AT346" s="159" t="s">
        <v>226</v>
      </c>
      <c r="AU346" s="159" t="s">
        <v>85</v>
      </c>
      <c r="AV346" s="13" t="s">
        <v>85</v>
      </c>
      <c r="AW346" s="13" t="s">
        <v>37</v>
      </c>
      <c r="AX346" s="13" t="s">
        <v>76</v>
      </c>
      <c r="AY346" s="159" t="s">
        <v>215</v>
      </c>
    </row>
    <row r="347" spans="2:51" s="13" customFormat="1" ht="12">
      <c r="B347" s="158"/>
      <c r="D347" s="150" t="s">
        <v>226</v>
      </c>
      <c r="E347" s="159" t="s">
        <v>21</v>
      </c>
      <c r="F347" s="160" t="s">
        <v>421</v>
      </c>
      <c r="H347" s="161">
        <v>0.564</v>
      </c>
      <c r="I347" s="162"/>
      <c r="L347" s="158"/>
      <c r="M347" s="163"/>
      <c r="T347" s="164"/>
      <c r="AT347" s="159" t="s">
        <v>226</v>
      </c>
      <c r="AU347" s="159" t="s">
        <v>85</v>
      </c>
      <c r="AV347" s="13" t="s">
        <v>85</v>
      </c>
      <c r="AW347" s="13" t="s">
        <v>37</v>
      </c>
      <c r="AX347" s="13" t="s">
        <v>76</v>
      </c>
      <c r="AY347" s="159" t="s">
        <v>215</v>
      </c>
    </row>
    <row r="348" spans="2:51" s="14" customFormat="1" ht="12">
      <c r="B348" s="165"/>
      <c r="D348" s="150" t="s">
        <v>226</v>
      </c>
      <c r="E348" s="166" t="s">
        <v>21</v>
      </c>
      <c r="F348" s="167" t="s">
        <v>229</v>
      </c>
      <c r="H348" s="168">
        <v>1.187</v>
      </c>
      <c r="I348" s="169"/>
      <c r="L348" s="165"/>
      <c r="M348" s="170"/>
      <c r="T348" s="171"/>
      <c r="AT348" s="166" t="s">
        <v>226</v>
      </c>
      <c r="AU348" s="166" t="s">
        <v>85</v>
      </c>
      <c r="AV348" s="14" t="s">
        <v>230</v>
      </c>
      <c r="AW348" s="14" t="s">
        <v>37</v>
      </c>
      <c r="AX348" s="14" t="s">
        <v>76</v>
      </c>
      <c r="AY348" s="166" t="s">
        <v>215</v>
      </c>
    </row>
    <row r="349" spans="2:51" s="12" customFormat="1" ht="12">
      <c r="B349" s="152"/>
      <c r="D349" s="150" t="s">
        <v>226</v>
      </c>
      <c r="E349" s="153" t="s">
        <v>21</v>
      </c>
      <c r="F349" s="154" t="s">
        <v>422</v>
      </c>
      <c r="H349" s="153" t="s">
        <v>21</v>
      </c>
      <c r="I349" s="155"/>
      <c r="L349" s="152"/>
      <c r="M349" s="156"/>
      <c r="T349" s="157"/>
      <c r="AT349" s="153" t="s">
        <v>226</v>
      </c>
      <c r="AU349" s="153" t="s">
        <v>85</v>
      </c>
      <c r="AV349" s="12" t="s">
        <v>83</v>
      </c>
      <c r="AW349" s="12" t="s">
        <v>37</v>
      </c>
      <c r="AX349" s="12" t="s">
        <v>76</v>
      </c>
      <c r="AY349" s="153" t="s">
        <v>215</v>
      </c>
    </row>
    <row r="350" spans="2:51" s="12" customFormat="1" ht="12">
      <c r="B350" s="152"/>
      <c r="D350" s="150" t="s">
        <v>226</v>
      </c>
      <c r="E350" s="153" t="s">
        <v>21</v>
      </c>
      <c r="F350" s="154" t="s">
        <v>433</v>
      </c>
      <c r="H350" s="153" t="s">
        <v>21</v>
      </c>
      <c r="I350" s="155"/>
      <c r="L350" s="152"/>
      <c r="M350" s="156"/>
      <c r="T350" s="157"/>
      <c r="AT350" s="153" t="s">
        <v>226</v>
      </c>
      <c r="AU350" s="153" t="s">
        <v>85</v>
      </c>
      <c r="AV350" s="12" t="s">
        <v>83</v>
      </c>
      <c r="AW350" s="12" t="s">
        <v>37</v>
      </c>
      <c r="AX350" s="12" t="s">
        <v>76</v>
      </c>
      <c r="AY350" s="153" t="s">
        <v>215</v>
      </c>
    </row>
    <row r="351" spans="2:51" s="13" customFormat="1" ht="12">
      <c r="B351" s="158"/>
      <c r="D351" s="150" t="s">
        <v>226</v>
      </c>
      <c r="E351" s="159" t="s">
        <v>21</v>
      </c>
      <c r="F351" s="160" t="s">
        <v>434</v>
      </c>
      <c r="H351" s="161">
        <v>41.033</v>
      </c>
      <c r="I351" s="162"/>
      <c r="L351" s="158"/>
      <c r="M351" s="163"/>
      <c r="T351" s="164"/>
      <c r="AT351" s="159" t="s">
        <v>226</v>
      </c>
      <c r="AU351" s="159" t="s">
        <v>85</v>
      </c>
      <c r="AV351" s="13" t="s">
        <v>85</v>
      </c>
      <c r="AW351" s="13" t="s">
        <v>37</v>
      </c>
      <c r="AX351" s="13" t="s">
        <v>76</v>
      </c>
      <c r="AY351" s="159" t="s">
        <v>215</v>
      </c>
    </row>
    <row r="352" spans="2:51" s="13" customFormat="1" ht="12">
      <c r="B352" s="158"/>
      <c r="D352" s="150" t="s">
        <v>226</v>
      </c>
      <c r="E352" s="159" t="s">
        <v>21</v>
      </c>
      <c r="F352" s="160" t="s">
        <v>435</v>
      </c>
      <c r="H352" s="161">
        <v>-2.595</v>
      </c>
      <c r="I352" s="162"/>
      <c r="L352" s="158"/>
      <c r="M352" s="163"/>
      <c r="T352" s="164"/>
      <c r="AT352" s="159" t="s">
        <v>226</v>
      </c>
      <c r="AU352" s="159" t="s">
        <v>85</v>
      </c>
      <c r="AV352" s="13" t="s">
        <v>85</v>
      </c>
      <c r="AW352" s="13" t="s">
        <v>37</v>
      </c>
      <c r="AX352" s="13" t="s">
        <v>76</v>
      </c>
      <c r="AY352" s="159" t="s">
        <v>215</v>
      </c>
    </row>
    <row r="353" spans="2:51" s="13" customFormat="1" ht="12">
      <c r="B353" s="158"/>
      <c r="D353" s="150" t="s">
        <v>226</v>
      </c>
      <c r="E353" s="159" t="s">
        <v>21</v>
      </c>
      <c r="F353" s="160" t="s">
        <v>436</v>
      </c>
      <c r="H353" s="161">
        <v>2.016</v>
      </c>
      <c r="I353" s="162"/>
      <c r="L353" s="158"/>
      <c r="M353" s="163"/>
      <c r="T353" s="164"/>
      <c r="AT353" s="159" t="s">
        <v>226</v>
      </c>
      <c r="AU353" s="159" t="s">
        <v>85</v>
      </c>
      <c r="AV353" s="13" t="s">
        <v>85</v>
      </c>
      <c r="AW353" s="13" t="s">
        <v>37</v>
      </c>
      <c r="AX353" s="13" t="s">
        <v>76</v>
      </c>
      <c r="AY353" s="159" t="s">
        <v>215</v>
      </c>
    </row>
    <row r="354" spans="2:51" s="14" customFormat="1" ht="12">
      <c r="B354" s="165"/>
      <c r="D354" s="150" t="s">
        <v>226</v>
      </c>
      <c r="E354" s="166" t="s">
        <v>21</v>
      </c>
      <c r="F354" s="167" t="s">
        <v>229</v>
      </c>
      <c r="H354" s="168">
        <v>40.454</v>
      </c>
      <c r="I354" s="169"/>
      <c r="L354" s="165"/>
      <c r="M354" s="170"/>
      <c r="T354" s="171"/>
      <c r="AT354" s="166" t="s">
        <v>226</v>
      </c>
      <c r="AU354" s="166" t="s">
        <v>85</v>
      </c>
      <c r="AV354" s="14" t="s">
        <v>230</v>
      </c>
      <c r="AW354" s="14" t="s">
        <v>37</v>
      </c>
      <c r="AX354" s="14" t="s">
        <v>76</v>
      </c>
      <c r="AY354" s="166" t="s">
        <v>215</v>
      </c>
    </row>
    <row r="355" spans="2:51" s="12" customFormat="1" ht="12">
      <c r="B355" s="152"/>
      <c r="D355" s="150" t="s">
        <v>226</v>
      </c>
      <c r="E355" s="153" t="s">
        <v>21</v>
      </c>
      <c r="F355" s="154" t="s">
        <v>437</v>
      </c>
      <c r="H355" s="153" t="s">
        <v>21</v>
      </c>
      <c r="I355" s="155"/>
      <c r="L355" s="152"/>
      <c r="M355" s="156"/>
      <c r="T355" s="157"/>
      <c r="AT355" s="153" t="s">
        <v>226</v>
      </c>
      <c r="AU355" s="153" t="s">
        <v>85</v>
      </c>
      <c r="AV355" s="12" t="s">
        <v>83</v>
      </c>
      <c r="AW355" s="12" t="s">
        <v>37</v>
      </c>
      <c r="AX355" s="12" t="s">
        <v>76</v>
      </c>
      <c r="AY355" s="153" t="s">
        <v>215</v>
      </c>
    </row>
    <row r="356" spans="2:51" s="13" customFormat="1" ht="12">
      <c r="B356" s="158"/>
      <c r="D356" s="150" t="s">
        <v>226</v>
      </c>
      <c r="E356" s="159" t="s">
        <v>21</v>
      </c>
      <c r="F356" s="160" t="s">
        <v>438</v>
      </c>
      <c r="H356" s="161">
        <v>8.117</v>
      </c>
      <c r="I356" s="162"/>
      <c r="L356" s="158"/>
      <c r="M356" s="163"/>
      <c r="T356" s="164"/>
      <c r="AT356" s="159" t="s">
        <v>226</v>
      </c>
      <c r="AU356" s="159" t="s">
        <v>85</v>
      </c>
      <c r="AV356" s="13" t="s">
        <v>85</v>
      </c>
      <c r="AW356" s="13" t="s">
        <v>37</v>
      </c>
      <c r="AX356" s="13" t="s">
        <v>76</v>
      </c>
      <c r="AY356" s="159" t="s">
        <v>215</v>
      </c>
    </row>
    <row r="357" spans="2:51" s="15" customFormat="1" ht="12">
      <c r="B357" s="172"/>
      <c r="D357" s="150" t="s">
        <v>226</v>
      </c>
      <c r="E357" s="173" t="s">
        <v>21</v>
      </c>
      <c r="F357" s="174" t="s">
        <v>240</v>
      </c>
      <c r="H357" s="175">
        <v>49.758</v>
      </c>
      <c r="I357" s="176"/>
      <c r="L357" s="172"/>
      <c r="M357" s="177"/>
      <c r="T357" s="178"/>
      <c r="AT357" s="173" t="s">
        <v>226</v>
      </c>
      <c r="AU357" s="173" t="s">
        <v>85</v>
      </c>
      <c r="AV357" s="15" t="s">
        <v>221</v>
      </c>
      <c r="AW357" s="15" t="s">
        <v>37</v>
      </c>
      <c r="AX357" s="15" t="s">
        <v>83</v>
      </c>
      <c r="AY357" s="173" t="s">
        <v>215</v>
      </c>
    </row>
    <row r="358" spans="2:65" s="1" customFormat="1" ht="21.75" customHeight="1">
      <c r="B358" s="33"/>
      <c r="C358" s="133" t="s">
        <v>345</v>
      </c>
      <c r="D358" s="133" t="s">
        <v>217</v>
      </c>
      <c r="E358" s="134" t="s">
        <v>439</v>
      </c>
      <c r="F358" s="135" t="s">
        <v>440</v>
      </c>
      <c r="G358" s="136" t="s">
        <v>256</v>
      </c>
      <c r="H358" s="137">
        <v>1.303</v>
      </c>
      <c r="I358" s="138"/>
      <c r="J358" s="139">
        <f>ROUND(I358*H358,2)</f>
        <v>0</v>
      </c>
      <c r="K358" s="135" t="s">
        <v>220</v>
      </c>
      <c r="L358" s="33"/>
      <c r="M358" s="140" t="s">
        <v>21</v>
      </c>
      <c r="N358" s="141" t="s">
        <v>47</v>
      </c>
      <c r="P358" s="142">
        <f>O358*H358</f>
        <v>0</v>
      </c>
      <c r="Q358" s="142">
        <v>2.501872204</v>
      </c>
      <c r="R358" s="142">
        <f>Q358*H358</f>
        <v>3.2599394818119998</v>
      </c>
      <c r="S358" s="142">
        <v>0</v>
      </c>
      <c r="T358" s="143">
        <f>S358*H358</f>
        <v>0</v>
      </c>
      <c r="AR358" s="144" t="s">
        <v>221</v>
      </c>
      <c r="AT358" s="144" t="s">
        <v>217</v>
      </c>
      <c r="AU358" s="144" t="s">
        <v>85</v>
      </c>
      <c r="AY358" s="18" t="s">
        <v>215</v>
      </c>
      <c r="BE358" s="145">
        <f>IF(N358="základní",J358,0)</f>
        <v>0</v>
      </c>
      <c r="BF358" s="145">
        <f>IF(N358="snížená",J358,0)</f>
        <v>0</v>
      </c>
      <c r="BG358" s="145">
        <f>IF(N358="zákl. přenesená",J358,0)</f>
        <v>0</v>
      </c>
      <c r="BH358" s="145">
        <f>IF(N358="sníž. přenesená",J358,0)</f>
        <v>0</v>
      </c>
      <c r="BI358" s="145">
        <f>IF(N358="nulová",J358,0)</f>
        <v>0</v>
      </c>
      <c r="BJ358" s="18" t="s">
        <v>83</v>
      </c>
      <c r="BK358" s="145">
        <f>ROUND(I358*H358,2)</f>
        <v>0</v>
      </c>
      <c r="BL358" s="18" t="s">
        <v>221</v>
      </c>
      <c r="BM358" s="144" t="s">
        <v>441</v>
      </c>
    </row>
    <row r="359" spans="2:47" s="1" customFormat="1" ht="12">
      <c r="B359" s="33"/>
      <c r="D359" s="146" t="s">
        <v>222</v>
      </c>
      <c r="F359" s="147" t="s">
        <v>442</v>
      </c>
      <c r="I359" s="148"/>
      <c r="L359" s="33"/>
      <c r="M359" s="149"/>
      <c r="T359" s="54"/>
      <c r="AT359" s="18" t="s">
        <v>222</v>
      </c>
      <c r="AU359" s="18" t="s">
        <v>85</v>
      </c>
    </row>
    <row r="360" spans="2:51" s="13" customFormat="1" ht="12">
      <c r="B360" s="158"/>
      <c r="D360" s="150" t="s">
        <v>226</v>
      </c>
      <c r="E360" s="159" t="s">
        <v>21</v>
      </c>
      <c r="F360" s="160" t="s">
        <v>443</v>
      </c>
      <c r="H360" s="161">
        <v>0.681</v>
      </c>
      <c r="I360" s="162"/>
      <c r="L360" s="158"/>
      <c r="M360" s="163"/>
      <c r="T360" s="164"/>
      <c r="AT360" s="159" t="s">
        <v>226</v>
      </c>
      <c r="AU360" s="159" t="s">
        <v>85</v>
      </c>
      <c r="AV360" s="13" t="s">
        <v>85</v>
      </c>
      <c r="AW360" s="13" t="s">
        <v>37</v>
      </c>
      <c r="AX360" s="13" t="s">
        <v>76</v>
      </c>
      <c r="AY360" s="159" t="s">
        <v>215</v>
      </c>
    </row>
    <row r="361" spans="2:51" s="13" customFormat="1" ht="12">
      <c r="B361" s="158"/>
      <c r="D361" s="150" t="s">
        <v>226</v>
      </c>
      <c r="E361" s="159" t="s">
        <v>21</v>
      </c>
      <c r="F361" s="160" t="s">
        <v>444</v>
      </c>
      <c r="H361" s="161">
        <v>0.622</v>
      </c>
      <c r="I361" s="162"/>
      <c r="L361" s="158"/>
      <c r="M361" s="163"/>
      <c r="T361" s="164"/>
      <c r="AT361" s="159" t="s">
        <v>226</v>
      </c>
      <c r="AU361" s="159" t="s">
        <v>85</v>
      </c>
      <c r="AV361" s="13" t="s">
        <v>85</v>
      </c>
      <c r="AW361" s="13" t="s">
        <v>37</v>
      </c>
      <c r="AX361" s="13" t="s">
        <v>76</v>
      </c>
      <c r="AY361" s="159" t="s">
        <v>215</v>
      </c>
    </row>
    <row r="362" spans="2:51" s="15" customFormat="1" ht="12">
      <c r="B362" s="172"/>
      <c r="D362" s="150" t="s">
        <v>226</v>
      </c>
      <c r="E362" s="173" t="s">
        <v>21</v>
      </c>
      <c r="F362" s="174" t="s">
        <v>240</v>
      </c>
      <c r="H362" s="175">
        <v>1.303</v>
      </c>
      <c r="I362" s="176"/>
      <c r="L362" s="172"/>
      <c r="M362" s="177"/>
      <c r="T362" s="178"/>
      <c r="AT362" s="173" t="s">
        <v>226</v>
      </c>
      <c r="AU362" s="173" t="s">
        <v>85</v>
      </c>
      <c r="AV362" s="15" t="s">
        <v>221</v>
      </c>
      <c r="AW362" s="15" t="s">
        <v>37</v>
      </c>
      <c r="AX362" s="15" t="s">
        <v>83</v>
      </c>
      <c r="AY362" s="173" t="s">
        <v>215</v>
      </c>
    </row>
    <row r="363" spans="2:65" s="1" customFormat="1" ht="16.5" customHeight="1">
      <c r="B363" s="33"/>
      <c r="C363" s="133" t="s">
        <v>445</v>
      </c>
      <c r="D363" s="133" t="s">
        <v>217</v>
      </c>
      <c r="E363" s="134" t="s">
        <v>446</v>
      </c>
      <c r="F363" s="135" t="s">
        <v>447</v>
      </c>
      <c r="G363" s="136" t="s">
        <v>311</v>
      </c>
      <c r="H363" s="137">
        <v>0.11</v>
      </c>
      <c r="I363" s="138"/>
      <c r="J363" s="139">
        <f>ROUND(I363*H363,2)</f>
        <v>0</v>
      </c>
      <c r="K363" s="135" t="s">
        <v>220</v>
      </c>
      <c r="L363" s="33"/>
      <c r="M363" s="140" t="s">
        <v>21</v>
      </c>
      <c r="N363" s="141" t="s">
        <v>47</v>
      </c>
      <c r="P363" s="142">
        <f>O363*H363</f>
        <v>0</v>
      </c>
      <c r="Q363" s="142">
        <v>1.0606208</v>
      </c>
      <c r="R363" s="142">
        <f>Q363*H363</f>
        <v>0.116668288</v>
      </c>
      <c r="S363" s="142">
        <v>0</v>
      </c>
      <c r="T363" s="143">
        <f>S363*H363</f>
        <v>0</v>
      </c>
      <c r="AR363" s="144" t="s">
        <v>221</v>
      </c>
      <c r="AT363" s="144" t="s">
        <v>217</v>
      </c>
      <c r="AU363" s="144" t="s">
        <v>85</v>
      </c>
      <c r="AY363" s="18" t="s">
        <v>215</v>
      </c>
      <c r="BE363" s="145">
        <f>IF(N363="základní",J363,0)</f>
        <v>0</v>
      </c>
      <c r="BF363" s="145">
        <f>IF(N363="snížená",J363,0)</f>
        <v>0</v>
      </c>
      <c r="BG363" s="145">
        <f>IF(N363="zákl. přenesená",J363,0)</f>
        <v>0</v>
      </c>
      <c r="BH363" s="145">
        <f>IF(N363="sníž. přenesená",J363,0)</f>
        <v>0</v>
      </c>
      <c r="BI363" s="145">
        <f>IF(N363="nulová",J363,0)</f>
        <v>0</v>
      </c>
      <c r="BJ363" s="18" t="s">
        <v>83</v>
      </c>
      <c r="BK363" s="145">
        <f>ROUND(I363*H363,2)</f>
        <v>0</v>
      </c>
      <c r="BL363" s="18" t="s">
        <v>221</v>
      </c>
      <c r="BM363" s="144" t="s">
        <v>448</v>
      </c>
    </row>
    <row r="364" spans="2:47" s="1" customFormat="1" ht="12">
      <c r="B364" s="33"/>
      <c r="D364" s="146" t="s">
        <v>222</v>
      </c>
      <c r="F364" s="147" t="s">
        <v>449</v>
      </c>
      <c r="I364" s="148"/>
      <c r="L364" s="33"/>
      <c r="M364" s="149"/>
      <c r="T364" s="54"/>
      <c r="AT364" s="18" t="s">
        <v>222</v>
      </c>
      <c r="AU364" s="18" t="s">
        <v>85</v>
      </c>
    </row>
    <row r="365" spans="2:65" s="1" customFormat="1" ht="16.5" customHeight="1">
      <c r="B365" s="33"/>
      <c r="C365" s="133" t="s">
        <v>353</v>
      </c>
      <c r="D365" s="133" t="s">
        <v>217</v>
      </c>
      <c r="E365" s="134" t="s">
        <v>450</v>
      </c>
      <c r="F365" s="135" t="s">
        <v>451</v>
      </c>
      <c r="G365" s="136" t="s">
        <v>256</v>
      </c>
      <c r="H365" s="137">
        <v>1.96</v>
      </c>
      <c r="I365" s="138"/>
      <c r="J365" s="139">
        <f>ROUND(I365*H365,2)</f>
        <v>0</v>
      </c>
      <c r="K365" s="135" t="s">
        <v>220</v>
      </c>
      <c r="L365" s="33"/>
      <c r="M365" s="140" t="s">
        <v>21</v>
      </c>
      <c r="N365" s="141" t="s">
        <v>47</v>
      </c>
      <c r="P365" s="142">
        <f>O365*H365</f>
        <v>0</v>
      </c>
      <c r="Q365" s="142">
        <v>2.301022204</v>
      </c>
      <c r="R365" s="142">
        <f>Q365*H365</f>
        <v>4.510003519840001</v>
      </c>
      <c r="S365" s="142">
        <v>0</v>
      </c>
      <c r="T365" s="143">
        <f>S365*H365</f>
        <v>0</v>
      </c>
      <c r="AR365" s="144" t="s">
        <v>221</v>
      </c>
      <c r="AT365" s="144" t="s">
        <v>217</v>
      </c>
      <c r="AU365" s="144" t="s">
        <v>85</v>
      </c>
      <c r="AY365" s="18" t="s">
        <v>215</v>
      </c>
      <c r="BE365" s="145">
        <f>IF(N365="základní",J365,0)</f>
        <v>0</v>
      </c>
      <c r="BF365" s="145">
        <f>IF(N365="snížená",J365,0)</f>
        <v>0</v>
      </c>
      <c r="BG365" s="145">
        <f>IF(N365="zákl. přenesená",J365,0)</f>
        <v>0</v>
      </c>
      <c r="BH365" s="145">
        <f>IF(N365="sníž. přenesená",J365,0)</f>
        <v>0</v>
      </c>
      <c r="BI365" s="145">
        <f>IF(N365="nulová",J365,0)</f>
        <v>0</v>
      </c>
      <c r="BJ365" s="18" t="s">
        <v>83</v>
      </c>
      <c r="BK365" s="145">
        <f>ROUND(I365*H365,2)</f>
        <v>0</v>
      </c>
      <c r="BL365" s="18" t="s">
        <v>221</v>
      </c>
      <c r="BM365" s="144" t="s">
        <v>452</v>
      </c>
    </row>
    <row r="366" spans="2:47" s="1" customFormat="1" ht="12">
      <c r="B366" s="33"/>
      <c r="D366" s="146" t="s">
        <v>222</v>
      </c>
      <c r="F366" s="147" t="s">
        <v>453</v>
      </c>
      <c r="I366" s="148"/>
      <c r="L366" s="33"/>
      <c r="M366" s="149"/>
      <c r="T366" s="54"/>
      <c r="AT366" s="18" t="s">
        <v>222</v>
      </c>
      <c r="AU366" s="18" t="s">
        <v>85</v>
      </c>
    </row>
    <row r="367" spans="2:51" s="13" customFormat="1" ht="12">
      <c r="B367" s="158"/>
      <c r="D367" s="150" t="s">
        <v>226</v>
      </c>
      <c r="E367" s="159" t="s">
        <v>21</v>
      </c>
      <c r="F367" s="160" t="s">
        <v>454</v>
      </c>
      <c r="H367" s="161">
        <v>1.96</v>
      </c>
      <c r="I367" s="162"/>
      <c r="L367" s="158"/>
      <c r="M367" s="163"/>
      <c r="T367" s="164"/>
      <c r="AT367" s="159" t="s">
        <v>226</v>
      </c>
      <c r="AU367" s="159" t="s">
        <v>85</v>
      </c>
      <c r="AV367" s="13" t="s">
        <v>85</v>
      </c>
      <c r="AW367" s="13" t="s">
        <v>37</v>
      </c>
      <c r="AX367" s="13" t="s">
        <v>76</v>
      </c>
      <c r="AY367" s="159" t="s">
        <v>215</v>
      </c>
    </row>
    <row r="368" spans="2:51" s="15" customFormat="1" ht="12">
      <c r="B368" s="172"/>
      <c r="D368" s="150" t="s">
        <v>226</v>
      </c>
      <c r="E368" s="173" t="s">
        <v>21</v>
      </c>
      <c r="F368" s="174" t="s">
        <v>240</v>
      </c>
      <c r="H368" s="175">
        <v>1.96</v>
      </c>
      <c r="I368" s="176"/>
      <c r="L368" s="172"/>
      <c r="M368" s="177"/>
      <c r="T368" s="178"/>
      <c r="AT368" s="173" t="s">
        <v>226</v>
      </c>
      <c r="AU368" s="173" t="s">
        <v>85</v>
      </c>
      <c r="AV368" s="15" t="s">
        <v>221</v>
      </c>
      <c r="AW368" s="15" t="s">
        <v>37</v>
      </c>
      <c r="AX368" s="15" t="s">
        <v>83</v>
      </c>
      <c r="AY368" s="173" t="s">
        <v>215</v>
      </c>
    </row>
    <row r="369" spans="2:65" s="1" customFormat="1" ht="16.5" customHeight="1">
      <c r="B369" s="33"/>
      <c r="C369" s="133" t="s">
        <v>455</v>
      </c>
      <c r="D369" s="133" t="s">
        <v>217</v>
      </c>
      <c r="E369" s="134" t="s">
        <v>456</v>
      </c>
      <c r="F369" s="135" t="s">
        <v>457</v>
      </c>
      <c r="G369" s="136" t="s">
        <v>113</v>
      </c>
      <c r="H369" s="137">
        <v>5.6</v>
      </c>
      <c r="I369" s="138"/>
      <c r="J369" s="139">
        <f>ROUND(I369*H369,2)</f>
        <v>0</v>
      </c>
      <c r="K369" s="135" t="s">
        <v>220</v>
      </c>
      <c r="L369" s="33"/>
      <c r="M369" s="140" t="s">
        <v>21</v>
      </c>
      <c r="N369" s="141" t="s">
        <v>47</v>
      </c>
      <c r="P369" s="142">
        <f>O369*H369</f>
        <v>0</v>
      </c>
      <c r="Q369" s="142">
        <v>0.0026369</v>
      </c>
      <c r="R369" s="142">
        <f>Q369*H369</f>
        <v>0.01476664</v>
      </c>
      <c r="S369" s="142">
        <v>0</v>
      </c>
      <c r="T369" s="143">
        <f>S369*H369</f>
        <v>0</v>
      </c>
      <c r="AR369" s="144" t="s">
        <v>221</v>
      </c>
      <c r="AT369" s="144" t="s">
        <v>217</v>
      </c>
      <c r="AU369" s="144" t="s">
        <v>85</v>
      </c>
      <c r="AY369" s="18" t="s">
        <v>215</v>
      </c>
      <c r="BE369" s="145">
        <f>IF(N369="základní",J369,0)</f>
        <v>0</v>
      </c>
      <c r="BF369" s="145">
        <f>IF(N369="snížená",J369,0)</f>
        <v>0</v>
      </c>
      <c r="BG369" s="145">
        <f>IF(N369="zákl. přenesená",J369,0)</f>
        <v>0</v>
      </c>
      <c r="BH369" s="145">
        <f>IF(N369="sníž. přenesená",J369,0)</f>
        <v>0</v>
      </c>
      <c r="BI369" s="145">
        <f>IF(N369="nulová",J369,0)</f>
        <v>0</v>
      </c>
      <c r="BJ369" s="18" t="s">
        <v>83</v>
      </c>
      <c r="BK369" s="145">
        <f>ROUND(I369*H369,2)</f>
        <v>0</v>
      </c>
      <c r="BL369" s="18" t="s">
        <v>221</v>
      </c>
      <c r="BM369" s="144" t="s">
        <v>458</v>
      </c>
    </row>
    <row r="370" spans="2:47" s="1" customFormat="1" ht="12">
      <c r="B370" s="33"/>
      <c r="D370" s="146" t="s">
        <v>222</v>
      </c>
      <c r="F370" s="147" t="s">
        <v>459</v>
      </c>
      <c r="I370" s="148"/>
      <c r="L370" s="33"/>
      <c r="M370" s="149"/>
      <c r="T370" s="54"/>
      <c r="AT370" s="18" t="s">
        <v>222</v>
      </c>
      <c r="AU370" s="18" t="s">
        <v>85</v>
      </c>
    </row>
    <row r="371" spans="2:51" s="13" customFormat="1" ht="12">
      <c r="B371" s="158"/>
      <c r="D371" s="150" t="s">
        <v>226</v>
      </c>
      <c r="E371" s="159" t="s">
        <v>21</v>
      </c>
      <c r="F371" s="160" t="s">
        <v>460</v>
      </c>
      <c r="H371" s="161">
        <v>5.6</v>
      </c>
      <c r="I371" s="162"/>
      <c r="L371" s="158"/>
      <c r="M371" s="163"/>
      <c r="T371" s="164"/>
      <c r="AT371" s="159" t="s">
        <v>226</v>
      </c>
      <c r="AU371" s="159" t="s">
        <v>85</v>
      </c>
      <c r="AV371" s="13" t="s">
        <v>85</v>
      </c>
      <c r="AW371" s="13" t="s">
        <v>37</v>
      </c>
      <c r="AX371" s="13" t="s">
        <v>76</v>
      </c>
      <c r="AY371" s="159" t="s">
        <v>215</v>
      </c>
    </row>
    <row r="372" spans="2:51" s="15" customFormat="1" ht="12">
      <c r="B372" s="172"/>
      <c r="D372" s="150" t="s">
        <v>226</v>
      </c>
      <c r="E372" s="173" t="s">
        <v>21</v>
      </c>
      <c r="F372" s="174" t="s">
        <v>240</v>
      </c>
      <c r="H372" s="175">
        <v>5.6</v>
      </c>
      <c r="I372" s="176"/>
      <c r="L372" s="172"/>
      <c r="M372" s="177"/>
      <c r="T372" s="178"/>
      <c r="AT372" s="173" t="s">
        <v>226</v>
      </c>
      <c r="AU372" s="173" t="s">
        <v>85</v>
      </c>
      <c r="AV372" s="15" t="s">
        <v>221</v>
      </c>
      <c r="AW372" s="15" t="s">
        <v>37</v>
      </c>
      <c r="AX372" s="15" t="s">
        <v>83</v>
      </c>
      <c r="AY372" s="173" t="s">
        <v>215</v>
      </c>
    </row>
    <row r="373" spans="2:65" s="1" customFormat="1" ht="16.5" customHeight="1">
      <c r="B373" s="33"/>
      <c r="C373" s="133" t="s">
        <v>461</v>
      </c>
      <c r="D373" s="133" t="s">
        <v>217</v>
      </c>
      <c r="E373" s="134" t="s">
        <v>462</v>
      </c>
      <c r="F373" s="135" t="s">
        <v>463</v>
      </c>
      <c r="G373" s="136" t="s">
        <v>113</v>
      </c>
      <c r="H373" s="137">
        <v>5.6</v>
      </c>
      <c r="I373" s="138"/>
      <c r="J373" s="139">
        <f>ROUND(I373*H373,2)</f>
        <v>0</v>
      </c>
      <c r="K373" s="135" t="s">
        <v>220</v>
      </c>
      <c r="L373" s="33"/>
      <c r="M373" s="140" t="s">
        <v>21</v>
      </c>
      <c r="N373" s="141" t="s">
        <v>47</v>
      </c>
      <c r="P373" s="142">
        <f>O373*H373</f>
        <v>0</v>
      </c>
      <c r="Q373" s="142">
        <v>0</v>
      </c>
      <c r="R373" s="142">
        <f>Q373*H373</f>
        <v>0</v>
      </c>
      <c r="S373" s="142">
        <v>0</v>
      </c>
      <c r="T373" s="143">
        <f>S373*H373</f>
        <v>0</v>
      </c>
      <c r="AR373" s="144" t="s">
        <v>221</v>
      </c>
      <c r="AT373" s="144" t="s">
        <v>217</v>
      </c>
      <c r="AU373" s="144" t="s">
        <v>85</v>
      </c>
      <c r="AY373" s="18" t="s">
        <v>215</v>
      </c>
      <c r="BE373" s="145">
        <f>IF(N373="základní",J373,0)</f>
        <v>0</v>
      </c>
      <c r="BF373" s="145">
        <f>IF(N373="snížená",J373,0)</f>
        <v>0</v>
      </c>
      <c r="BG373" s="145">
        <f>IF(N373="zákl. přenesená",J373,0)</f>
        <v>0</v>
      </c>
      <c r="BH373" s="145">
        <f>IF(N373="sníž. přenesená",J373,0)</f>
        <v>0</v>
      </c>
      <c r="BI373" s="145">
        <f>IF(N373="nulová",J373,0)</f>
        <v>0</v>
      </c>
      <c r="BJ373" s="18" t="s">
        <v>83</v>
      </c>
      <c r="BK373" s="145">
        <f>ROUND(I373*H373,2)</f>
        <v>0</v>
      </c>
      <c r="BL373" s="18" t="s">
        <v>221</v>
      </c>
      <c r="BM373" s="144" t="s">
        <v>464</v>
      </c>
    </row>
    <row r="374" spans="2:47" s="1" customFormat="1" ht="12">
      <c r="B374" s="33"/>
      <c r="D374" s="146" t="s">
        <v>222</v>
      </c>
      <c r="F374" s="147" t="s">
        <v>465</v>
      </c>
      <c r="I374" s="148"/>
      <c r="L374" s="33"/>
      <c r="M374" s="149"/>
      <c r="T374" s="54"/>
      <c r="AT374" s="18" t="s">
        <v>222</v>
      </c>
      <c r="AU374" s="18" t="s">
        <v>85</v>
      </c>
    </row>
    <row r="375" spans="2:65" s="1" customFormat="1" ht="21.75" customHeight="1">
      <c r="B375" s="33"/>
      <c r="C375" s="133" t="s">
        <v>466</v>
      </c>
      <c r="D375" s="133" t="s">
        <v>217</v>
      </c>
      <c r="E375" s="134" t="s">
        <v>467</v>
      </c>
      <c r="F375" s="135" t="s">
        <v>468</v>
      </c>
      <c r="G375" s="136" t="s">
        <v>301</v>
      </c>
      <c r="H375" s="137">
        <v>1</v>
      </c>
      <c r="I375" s="138"/>
      <c r="J375" s="139">
        <f>ROUND(I375*H375,2)</f>
        <v>0</v>
      </c>
      <c r="K375" s="135" t="s">
        <v>405</v>
      </c>
      <c r="L375" s="33"/>
      <c r="M375" s="140" t="s">
        <v>21</v>
      </c>
      <c r="N375" s="141" t="s">
        <v>47</v>
      </c>
      <c r="P375" s="142">
        <f>O375*H375</f>
        <v>0</v>
      </c>
      <c r="Q375" s="142">
        <v>0</v>
      </c>
      <c r="R375" s="142">
        <f>Q375*H375</f>
        <v>0</v>
      </c>
      <c r="S375" s="142">
        <v>0</v>
      </c>
      <c r="T375" s="143">
        <f>S375*H375</f>
        <v>0</v>
      </c>
      <c r="AR375" s="144" t="s">
        <v>221</v>
      </c>
      <c r="AT375" s="144" t="s">
        <v>217</v>
      </c>
      <c r="AU375" s="144" t="s">
        <v>85</v>
      </c>
      <c r="AY375" s="18" t="s">
        <v>215</v>
      </c>
      <c r="BE375" s="145">
        <f>IF(N375="základní",J375,0)</f>
        <v>0</v>
      </c>
      <c r="BF375" s="145">
        <f>IF(N375="snížená",J375,0)</f>
        <v>0</v>
      </c>
      <c r="BG375" s="145">
        <f>IF(N375="zákl. přenesená",J375,0)</f>
        <v>0</v>
      </c>
      <c r="BH375" s="145">
        <f>IF(N375="sníž. přenesená",J375,0)</f>
        <v>0</v>
      </c>
      <c r="BI375" s="145">
        <f>IF(N375="nulová",J375,0)</f>
        <v>0</v>
      </c>
      <c r="BJ375" s="18" t="s">
        <v>83</v>
      </c>
      <c r="BK375" s="145">
        <f>ROUND(I375*H375,2)</f>
        <v>0</v>
      </c>
      <c r="BL375" s="18" t="s">
        <v>221</v>
      </c>
      <c r="BM375" s="144" t="s">
        <v>469</v>
      </c>
    </row>
    <row r="376" spans="2:51" s="13" customFormat="1" ht="12">
      <c r="B376" s="158"/>
      <c r="D376" s="150" t="s">
        <v>226</v>
      </c>
      <c r="E376" s="159" t="s">
        <v>21</v>
      </c>
      <c r="F376" s="160" t="s">
        <v>470</v>
      </c>
      <c r="H376" s="161">
        <v>1</v>
      </c>
      <c r="I376" s="162"/>
      <c r="L376" s="158"/>
      <c r="M376" s="163"/>
      <c r="T376" s="164"/>
      <c r="AT376" s="159" t="s">
        <v>226</v>
      </c>
      <c r="AU376" s="159" t="s">
        <v>85</v>
      </c>
      <c r="AV376" s="13" t="s">
        <v>85</v>
      </c>
      <c r="AW376" s="13" t="s">
        <v>37</v>
      </c>
      <c r="AX376" s="13" t="s">
        <v>76</v>
      </c>
      <c r="AY376" s="159" t="s">
        <v>215</v>
      </c>
    </row>
    <row r="377" spans="2:51" s="15" customFormat="1" ht="12">
      <c r="B377" s="172"/>
      <c r="D377" s="150" t="s">
        <v>226</v>
      </c>
      <c r="E377" s="173" t="s">
        <v>21</v>
      </c>
      <c r="F377" s="174" t="s">
        <v>240</v>
      </c>
      <c r="H377" s="175">
        <v>1</v>
      </c>
      <c r="I377" s="176"/>
      <c r="L377" s="172"/>
      <c r="M377" s="177"/>
      <c r="T377" s="178"/>
      <c r="AT377" s="173" t="s">
        <v>226</v>
      </c>
      <c r="AU377" s="173" t="s">
        <v>85</v>
      </c>
      <c r="AV377" s="15" t="s">
        <v>221</v>
      </c>
      <c r="AW377" s="15" t="s">
        <v>37</v>
      </c>
      <c r="AX377" s="15" t="s">
        <v>83</v>
      </c>
      <c r="AY377" s="173" t="s">
        <v>215</v>
      </c>
    </row>
    <row r="378" spans="2:65" s="1" customFormat="1" ht="16.5" customHeight="1">
      <c r="B378" s="33"/>
      <c r="C378" s="133" t="s">
        <v>366</v>
      </c>
      <c r="D378" s="133" t="s">
        <v>217</v>
      </c>
      <c r="E378" s="134" t="s">
        <v>471</v>
      </c>
      <c r="F378" s="135" t="s">
        <v>472</v>
      </c>
      <c r="G378" s="136" t="s">
        <v>256</v>
      </c>
      <c r="H378" s="137">
        <v>5.98</v>
      </c>
      <c r="I378" s="138"/>
      <c r="J378" s="139">
        <f>ROUND(I378*H378,2)</f>
        <v>0</v>
      </c>
      <c r="K378" s="135" t="s">
        <v>220</v>
      </c>
      <c r="L378" s="33"/>
      <c r="M378" s="140" t="s">
        <v>21</v>
      </c>
      <c r="N378" s="141" t="s">
        <v>47</v>
      </c>
      <c r="P378" s="142">
        <f>O378*H378</f>
        <v>0</v>
      </c>
      <c r="Q378" s="142">
        <v>2.501872204</v>
      </c>
      <c r="R378" s="142">
        <f>Q378*H378</f>
        <v>14.961195779920002</v>
      </c>
      <c r="S378" s="142">
        <v>0</v>
      </c>
      <c r="T378" s="143">
        <f>S378*H378</f>
        <v>0</v>
      </c>
      <c r="AR378" s="144" t="s">
        <v>221</v>
      </c>
      <c r="AT378" s="144" t="s">
        <v>217</v>
      </c>
      <c r="AU378" s="144" t="s">
        <v>85</v>
      </c>
      <c r="AY378" s="18" t="s">
        <v>215</v>
      </c>
      <c r="BE378" s="145">
        <f>IF(N378="základní",J378,0)</f>
        <v>0</v>
      </c>
      <c r="BF378" s="145">
        <f>IF(N378="snížená",J378,0)</f>
        <v>0</v>
      </c>
      <c r="BG378" s="145">
        <f>IF(N378="zákl. přenesená",J378,0)</f>
        <v>0</v>
      </c>
      <c r="BH378" s="145">
        <f>IF(N378="sníž. přenesená",J378,0)</f>
        <v>0</v>
      </c>
      <c r="BI378" s="145">
        <f>IF(N378="nulová",J378,0)</f>
        <v>0</v>
      </c>
      <c r="BJ378" s="18" t="s">
        <v>83</v>
      </c>
      <c r="BK378" s="145">
        <f>ROUND(I378*H378,2)</f>
        <v>0</v>
      </c>
      <c r="BL378" s="18" t="s">
        <v>221</v>
      </c>
      <c r="BM378" s="144" t="s">
        <v>473</v>
      </c>
    </row>
    <row r="379" spans="2:47" s="1" customFormat="1" ht="12">
      <c r="B379" s="33"/>
      <c r="D379" s="146" t="s">
        <v>222</v>
      </c>
      <c r="F379" s="147" t="s">
        <v>474</v>
      </c>
      <c r="I379" s="148"/>
      <c r="L379" s="33"/>
      <c r="M379" s="149"/>
      <c r="T379" s="54"/>
      <c r="AT379" s="18" t="s">
        <v>222</v>
      </c>
      <c r="AU379" s="18" t="s">
        <v>85</v>
      </c>
    </row>
    <row r="380" spans="2:51" s="12" customFormat="1" ht="12">
      <c r="B380" s="152"/>
      <c r="D380" s="150" t="s">
        <v>226</v>
      </c>
      <c r="E380" s="153" t="s">
        <v>21</v>
      </c>
      <c r="F380" s="154" t="s">
        <v>475</v>
      </c>
      <c r="H380" s="153" t="s">
        <v>21</v>
      </c>
      <c r="I380" s="155"/>
      <c r="L380" s="152"/>
      <c r="M380" s="156"/>
      <c r="T380" s="157"/>
      <c r="AT380" s="153" t="s">
        <v>226</v>
      </c>
      <c r="AU380" s="153" t="s">
        <v>85</v>
      </c>
      <c r="AV380" s="12" t="s">
        <v>83</v>
      </c>
      <c r="AW380" s="12" t="s">
        <v>37</v>
      </c>
      <c r="AX380" s="12" t="s">
        <v>76</v>
      </c>
      <c r="AY380" s="153" t="s">
        <v>215</v>
      </c>
    </row>
    <row r="381" spans="2:51" s="13" customFormat="1" ht="12">
      <c r="B381" s="158"/>
      <c r="D381" s="150" t="s">
        <v>226</v>
      </c>
      <c r="E381" s="159" t="s">
        <v>21</v>
      </c>
      <c r="F381" s="160" t="s">
        <v>476</v>
      </c>
      <c r="H381" s="161">
        <v>3.033</v>
      </c>
      <c r="I381" s="162"/>
      <c r="L381" s="158"/>
      <c r="M381" s="163"/>
      <c r="T381" s="164"/>
      <c r="AT381" s="159" t="s">
        <v>226</v>
      </c>
      <c r="AU381" s="159" t="s">
        <v>85</v>
      </c>
      <c r="AV381" s="13" t="s">
        <v>85</v>
      </c>
      <c r="AW381" s="13" t="s">
        <v>37</v>
      </c>
      <c r="AX381" s="13" t="s">
        <v>76</v>
      </c>
      <c r="AY381" s="159" t="s">
        <v>215</v>
      </c>
    </row>
    <row r="382" spans="2:51" s="13" customFormat="1" ht="12">
      <c r="B382" s="158"/>
      <c r="D382" s="150" t="s">
        <v>226</v>
      </c>
      <c r="E382" s="159" t="s">
        <v>21</v>
      </c>
      <c r="F382" s="160" t="s">
        <v>477</v>
      </c>
      <c r="H382" s="161">
        <v>0.329</v>
      </c>
      <c r="I382" s="162"/>
      <c r="L382" s="158"/>
      <c r="M382" s="163"/>
      <c r="T382" s="164"/>
      <c r="AT382" s="159" t="s">
        <v>226</v>
      </c>
      <c r="AU382" s="159" t="s">
        <v>85</v>
      </c>
      <c r="AV382" s="13" t="s">
        <v>85</v>
      </c>
      <c r="AW382" s="13" t="s">
        <v>37</v>
      </c>
      <c r="AX382" s="13" t="s">
        <v>76</v>
      </c>
      <c r="AY382" s="159" t="s">
        <v>215</v>
      </c>
    </row>
    <row r="383" spans="2:51" s="14" customFormat="1" ht="12">
      <c r="B383" s="165"/>
      <c r="D383" s="150" t="s">
        <v>226</v>
      </c>
      <c r="E383" s="166" t="s">
        <v>21</v>
      </c>
      <c r="F383" s="167" t="s">
        <v>229</v>
      </c>
      <c r="H383" s="168">
        <v>3.362</v>
      </c>
      <c r="I383" s="169"/>
      <c r="L383" s="165"/>
      <c r="M383" s="170"/>
      <c r="T383" s="171"/>
      <c r="AT383" s="166" t="s">
        <v>226</v>
      </c>
      <c r="AU383" s="166" t="s">
        <v>85</v>
      </c>
      <c r="AV383" s="14" t="s">
        <v>230</v>
      </c>
      <c r="AW383" s="14" t="s">
        <v>37</v>
      </c>
      <c r="AX383" s="14" t="s">
        <v>76</v>
      </c>
      <c r="AY383" s="166" t="s">
        <v>215</v>
      </c>
    </row>
    <row r="384" spans="2:51" s="12" customFormat="1" ht="12">
      <c r="B384" s="152"/>
      <c r="D384" s="150" t="s">
        <v>226</v>
      </c>
      <c r="E384" s="153" t="s">
        <v>21</v>
      </c>
      <c r="F384" s="154" t="s">
        <v>478</v>
      </c>
      <c r="H384" s="153" t="s">
        <v>21</v>
      </c>
      <c r="I384" s="155"/>
      <c r="L384" s="152"/>
      <c r="M384" s="156"/>
      <c r="T384" s="157"/>
      <c r="AT384" s="153" t="s">
        <v>226</v>
      </c>
      <c r="AU384" s="153" t="s">
        <v>85</v>
      </c>
      <c r="AV384" s="12" t="s">
        <v>83</v>
      </c>
      <c r="AW384" s="12" t="s">
        <v>37</v>
      </c>
      <c r="AX384" s="12" t="s">
        <v>76</v>
      </c>
      <c r="AY384" s="153" t="s">
        <v>215</v>
      </c>
    </row>
    <row r="385" spans="2:51" s="13" customFormat="1" ht="12">
      <c r="B385" s="158"/>
      <c r="D385" s="150" t="s">
        <v>226</v>
      </c>
      <c r="E385" s="159" t="s">
        <v>21</v>
      </c>
      <c r="F385" s="160" t="s">
        <v>479</v>
      </c>
      <c r="H385" s="161">
        <v>2.403</v>
      </c>
      <c r="I385" s="162"/>
      <c r="L385" s="158"/>
      <c r="M385" s="163"/>
      <c r="T385" s="164"/>
      <c r="AT385" s="159" t="s">
        <v>226</v>
      </c>
      <c r="AU385" s="159" t="s">
        <v>85</v>
      </c>
      <c r="AV385" s="13" t="s">
        <v>85</v>
      </c>
      <c r="AW385" s="13" t="s">
        <v>37</v>
      </c>
      <c r="AX385" s="13" t="s">
        <v>76</v>
      </c>
      <c r="AY385" s="159" t="s">
        <v>215</v>
      </c>
    </row>
    <row r="386" spans="2:51" s="13" customFormat="1" ht="12">
      <c r="B386" s="158"/>
      <c r="D386" s="150" t="s">
        <v>226</v>
      </c>
      <c r="E386" s="159" t="s">
        <v>21</v>
      </c>
      <c r="F386" s="160" t="s">
        <v>480</v>
      </c>
      <c r="H386" s="161">
        <v>0.215</v>
      </c>
      <c r="I386" s="162"/>
      <c r="L386" s="158"/>
      <c r="M386" s="163"/>
      <c r="T386" s="164"/>
      <c r="AT386" s="159" t="s">
        <v>226</v>
      </c>
      <c r="AU386" s="159" t="s">
        <v>85</v>
      </c>
      <c r="AV386" s="13" t="s">
        <v>85</v>
      </c>
      <c r="AW386" s="13" t="s">
        <v>37</v>
      </c>
      <c r="AX386" s="13" t="s">
        <v>76</v>
      </c>
      <c r="AY386" s="159" t="s">
        <v>215</v>
      </c>
    </row>
    <row r="387" spans="2:51" s="14" customFormat="1" ht="12">
      <c r="B387" s="165"/>
      <c r="D387" s="150" t="s">
        <v>226</v>
      </c>
      <c r="E387" s="166" t="s">
        <v>21</v>
      </c>
      <c r="F387" s="167" t="s">
        <v>229</v>
      </c>
      <c r="H387" s="168">
        <v>2.618</v>
      </c>
      <c r="I387" s="169"/>
      <c r="L387" s="165"/>
      <c r="M387" s="170"/>
      <c r="T387" s="171"/>
      <c r="AT387" s="166" t="s">
        <v>226</v>
      </c>
      <c r="AU387" s="166" t="s">
        <v>85</v>
      </c>
      <c r="AV387" s="14" t="s">
        <v>230</v>
      </c>
      <c r="AW387" s="14" t="s">
        <v>37</v>
      </c>
      <c r="AX387" s="14" t="s">
        <v>76</v>
      </c>
      <c r="AY387" s="166" t="s">
        <v>215</v>
      </c>
    </row>
    <row r="388" spans="2:51" s="15" customFormat="1" ht="12">
      <c r="B388" s="172"/>
      <c r="D388" s="150" t="s">
        <v>226</v>
      </c>
      <c r="E388" s="173" t="s">
        <v>21</v>
      </c>
      <c r="F388" s="174" t="s">
        <v>240</v>
      </c>
      <c r="H388" s="175">
        <v>5.98</v>
      </c>
      <c r="I388" s="176"/>
      <c r="L388" s="172"/>
      <c r="M388" s="177"/>
      <c r="T388" s="178"/>
      <c r="AT388" s="173" t="s">
        <v>226</v>
      </c>
      <c r="AU388" s="173" t="s">
        <v>85</v>
      </c>
      <c r="AV388" s="15" t="s">
        <v>221</v>
      </c>
      <c r="AW388" s="15" t="s">
        <v>37</v>
      </c>
      <c r="AX388" s="15" t="s">
        <v>83</v>
      </c>
      <c r="AY388" s="173" t="s">
        <v>215</v>
      </c>
    </row>
    <row r="389" spans="2:65" s="1" customFormat="1" ht="16.5" customHeight="1">
      <c r="B389" s="33"/>
      <c r="C389" s="133" t="s">
        <v>481</v>
      </c>
      <c r="D389" s="133" t="s">
        <v>217</v>
      </c>
      <c r="E389" s="134" t="s">
        <v>482</v>
      </c>
      <c r="F389" s="135" t="s">
        <v>483</v>
      </c>
      <c r="G389" s="136" t="s">
        <v>256</v>
      </c>
      <c r="H389" s="137">
        <v>0.292</v>
      </c>
      <c r="I389" s="138"/>
      <c r="J389" s="139">
        <f>ROUND(I389*H389,2)</f>
        <v>0</v>
      </c>
      <c r="K389" s="135" t="s">
        <v>220</v>
      </c>
      <c r="L389" s="33"/>
      <c r="M389" s="140" t="s">
        <v>21</v>
      </c>
      <c r="N389" s="141" t="s">
        <v>47</v>
      </c>
      <c r="P389" s="142">
        <f>O389*H389</f>
        <v>0</v>
      </c>
      <c r="Q389" s="142">
        <v>2.501872204</v>
      </c>
      <c r="R389" s="142">
        <f>Q389*H389</f>
        <v>0.730546683568</v>
      </c>
      <c r="S389" s="142">
        <v>0</v>
      </c>
      <c r="T389" s="143">
        <f>S389*H389</f>
        <v>0</v>
      </c>
      <c r="AR389" s="144" t="s">
        <v>221</v>
      </c>
      <c r="AT389" s="144" t="s">
        <v>217</v>
      </c>
      <c r="AU389" s="144" t="s">
        <v>85</v>
      </c>
      <c r="AY389" s="18" t="s">
        <v>215</v>
      </c>
      <c r="BE389" s="145">
        <f>IF(N389="základní",J389,0)</f>
        <v>0</v>
      </c>
      <c r="BF389" s="145">
        <f>IF(N389="snížená",J389,0)</f>
        <v>0</v>
      </c>
      <c r="BG389" s="145">
        <f>IF(N389="zákl. přenesená",J389,0)</f>
        <v>0</v>
      </c>
      <c r="BH389" s="145">
        <f>IF(N389="sníž. přenesená",J389,0)</f>
        <v>0</v>
      </c>
      <c r="BI389" s="145">
        <f>IF(N389="nulová",J389,0)</f>
        <v>0</v>
      </c>
      <c r="BJ389" s="18" t="s">
        <v>83</v>
      </c>
      <c r="BK389" s="145">
        <f>ROUND(I389*H389,2)</f>
        <v>0</v>
      </c>
      <c r="BL389" s="18" t="s">
        <v>221</v>
      </c>
      <c r="BM389" s="144" t="s">
        <v>484</v>
      </c>
    </row>
    <row r="390" spans="2:47" s="1" customFormat="1" ht="12">
      <c r="B390" s="33"/>
      <c r="D390" s="146" t="s">
        <v>222</v>
      </c>
      <c r="F390" s="147" t="s">
        <v>485</v>
      </c>
      <c r="I390" s="148"/>
      <c r="L390" s="33"/>
      <c r="M390" s="149"/>
      <c r="T390" s="54"/>
      <c r="AT390" s="18" t="s">
        <v>222</v>
      </c>
      <c r="AU390" s="18" t="s">
        <v>85</v>
      </c>
    </row>
    <row r="391" spans="2:51" s="13" customFormat="1" ht="12">
      <c r="B391" s="158"/>
      <c r="D391" s="150" t="s">
        <v>226</v>
      </c>
      <c r="E391" s="159" t="s">
        <v>21</v>
      </c>
      <c r="F391" s="160" t="s">
        <v>486</v>
      </c>
      <c r="H391" s="161">
        <v>0.146</v>
      </c>
      <c r="I391" s="162"/>
      <c r="L391" s="158"/>
      <c r="M391" s="163"/>
      <c r="T391" s="164"/>
      <c r="AT391" s="159" t="s">
        <v>226</v>
      </c>
      <c r="AU391" s="159" t="s">
        <v>85</v>
      </c>
      <c r="AV391" s="13" t="s">
        <v>85</v>
      </c>
      <c r="AW391" s="13" t="s">
        <v>37</v>
      </c>
      <c r="AX391" s="13" t="s">
        <v>76</v>
      </c>
      <c r="AY391" s="159" t="s">
        <v>215</v>
      </c>
    </row>
    <row r="392" spans="2:51" s="13" customFormat="1" ht="12">
      <c r="B392" s="158"/>
      <c r="D392" s="150" t="s">
        <v>226</v>
      </c>
      <c r="E392" s="159" t="s">
        <v>21</v>
      </c>
      <c r="F392" s="160" t="s">
        <v>487</v>
      </c>
      <c r="H392" s="161">
        <v>0.146</v>
      </c>
      <c r="I392" s="162"/>
      <c r="L392" s="158"/>
      <c r="M392" s="163"/>
      <c r="T392" s="164"/>
      <c r="AT392" s="159" t="s">
        <v>226</v>
      </c>
      <c r="AU392" s="159" t="s">
        <v>85</v>
      </c>
      <c r="AV392" s="13" t="s">
        <v>85</v>
      </c>
      <c r="AW392" s="13" t="s">
        <v>37</v>
      </c>
      <c r="AX392" s="13" t="s">
        <v>76</v>
      </c>
      <c r="AY392" s="159" t="s">
        <v>215</v>
      </c>
    </row>
    <row r="393" spans="2:51" s="15" customFormat="1" ht="12">
      <c r="B393" s="172"/>
      <c r="D393" s="150" t="s">
        <v>226</v>
      </c>
      <c r="E393" s="173" t="s">
        <v>21</v>
      </c>
      <c r="F393" s="174" t="s">
        <v>240</v>
      </c>
      <c r="H393" s="175">
        <v>0.292</v>
      </c>
      <c r="I393" s="176"/>
      <c r="L393" s="172"/>
      <c r="M393" s="177"/>
      <c r="T393" s="178"/>
      <c r="AT393" s="173" t="s">
        <v>226</v>
      </c>
      <c r="AU393" s="173" t="s">
        <v>85</v>
      </c>
      <c r="AV393" s="15" t="s">
        <v>221</v>
      </c>
      <c r="AW393" s="15" t="s">
        <v>37</v>
      </c>
      <c r="AX393" s="15" t="s">
        <v>83</v>
      </c>
      <c r="AY393" s="173" t="s">
        <v>215</v>
      </c>
    </row>
    <row r="394" spans="2:65" s="1" customFormat="1" ht="16.5" customHeight="1">
      <c r="B394" s="33"/>
      <c r="C394" s="133" t="s">
        <v>371</v>
      </c>
      <c r="D394" s="133" t="s">
        <v>217</v>
      </c>
      <c r="E394" s="134" t="s">
        <v>488</v>
      </c>
      <c r="F394" s="135" t="s">
        <v>489</v>
      </c>
      <c r="G394" s="136" t="s">
        <v>113</v>
      </c>
      <c r="H394" s="137">
        <v>37.062</v>
      </c>
      <c r="I394" s="138"/>
      <c r="J394" s="139">
        <f>ROUND(I394*H394,2)</f>
        <v>0</v>
      </c>
      <c r="K394" s="135" t="s">
        <v>220</v>
      </c>
      <c r="L394" s="33"/>
      <c r="M394" s="140" t="s">
        <v>21</v>
      </c>
      <c r="N394" s="141" t="s">
        <v>47</v>
      </c>
      <c r="P394" s="142">
        <f>O394*H394</f>
        <v>0</v>
      </c>
      <c r="Q394" s="142">
        <v>0.0034619</v>
      </c>
      <c r="R394" s="142">
        <f>Q394*H394</f>
        <v>0.1283049378</v>
      </c>
      <c r="S394" s="142">
        <v>0</v>
      </c>
      <c r="T394" s="143">
        <f>S394*H394</f>
        <v>0</v>
      </c>
      <c r="AR394" s="144" t="s">
        <v>221</v>
      </c>
      <c r="AT394" s="144" t="s">
        <v>217</v>
      </c>
      <c r="AU394" s="144" t="s">
        <v>85</v>
      </c>
      <c r="AY394" s="18" t="s">
        <v>215</v>
      </c>
      <c r="BE394" s="145">
        <f>IF(N394="základní",J394,0)</f>
        <v>0</v>
      </c>
      <c r="BF394" s="145">
        <f>IF(N394="snížená",J394,0)</f>
        <v>0</v>
      </c>
      <c r="BG394" s="145">
        <f>IF(N394="zákl. přenesená",J394,0)</f>
        <v>0</v>
      </c>
      <c r="BH394" s="145">
        <f>IF(N394="sníž. přenesená",J394,0)</f>
        <v>0</v>
      </c>
      <c r="BI394" s="145">
        <f>IF(N394="nulová",J394,0)</f>
        <v>0</v>
      </c>
      <c r="BJ394" s="18" t="s">
        <v>83</v>
      </c>
      <c r="BK394" s="145">
        <f>ROUND(I394*H394,2)</f>
        <v>0</v>
      </c>
      <c r="BL394" s="18" t="s">
        <v>221</v>
      </c>
      <c r="BM394" s="144" t="s">
        <v>490</v>
      </c>
    </row>
    <row r="395" spans="2:47" s="1" customFormat="1" ht="12">
      <c r="B395" s="33"/>
      <c r="D395" s="146" t="s">
        <v>222</v>
      </c>
      <c r="F395" s="147" t="s">
        <v>491</v>
      </c>
      <c r="I395" s="148"/>
      <c r="L395" s="33"/>
      <c r="M395" s="149"/>
      <c r="T395" s="54"/>
      <c r="AT395" s="18" t="s">
        <v>222</v>
      </c>
      <c r="AU395" s="18" t="s">
        <v>85</v>
      </c>
    </row>
    <row r="396" spans="2:51" s="12" customFormat="1" ht="12">
      <c r="B396" s="152"/>
      <c r="D396" s="150" t="s">
        <v>226</v>
      </c>
      <c r="E396" s="153" t="s">
        <v>21</v>
      </c>
      <c r="F396" s="154" t="s">
        <v>475</v>
      </c>
      <c r="H396" s="153" t="s">
        <v>21</v>
      </c>
      <c r="I396" s="155"/>
      <c r="L396" s="152"/>
      <c r="M396" s="156"/>
      <c r="T396" s="157"/>
      <c r="AT396" s="153" t="s">
        <v>226</v>
      </c>
      <c r="AU396" s="153" t="s">
        <v>85</v>
      </c>
      <c r="AV396" s="12" t="s">
        <v>83</v>
      </c>
      <c r="AW396" s="12" t="s">
        <v>37</v>
      </c>
      <c r="AX396" s="12" t="s">
        <v>76</v>
      </c>
      <c r="AY396" s="153" t="s">
        <v>215</v>
      </c>
    </row>
    <row r="397" spans="2:51" s="13" customFormat="1" ht="12">
      <c r="B397" s="158"/>
      <c r="D397" s="150" t="s">
        <v>226</v>
      </c>
      <c r="E397" s="159" t="s">
        <v>21</v>
      </c>
      <c r="F397" s="160" t="s">
        <v>492</v>
      </c>
      <c r="H397" s="161">
        <v>18.381</v>
      </c>
      <c r="I397" s="162"/>
      <c r="L397" s="158"/>
      <c r="M397" s="163"/>
      <c r="T397" s="164"/>
      <c r="AT397" s="159" t="s">
        <v>226</v>
      </c>
      <c r="AU397" s="159" t="s">
        <v>85</v>
      </c>
      <c r="AV397" s="13" t="s">
        <v>85</v>
      </c>
      <c r="AW397" s="13" t="s">
        <v>37</v>
      </c>
      <c r="AX397" s="13" t="s">
        <v>76</v>
      </c>
      <c r="AY397" s="159" t="s">
        <v>215</v>
      </c>
    </row>
    <row r="398" spans="2:51" s="13" customFormat="1" ht="12">
      <c r="B398" s="158"/>
      <c r="D398" s="150" t="s">
        <v>226</v>
      </c>
      <c r="E398" s="159" t="s">
        <v>21</v>
      </c>
      <c r="F398" s="160" t="s">
        <v>493</v>
      </c>
      <c r="H398" s="161">
        <v>2.24</v>
      </c>
      <c r="I398" s="162"/>
      <c r="L398" s="158"/>
      <c r="M398" s="163"/>
      <c r="T398" s="164"/>
      <c r="AT398" s="159" t="s">
        <v>226</v>
      </c>
      <c r="AU398" s="159" t="s">
        <v>85</v>
      </c>
      <c r="AV398" s="13" t="s">
        <v>85</v>
      </c>
      <c r="AW398" s="13" t="s">
        <v>37</v>
      </c>
      <c r="AX398" s="13" t="s">
        <v>76</v>
      </c>
      <c r="AY398" s="159" t="s">
        <v>215</v>
      </c>
    </row>
    <row r="399" spans="2:51" s="14" customFormat="1" ht="12">
      <c r="B399" s="165"/>
      <c r="D399" s="150" t="s">
        <v>226</v>
      </c>
      <c r="E399" s="166" t="s">
        <v>21</v>
      </c>
      <c r="F399" s="167" t="s">
        <v>229</v>
      </c>
      <c r="H399" s="168">
        <v>20.621</v>
      </c>
      <c r="I399" s="169"/>
      <c r="L399" s="165"/>
      <c r="M399" s="170"/>
      <c r="T399" s="171"/>
      <c r="AT399" s="166" t="s">
        <v>226</v>
      </c>
      <c r="AU399" s="166" t="s">
        <v>85</v>
      </c>
      <c r="AV399" s="14" t="s">
        <v>230</v>
      </c>
      <c r="AW399" s="14" t="s">
        <v>37</v>
      </c>
      <c r="AX399" s="14" t="s">
        <v>76</v>
      </c>
      <c r="AY399" s="166" t="s">
        <v>215</v>
      </c>
    </row>
    <row r="400" spans="2:51" s="12" customFormat="1" ht="12">
      <c r="B400" s="152"/>
      <c r="D400" s="150" t="s">
        <v>226</v>
      </c>
      <c r="E400" s="153" t="s">
        <v>21</v>
      </c>
      <c r="F400" s="154" t="s">
        <v>478</v>
      </c>
      <c r="H400" s="153" t="s">
        <v>21</v>
      </c>
      <c r="I400" s="155"/>
      <c r="L400" s="152"/>
      <c r="M400" s="156"/>
      <c r="T400" s="157"/>
      <c r="AT400" s="153" t="s">
        <v>226</v>
      </c>
      <c r="AU400" s="153" t="s">
        <v>85</v>
      </c>
      <c r="AV400" s="12" t="s">
        <v>83</v>
      </c>
      <c r="AW400" s="12" t="s">
        <v>37</v>
      </c>
      <c r="AX400" s="12" t="s">
        <v>76</v>
      </c>
      <c r="AY400" s="153" t="s">
        <v>215</v>
      </c>
    </row>
    <row r="401" spans="2:51" s="13" customFormat="1" ht="12">
      <c r="B401" s="158"/>
      <c r="D401" s="150" t="s">
        <v>226</v>
      </c>
      <c r="E401" s="159" t="s">
        <v>21</v>
      </c>
      <c r="F401" s="160" t="s">
        <v>494</v>
      </c>
      <c r="H401" s="161">
        <v>14.521</v>
      </c>
      <c r="I401" s="162"/>
      <c r="L401" s="158"/>
      <c r="M401" s="163"/>
      <c r="T401" s="164"/>
      <c r="AT401" s="159" t="s">
        <v>226</v>
      </c>
      <c r="AU401" s="159" t="s">
        <v>85</v>
      </c>
      <c r="AV401" s="13" t="s">
        <v>85</v>
      </c>
      <c r="AW401" s="13" t="s">
        <v>37</v>
      </c>
      <c r="AX401" s="13" t="s">
        <v>76</v>
      </c>
      <c r="AY401" s="159" t="s">
        <v>215</v>
      </c>
    </row>
    <row r="402" spans="2:51" s="13" customFormat="1" ht="12">
      <c r="B402" s="158"/>
      <c r="D402" s="150" t="s">
        <v>226</v>
      </c>
      <c r="E402" s="159" t="s">
        <v>21</v>
      </c>
      <c r="F402" s="160" t="s">
        <v>495</v>
      </c>
      <c r="H402" s="161">
        <v>1.92</v>
      </c>
      <c r="I402" s="162"/>
      <c r="L402" s="158"/>
      <c r="M402" s="163"/>
      <c r="T402" s="164"/>
      <c r="AT402" s="159" t="s">
        <v>226</v>
      </c>
      <c r="AU402" s="159" t="s">
        <v>85</v>
      </c>
      <c r="AV402" s="13" t="s">
        <v>85</v>
      </c>
      <c r="AW402" s="13" t="s">
        <v>37</v>
      </c>
      <c r="AX402" s="13" t="s">
        <v>76</v>
      </c>
      <c r="AY402" s="159" t="s">
        <v>215</v>
      </c>
    </row>
    <row r="403" spans="2:51" s="14" customFormat="1" ht="12">
      <c r="B403" s="165"/>
      <c r="D403" s="150" t="s">
        <v>226</v>
      </c>
      <c r="E403" s="166" t="s">
        <v>21</v>
      </c>
      <c r="F403" s="167" t="s">
        <v>229</v>
      </c>
      <c r="H403" s="168">
        <v>16.441</v>
      </c>
      <c r="I403" s="169"/>
      <c r="L403" s="165"/>
      <c r="M403" s="170"/>
      <c r="T403" s="171"/>
      <c r="AT403" s="166" t="s">
        <v>226</v>
      </c>
      <c r="AU403" s="166" t="s">
        <v>85</v>
      </c>
      <c r="AV403" s="14" t="s">
        <v>230</v>
      </c>
      <c r="AW403" s="14" t="s">
        <v>37</v>
      </c>
      <c r="AX403" s="14" t="s">
        <v>76</v>
      </c>
      <c r="AY403" s="166" t="s">
        <v>215</v>
      </c>
    </row>
    <row r="404" spans="2:51" s="15" customFormat="1" ht="12">
      <c r="B404" s="172"/>
      <c r="D404" s="150" t="s">
        <v>226</v>
      </c>
      <c r="E404" s="173" t="s">
        <v>21</v>
      </c>
      <c r="F404" s="174" t="s">
        <v>240</v>
      </c>
      <c r="H404" s="175">
        <v>37.062</v>
      </c>
      <c r="I404" s="176"/>
      <c r="L404" s="172"/>
      <c r="M404" s="177"/>
      <c r="T404" s="178"/>
      <c r="AT404" s="173" t="s">
        <v>226</v>
      </c>
      <c r="AU404" s="173" t="s">
        <v>85</v>
      </c>
      <c r="AV404" s="15" t="s">
        <v>221</v>
      </c>
      <c r="AW404" s="15" t="s">
        <v>37</v>
      </c>
      <c r="AX404" s="15" t="s">
        <v>83</v>
      </c>
      <c r="AY404" s="173" t="s">
        <v>215</v>
      </c>
    </row>
    <row r="405" spans="2:65" s="1" customFormat="1" ht="16.5" customHeight="1">
      <c r="B405" s="33"/>
      <c r="C405" s="133" t="s">
        <v>496</v>
      </c>
      <c r="D405" s="133" t="s">
        <v>217</v>
      </c>
      <c r="E405" s="134" t="s">
        <v>497</v>
      </c>
      <c r="F405" s="135" t="s">
        <v>498</v>
      </c>
      <c r="G405" s="136" t="s">
        <v>113</v>
      </c>
      <c r="H405" s="137">
        <v>37.062</v>
      </c>
      <c r="I405" s="138"/>
      <c r="J405" s="139">
        <f>ROUND(I405*H405,2)</f>
        <v>0</v>
      </c>
      <c r="K405" s="135" t="s">
        <v>220</v>
      </c>
      <c r="L405" s="33"/>
      <c r="M405" s="140" t="s">
        <v>21</v>
      </c>
      <c r="N405" s="141" t="s">
        <v>47</v>
      </c>
      <c r="P405" s="142">
        <f>O405*H405</f>
        <v>0</v>
      </c>
      <c r="Q405" s="142">
        <v>0</v>
      </c>
      <c r="R405" s="142">
        <f>Q405*H405</f>
        <v>0</v>
      </c>
      <c r="S405" s="142">
        <v>0</v>
      </c>
      <c r="T405" s="143">
        <f>S405*H405</f>
        <v>0</v>
      </c>
      <c r="AR405" s="144" t="s">
        <v>221</v>
      </c>
      <c r="AT405" s="144" t="s">
        <v>217</v>
      </c>
      <c r="AU405" s="144" t="s">
        <v>85</v>
      </c>
      <c r="AY405" s="18" t="s">
        <v>215</v>
      </c>
      <c r="BE405" s="145">
        <f>IF(N405="základní",J405,0)</f>
        <v>0</v>
      </c>
      <c r="BF405" s="145">
        <f>IF(N405="snížená",J405,0)</f>
        <v>0</v>
      </c>
      <c r="BG405" s="145">
        <f>IF(N405="zákl. přenesená",J405,0)</f>
        <v>0</v>
      </c>
      <c r="BH405" s="145">
        <f>IF(N405="sníž. přenesená",J405,0)</f>
        <v>0</v>
      </c>
      <c r="BI405" s="145">
        <f>IF(N405="nulová",J405,0)</f>
        <v>0</v>
      </c>
      <c r="BJ405" s="18" t="s">
        <v>83</v>
      </c>
      <c r="BK405" s="145">
        <f>ROUND(I405*H405,2)</f>
        <v>0</v>
      </c>
      <c r="BL405" s="18" t="s">
        <v>221</v>
      </c>
      <c r="BM405" s="144" t="s">
        <v>499</v>
      </c>
    </row>
    <row r="406" spans="2:47" s="1" customFormat="1" ht="12">
      <c r="B406" s="33"/>
      <c r="D406" s="146" t="s">
        <v>222</v>
      </c>
      <c r="F406" s="147" t="s">
        <v>500</v>
      </c>
      <c r="I406" s="148"/>
      <c r="L406" s="33"/>
      <c r="M406" s="149"/>
      <c r="T406" s="54"/>
      <c r="AT406" s="18" t="s">
        <v>222</v>
      </c>
      <c r="AU406" s="18" t="s">
        <v>85</v>
      </c>
    </row>
    <row r="407" spans="2:51" s="12" customFormat="1" ht="12">
      <c r="B407" s="152"/>
      <c r="D407" s="150" t="s">
        <v>226</v>
      </c>
      <c r="E407" s="153" t="s">
        <v>21</v>
      </c>
      <c r="F407" s="154" t="s">
        <v>475</v>
      </c>
      <c r="H407" s="153" t="s">
        <v>21</v>
      </c>
      <c r="I407" s="155"/>
      <c r="L407" s="152"/>
      <c r="M407" s="156"/>
      <c r="T407" s="157"/>
      <c r="AT407" s="153" t="s">
        <v>226</v>
      </c>
      <c r="AU407" s="153" t="s">
        <v>85</v>
      </c>
      <c r="AV407" s="12" t="s">
        <v>83</v>
      </c>
      <c r="AW407" s="12" t="s">
        <v>37</v>
      </c>
      <c r="AX407" s="12" t="s">
        <v>76</v>
      </c>
      <c r="AY407" s="153" t="s">
        <v>215</v>
      </c>
    </row>
    <row r="408" spans="2:51" s="13" customFormat="1" ht="12">
      <c r="B408" s="158"/>
      <c r="D408" s="150" t="s">
        <v>226</v>
      </c>
      <c r="E408" s="159" t="s">
        <v>21</v>
      </c>
      <c r="F408" s="160" t="s">
        <v>492</v>
      </c>
      <c r="H408" s="161">
        <v>18.381</v>
      </c>
      <c r="I408" s="162"/>
      <c r="L408" s="158"/>
      <c r="M408" s="163"/>
      <c r="T408" s="164"/>
      <c r="AT408" s="159" t="s">
        <v>226</v>
      </c>
      <c r="AU408" s="159" t="s">
        <v>85</v>
      </c>
      <c r="AV408" s="13" t="s">
        <v>85</v>
      </c>
      <c r="AW408" s="13" t="s">
        <v>37</v>
      </c>
      <c r="AX408" s="13" t="s">
        <v>76</v>
      </c>
      <c r="AY408" s="159" t="s">
        <v>215</v>
      </c>
    </row>
    <row r="409" spans="2:51" s="13" customFormat="1" ht="12">
      <c r="B409" s="158"/>
      <c r="D409" s="150" t="s">
        <v>226</v>
      </c>
      <c r="E409" s="159" t="s">
        <v>21</v>
      </c>
      <c r="F409" s="160" t="s">
        <v>493</v>
      </c>
      <c r="H409" s="161">
        <v>2.24</v>
      </c>
      <c r="I409" s="162"/>
      <c r="L409" s="158"/>
      <c r="M409" s="163"/>
      <c r="T409" s="164"/>
      <c r="AT409" s="159" t="s">
        <v>226</v>
      </c>
      <c r="AU409" s="159" t="s">
        <v>85</v>
      </c>
      <c r="AV409" s="13" t="s">
        <v>85</v>
      </c>
      <c r="AW409" s="13" t="s">
        <v>37</v>
      </c>
      <c r="AX409" s="13" t="s">
        <v>76</v>
      </c>
      <c r="AY409" s="159" t="s">
        <v>215</v>
      </c>
    </row>
    <row r="410" spans="2:51" s="14" customFormat="1" ht="12">
      <c r="B410" s="165"/>
      <c r="D410" s="150" t="s">
        <v>226</v>
      </c>
      <c r="E410" s="166" t="s">
        <v>21</v>
      </c>
      <c r="F410" s="167" t="s">
        <v>229</v>
      </c>
      <c r="H410" s="168">
        <v>20.621</v>
      </c>
      <c r="I410" s="169"/>
      <c r="L410" s="165"/>
      <c r="M410" s="170"/>
      <c r="T410" s="171"/>
      <c r="AT410" s="166" t="s">
        <v>226</v>
      </c>
      <c r="AU410" s="166" t="s">
        <v>85</v>
      </c>
      <c r="AV410" s="14" t="s">
        <v>230</v>
      </c>
      <c r="AW410" s="14" t="s">
        <v>37</v>
      </c>
      <c r="AX410" s="14" t="s">
        <v>76</v>
      </c>
      <c r="AY410" s="166" t="s">
        <v>215</v>
      </c>
    </row>
    <row r="411" spans="2:51" s="12" customFormat="1" ht="12">
      <c r="B411" s="152"/>
      <c r="D411" s="150" t="s">
        <v>226</v>
      </c>
      <c r="E411" s="153" t="s">
        <v>21</v>
      </c>
      <c r="F411" s="154" t="s">
        <v>478</v>
      </c>
      <c r="H411" s="153" t="s">
        <v>21</v>
      </c>
      <c r="I411" s="155"/>
      <c r="L411" s="152"/>
      <c r="M411" s="156"/>
      <c r="T411" s="157"/>
      <c r="AT411" s="153" t="s">
        <v>226</v>
      </c>
      <c r="AU411" s="153" t="s">
        <v>85</v>
      </c>
      <c r="AV411" s="12" t="s">
        <v>83</v>
      </c>
      <c r="AW411" s="12" t="s">
        <v>37</v>
      </c>
      <c r="AX411" s="12" t="s">
        <v>76</v>
      </c>
      <c r="AY411" s="153" t="s">
        <v>215</v>
      </c>
    </row>
    <row r="412" spans="2:51" s="13" customFormat="1" ht="12">
      <c r="B412" s="158"/>
      <c r="D412" s="150" t="s">
        <v>226</v>
      </c>
      <c r="E412" s="159" t="s">
        <v>21</v>
      </c>
      <c r="F412" s="160" t="s">
        <v>494</v>
      </c>
      <c r="H412" s="161">
        <v>14.521</v>
      </c>
      <c r="I412" s="162"/>
      <c r="L412" s="158"/>
      <c r="M412" s="163"/>
      <c r="T412" s="164"/>
      <c r="AT412" s="159" t="s">
        <v>226</v>
      </c>
      <c r="AU412" s="159" t="s">
        <v>85</v>
      </c>
      <c r="AV412" s="13" t="s">
        <v>85</v>
      </c>
      <c r="AW412" s="13" t="s">
        <v>37</v>
      </c>
      <c r="AX412" s="13" t="s">
        <v>76</v>
      </c>
      <c r="AY412" s="159" t="s">
        <v>215</v>
      </c>
    </row>
    <row r="413" spans="2:51" s="13" customFormat="1" ht="12">
      <c r="B413" s="158"/>
      <c r="D413" s="150" t="s">
        <v>226</v>
      </c>
      <c r="E413" s="159" t="s">
        <v>21</v>
      </c>
      <c r="F413" s="160" t="s">
        <v>495</v>
      </c>
      <c r="H413" s="161">
        <v>1.92</v>
      </c>
      <c r="I413" s="162"/>
      <c r="L413" s="158"/>
      <c r="M413" s="163"/>
      <c r="T413" s="164"/>
      <c r="AT413" s="159" t="s">
        <v>226</v>
      </c>
      <c r="AU413" s="159" t="s">
        <v>85</v>
      </c>
      <c r="AV413" s="13" t="s">
        <v>85</v>
      </c>
      <c r="AW413" s="13" t="s">
        <v>37</v>
      </c>
      <c r="AX413" s="13" t="s">
        <v>76</v>
      </c>
      <c r="AY413" s="159" t="s">
        <v>215</v>
      </c>
    </row>
    <row r="414" spans="2:51" s="14" customFormat="1" ht="12">
      <c r="B414" s="165"/>
      <c r="D414" s="150" t="s">
        <v>226</v>
      </c>
      <c r="E414" s="166" t="s">
        <v>21</v>
      </c>
      <c r="F414" s="167" t="s">
        <v>229</v>
      </c>
      <c r="H414" s="168">
        <v>16.441</v>
      </c>
      <c r="I414" s="169"/>
      <c r="L414" s="165"/>
      <c r="M414" s="170"/>
      <c r="T414" s="171"/>
      <c r="AT414" s="166" t="s">
        <v>226</v>
      </c>
      <c r="AU414" s="166" t="s">
        <v>85</v>
      </c>
      <c r="AV414" s="14" t="s">
        <v>230</v>
      </c>
      <c r="AW414" s="14" t="s">
        <v>37</v>
      </c>
      <c r="AX414" s="14" t="s">
        <v>76</v>
      </c>
      <c r="AY414" s="166" t="s">
        <v>215</v>
      </c>
    </row>
    <row r="415" spans="2:51" s="15" customFormat="1" ht="12">
      <c r="B415" s="172"/>
      <c r="D415" s="150" t="s">
        <v>226</v>
      </c>
      <c r="E415" s="173" t="s">
        <v>21</v>
      </c>
      <c r="F415" s="174" t="s">
        <v>240</v>
      </c>
      <c r="H415" s="175">
        <v>37.062</v>
      </c>
      <c r="I415" s="176"/>
      <c r="L415" s="172"/>
      <c r="M415" s="177"/>
      <c r="T415" s="178"/>
      <c r="AT415" s="173" t="s">
        <v>226</v>
      </c>
      <c r="AU415" s="173" t="s">
        <v>85</v>
      </c>
      <c r="AV415" s="15" t="s">
        <v>221</v>
      </c>
      <c r="AW415" s="15" t="s">
        <v>37</v>
      </c>
      <c r="AX415" s="15" t="s">
        <v>83</v>
      </c>
      <c r="AY415" s="173" t="s">
        <v>215</v>
      </c>
    </row>
    <row r="416" spans="2:65" s="1" customFormat="1" ht="33" customHeight="1">
      <c r="B416" s="33"/>
      <c r="C416" s="133" t="s">
        <v>377</v>
      </c>
      <c r="D416" s="133" t="s">
        <v>217</v>
      </c>
      <c r="E416" s="134" t="s">
        <v>501</v>
      </c>
      <c r="F416" s="135" t="s">
        <v>502</v>
      </c>
      <c r="G416" s="136" t="s">
        <v>311</v>
      </c>
      <c r="H416" s="137">
        <v>0.492</v>
      </c>
      <c r="I416" s="138"/>
      <c r="J416" s="139">
        <f>ROUND(I416*H416,2)</f>
        <v>0</v>
      </c>
      <c r="K416" s="135" t="s">
        <v>220</v>
      </c>
      <c r="L416" s="33"/>
      <c r="M416" s="140" t="s">
        <v>21</v>
      </c>
      <c r="N416" s="141" t="s">
        <v>47</v>
      </c>
      <c r="P416" s="142">
        <f>O416*H416</f>
        <v>0</v>
      </c>
      <c r="Q416" s="142">
        <v>1.05940312</v>
      </c>
      <c r="R416" s="142">
        <f>Q416*H416</f>
        <v>0.52122633504</v>
      </c>
      <c r="S416" s="142">
        <v>0</v>
      </c>
      <c r="T416" s="143">
        <f>S416*H416</f>
        <v>0</v>
      </c>
      <c r="AR416" s="144" t="s">
        <v>221</v>
      </c>
      <c r="AT416" s="144" t="s">
        <v>217</v>
      </c>
      <c r="AU416" s="144" t="s">
        <v>85</v>
      </c>
      <c r="AY416" s="18" t="s">
        <v>215</v>
      </c>
      <c r="BE416" s="145">
        <f>IF(N416="základní",J416,0)</f>
        <v>0</v>
      </c>
      <c r="BF416" s="145">
        <f>IF(N416="snížená",J416,0)</f>
        <v>0</v>
      </c>
      <c r="BG416" s="145">
        <f>IF(N416="zákl. přenesená",J416,0)</f>
        <v>0</v>
      </c>
      <c r="BH416" s="145">
        <f>IF(N416="sníž. přenesená",J416,0)</f>
        <v>0</v>
      </c>
      <c r="BI416" s="145">
        <f>IF(N416="nulová",J416,0)</f>
        <v>0</v>
      </c>
      <c r="BJ416" s="18" t="s">
        <v>83</v>
      </c>
      <c r="BK416" s="145">
        <f>ROUND(I416*H416,2)</f>
        <v>0</v>
      </c>
      <c r="BL416" s="18" t="s">
        <v>221</v>
      </c>
      <c r="BM416" s="144" t="s">
        <v>503</v>
      </c>
    </row>
    <row r="417" spans="2:47" s="1" customFormat="1" ht="12">
      <c r="B417" s="33"/>
      <c r="D417" s="146" t="s">
        <v>222</v>
      </c>
      <c r="F417" s="147" t="s">
        <v>504</v>
      </c>
      <c r="I417" s="148"/>
      <c r="L417" s="33"/>
      <c r="M417" s="149"/>
      <c r="T417" s="54"/>
      <c r="AT417" s="18" t="s">
        <v>222</v>
      </c>
      <c r="AU417" s="18" t="s">
        <v>85</v>
      </c>
    </row>
    <row r="418" spans="2:63" s="11" customFormat="1" ht="22.9" customHeight="1">
      <c r="B418" s="121"/>
      <c r="D418" s="122" t="s">
        <v>75</v>
      </c>
      <c r="E418" s="131" t="s">
        <v>230</v>
      </c>
      <c r="F418" s="131" t="s">
        <v>505</v>
      </c>
      <c r="I418" s="124"/>
      <c r="J418" s="132">
        <f>BK418</f>
        <v>0</v>
      </c>
      <c r="L418" s="121"/>
      <c r="M418" s="126"/>
      <c r="P418" s="127">
        <f>SUM(P419:P479)</f>
        <v>0</v>
      </c>
      <c r="R418" s="127">
        <f>SUM(R419:R479)</f>
        <v>15.94878301106</v>
      </c>
      <c r="T418" s="128">
        <f>SUM(T419:T479)</f>
        <v>0</v>
      </c>
      <c r="AR418" s="122" t="s">
        <v>83</v>
      </c>
      <c r="AT418" s="129" t="s">
        <v>75</v>
      </c>
      <c r="AU418" s="129" t="s">
        <v>83</v>
      </c>
      <c r="AY418" s="122" t="s">
        <v>215</v>
      </c>
      <c r="BK418" s="130">
        <f>SUM(BK419:BK479)</f>
        <v>0</v>
      </c>
    </row>
    <row r="419" spans="2:65" s="1" customFormat="1" ht="24.25" customHeight="1">
      <c r="B419" s="33"/>
      <c r="C419" s="133" t="s">
        <v>506</v>
      </c>
      <c r="D419" s="133" t="s">
        <v>217</v>
      </c>
      <c r="E419" s="134" t="s">
        <v>507</v>
      </c>
      <c r="F419" s="135" t="s">
        <v>508</v>
      </c>
      <c r="G419" s="136" t="s">
        <v>311</v>
      </c>
      <c r="H419" s="137">
        <v>0.122</v>
      </c>
      <c r="I419" s="138"/>
      <c r="J419" s="139">
        <f>ROUND(I419*H419,2)</f>
        <v>0</v>
      </c>
      <c r="K419" s="135" t="s">
        <v>220</v>
      </c>
      <c r="L419" s="33"/>
      <c r="M419" s="140" t="s">
        <v>21</v>
      </c>
      <c r="N419" s="141" t="s">
        <v>47</v>
      </c>
      <c r="P419" s="142">
        <f>O419*H419</f>
        <v>0</v>
      </c>
      <c r="Q419" s="142">
        <v>0.017094</v>
      </c>
      <c r="R419" s="142">
        <f>Q419*H419</f>
        <v>0.002085468</v>
      </c>
      <c r="S419" s="142">
        <v>0</v>
      </c>
      <c r="T419" s="143">
        <f>S419*H419</f>
        <v>0</v>
      </c>
      <c r="AR419" s="144" t="s">
        <v>221</v>
      </c>
      <c r="AT419" s="144" t="s">
        <v>217</v>
      </c>
      <c r="AU419" s="144" t="s">
        <v>85</v>
      </c>
      <c r="AY419" s="18" t="s">
        <v>215</v>
      </c>
      <c r="BE419" s="145">
        <f>IF(N419="základní",J419,0)</f>
        <v>0</v>
      </c>
      <c r="BF419" s="145">
        <f>IF(N419="snížená",J419,0)</f>
        <v>0</v>
      </c>
      <c r="BG419" s="145">
        <f>IF(N419="zákl. přenesená",J419,0)</f>
        <v>0</v>
      </c>
      <c r="BH419" s="145">
        <f>IF(N419="sníž. přenesená",J419,0)</f>
        <v>0</v>
      </c>
      <c r="BI419" s="145">
        <f>IF(N419="nulová",J419,0)</f>
        <v>0</v>
      </c>
      <c r="BJ419" s="18" t="s">
        <v>83</v>
      </c>
      <c r="BK419" s="145">
        <f>ROUND(I419*H419,2)</f>
        <v>0</v>
      </c>
      <c r="BL419" s="18" t="s">
        <v>221</v>
      </c>
      <c r="BM419" s="144" t="s">
        <v>509</v>
      </c>
    </row>
    <row r="420" spans="2:47" s="1" customFormat="1" ht="12">
      <c r="B420" s="33"/>
      <c r="D420" s="146" t="s">
        <v>222</v>
      </c>
      <c r="F420" s="147" t="s">
        <v>510</v>
      </c>
      <c r="I420" s="148"/>
      <c r="L420" s="33"/>
      <c r="M420" s="149"/>
      <c r="T420" s="54"/>
      <c r="AT420" s="18" t="s">
        <v>222</v>
      </c>
      <c r="AU420" s="18" t="s">
        <v>85</v>
      </c>
    </row>
    <row r="421" spans="2:51" s="12" customFormat="1" ht="12">
      <c r="B421" s="152"/>
      <c r="D421" s="150" t="s">
        <v>226</v>
      </c>
      <c r="E421" s="153" t="s">
        <v>21</v>
      </c>
      <c r="F421" s="154" t="s">
        <v>511</v>
      </c>
      <c r="H421" s="153" t="s">
        <v>21</v>
      </c>
      <c r="I421" s="155"/>
      <c r="L421" s="152"/>
      <c r="M421" s="156"/>
      <c r="T421" s="157"/>
      <c r="AT421" s="153" t="s">
        <v>226</v>
      </c>
      <c r="AU421" s="153" t="s">
        <v>85</v>
      </c>
      <c r="AV421" s="12" t="s">
        <v>83</v>
      </c>
      <c r="AW421" s="12" t="s">
        <v>37</v>
      </c>
      <c r="AX421" s="12" t="s">
        <v>76</v>
      </c>
      <c r="AY421" s="153" t="s">
        <v>215</v>
      </c>
    </row>
    <row r="422" spans="2:51" s="13" customFormat="1" ht="12">
      <c r="B422" s="158"/>
      <c r="D422" s="150" t="s">
        <v>226</v>
      </c>
      <c r="E422" s="159" t="s">
        <v>21</v>
      </c>
      <c r="F422" s="160" t="s">
        <v>512</v>
      </c>
      <c r="H422" s="161">
        <v>0.034</v>
      </c>
      <c r="I422" s="162"/>
      <c r="L422" s="158"/>
      <c r="M422" s="163"/>
      <c r="T422" s="164"/>
      <c r="AT422" s="159" t="s">
        <v>226</v>
      </c>
      <c r="AU422" s="159" t="s">
        <v>85</v>
      </c>
      <c r="AV422" s="13" t="s">
        <v>85</v>
      </c>
      <c r="AW422" s="13" t="s">
        <v>37</v>
      </c>
      <c r="AX422" s="13" t="s">
        <v>76</v>
      </c>
      <c r="AY422" s="159" t="s">
        <v>215</v>
      </c>
    </row>
    <row r="423" spans="2:51" s="13" customFormat="1" ht="12">
      <c r="B423" s="158"/>
      <c r="D423" s="150" t="s">
        <v>226</v>
      </c>
      <c r="E423" s="159" t="s">
        <v>21</v>
      </c>
      <c r="F423" s="160" t="s">
        <v>513</v>
      </c>
      <c r="H423" s="161">
        <v>0.034</v>
      </c>
      <c r="I423" s="162"/>
      <c r="L423" s="158"/>
      <c r="M423" s="163"/>
      <c r="T423" s="164"/>
      <c r="AT423" s="159" t="s">
        <v>226</v>
      </c>
      <c r="AU423" s="159" t="s">
        <v>85</v>
      </c>
      <c r="AV423" s="13" t="s">
        <v>85</v>
      </c>
      <c r="AW423" s="13" t="s">
        <v>37</v>
      </c>
      <c r="AX423" s="13" t="s">
        <v>76</v>
      </c>
      <c r="AY423" s="159" t="s">
        <v>215</v>
      </c>
    </row>
    <row r="424" spans="2:51" s="13" customFormat="1" ht="12">
      <c r="B424" s="158"/>
      <c r="D424" s="150" t="s">
        <v>226</v>
      </c>
      <c r="E424" s="159" t="s">
        <v>21</v>
      </c>
      <c r="F424" s="160" t="s">
        <v>514</v>
      </c>
      <c r="H424" s="161">
        <v>0.024</v>
      </c>
      <c r="I424" s="162"/>
      <c r="L424" s="158"/>
      <c r="M424" s="163"/>
      <c r="T424" s="164"/>
      <c r="AT424" s="159" t="s">
        <v>226</v>
      </c>
      <c r="AU424" s="159" t="s">
        <v>85</v>
      </c>
      <c r="AV424" s="13" t="s">
        <v>85</v>
      </c>
      <c r="AW424" s="13" t="s">
        <v>37</v>
      </c>
      <c r="AX424" s="13" t="s">
        <v>76</v>
      </c>
      <c r="AY424" s="159" t="s">
        <v>215</v>
      </c>
    </row>
    <row r="425" spans="2:51" s="13" customFormat="1" ht="12">
      <c r="B425" s="158"/>
      <c r="D425" s="150" t="s">
        <v>226</v>
      </c>
      <c r="E425" s="159" t="s">
        <v>21</v>
      </c>
      <c r="F425" s="160" t="s">
        <v>515</v>
      </c>
      <c r="H425" s="161">
        <v>0.03</v>
      </c>
      <c r="I425" s="162"/>
      <c r="L425" s="158"/>
      <c r="M425" s="163"/>
      <c r="T425" s="164"/>
      <c r="AT425" s="159" t="s">
        <v>226</v>
      </c>
      <c r="AU425" s="159" t="s">
        <v>85</v>
      </c>
      <c r="AV425" s="13" t="s">
        <v>85</v>
      </c>
      <c r="AW425" s="13" t="s">
        <v>37</v>
      </c>
      <c r="AX425" s="13" t="s">
        <v>76</v>
      </c>
      <c r="AY425" s="159" t="s">
        <v>215</v>
      </c>
    </row>
    <row r="426" spans="2:51" s="15" customFormat="1" ht="12">
      <c r="B426" s="172"/>
      <c r="D426" s="150" t="s">
        <v>226</v>
      </c>
      <c r="E426" s="173" t="s">
        <v>21</v>
      </c>
      <c r="F426" s="174" t="s">
        <v>240</v>
      </c>
      <c r="H426" s="175">
        <v>0.122</v>
      </c>
      <c r="I426" s="176"/>
      <c r="L426" s="172"/>
      <c r="M426" s="177"/>
      <c r="T426" s="178"/>
      <c r="AT426" s="173" t="s">
        <v>226</v>
      </c>
      <c r="AU426" s="173" t="s">
        <v>85</v>
      </c>
      <c r="AV426" s="15" t="s">
        <v>221</v>
      </c>
      <c r="AW426" s="15" t="s">
        <v>37</v>
      </c>
      <c r="AX426" s="15" t="s">
        <v>83</v>
      </c>
      <c r="AY426" s="173" t="s">
        <v>215</v>
      </c>
    </row>
    <row r="427" spans="2:65" s="1" customFormat="1" ht="16.5" customHeight="1">
      <c r="B427" s="33"/>
      <c r="C427" s="179" t="s">
        <v>382</v>
      </c>
      <c r="D427" s="179" t="s">
        <v>308</v>
      </c>
      <c r="E427" s="180" t="s">
        <v>516</v>
      </c>
      <c r="F427" s="181" t="s">
        <v>517</v>
      </c>
      <c r="G427" s="182" t="s">
        <v>311</v>
      </c>
      <c r="H427" s="183">
        <v>0.122</v>
      </c>
      <c r="I427" s="184"/>
      <c r="J427" s="185">
        <f>ROUND(I427*H427,2)</f>
        <v>0</v>
      </c>
      <c r="K427" s="181" t="s">
        <v>220</v>
      </c>
      <c r="L427" s="186"/>
      <c r="M427" s="187" t="s">
        <v>21</v>
      </c>
      <c r="N427" s="188" t="s">
        <v>47</v>
      </c>
      <c r="P427" s="142">
        <f>O427*H427</f>
        <v>0</v>
      </c>
      <c r="Q427" s="142">
        <v>1</v>
      </c>
      <c r="R427" s="142">
        <f>Q427*H427</f>
        <v>0.122</v>
      </c>
      <c r="S427" s="142">
        <v>0</v>
      </c>
      <c r="T427" s="143">
        <f>S427*H427</f>
        <v>0</v>
      </c>
      <c r="AR427" s="144" t="s">
        <v>257</v>
      </c>
      <c r="AT427" s="144" t="s">
        <v>308</v>
      </c>
      <c r="AU427" s="144" t="s">
        <v>85</v>
      </c>
      <c r="AY427" s="18" t="s">
        <v>215</v>
      </c>
      <c r="BE427" s="145">
        <f>IF(N427="základní",J427,0)</f>
        <v>0</v>
      </c>
      <c r="BF427" s="145">
        <f>IF(N427="snížená",J427,0)</f>
        <v>0</v>
      </c>
      <c r="BG427" s="145">
        <f>IF(N427="zákl. přenesená",J427,0)</f>
        <v>0</v>
      </c>
      <c r="BH427" s="145">
        <f>IF(N427="sníž. přenesená",J427,0)</f>
        <v>0</v>
      </c>
      <c r="BI427" s="145">
        <f>IF(N427="nulová",J427,0)</f>
        <v>0</v>
      </c>
      <c r="BJ427" s="18" t="s">
        <v>83</v>
      </c>
      <c r="BK427" s="145">
        <f>ROUND(I427*H427,2)</f>
        <v>0</v>
      </c>
      <c r="BL427" s="18" t="s">
        <v>221</v>
      </c>
      <c r="BM427" s="144" t="s">
        <v>518</v>
      </c>
    </row>
    <row r="428" spans="2:65" s="1" customFormat="1" ht="16.5" customHeight="1">
      <c r="B428" s="33"/>
      <c r="C428" s="133" t="s">
        <v>519</v>
      </c>
      <c r="D428" s="133" t="s">
        <v>217</v>
      </c>
      <c r="E428" s="134" t="s">
        <v>520</v>
      </c>
      <c r="F428" s="135" t="s">
        <v>521</v>
      </c>
      <c r="G428" s="136" t="s">
        <v>256</v>
      </c>
      <c r="H428" s="137">
        <v>2.47</v>
      </c>
      <c r="I428" s="138"/>
      <c r="J428" s="139">
        <f>ROUND(I428*H428,2)</f>
        <v>0</v>
      </c>
      <c r="K428" s="135" t="s">
        <v>220</v>
      </c>
      <c r="L428" s="33"/>
      <c r="M428" s="140" t="s">
        <v>21</v>
      </c>
      <c r="N428" s="141" t="s">
        <v>47</v>
      </c>
      <c r="P428" s="142">
        <f>O428*H428</f>
        <v>0</v>
      </c>
      <c r="Q428" s="142">
        <v>2.501876996</v>
      </c>
      <c r="R428" s="142">
        <f>Q428*H428</f>
        <v>6.17963618012</v>
      </c>
      <c r="S428" s="142">
        <v>0</v>
      </c>
      <c r="T428" s="143">
        <f>S428*H428</f>
        <v>0</v>
      </c>
      <c r="AR428" s="144" t="s">
        <v>221</v>
      </c>
      <c r="AT428" s="144" t="s">
        <v>217</v>
      </c>
      <c r="AU428" s="144" t="s">
        <v>85</v>
      </c>
      <c r="AY428" s="18" t="s">
        <v>215</v>
      </c>
      <c r="BE428" s="145">
        <f>IF(N428="základní",J428,0)</f>
        <v>0</v>
      </c>
      <c r="BF428" s="145">
        <f>IF(N428="snížená",J428,0)</f>
        <v>0</v>
      </c>
      <c r="BG428" s="145">
        <f>IF(N428="zákl. přenesená",J428,0)</f>
        <v>0</v>
      </c>
      <c r="BH428" s="145">
        <f>IF(N428="sníž. přenesená",J428,0)</f>
        <v>0</v>
      </c>
      <c r="BI428" s="145">
        <f>IF(N428="nulová",J428,0)</f>
        <v>0</v>
      </c>
      <c r="BJ428" s="18" t="s">
        <v>83</v>
      </c>
      <c r="BK428" s="145">
        <f>ROUND(I428*H428,2)</f>
        <v>0</v>
      </c>
      <c r="BL428" s="18" t="s">
        <v>221</v>
      </c>
      <c r="BM428" s="144" t="s">
        <v>522</v>
      </c>
    </row>
    <row r="429" spans="2:47" s="1" customFormat="1" ht="12">
      <c r="B429" s="33"/>
      <c r="D429" s="146" t="s">
        <v>222</v>
      </c>
      <c r="F429" s="147" t="s">
        <v>523</v>
      </c>
      <c r="I429" s="148"/>
      <c r="L429" s="33"/>
      <c r="M429" s="149"/>
      <c r="T429" s="54"/>
      <c r="AT429" s="18" t="s">
        <v>222</v>
      </c>
      <c r="AU429" s="18" t="s">
        <v>85</v>
      </c>
    </row>
    <row r="430" spans="2:51" s="13" customFormat="1" ht="12">
      <c r="B430" s="158"/>
      <c r="D430" s="150" t="s">
        <v>226</v>
      </c>
      <c r="E430" s="159" t="s">
        <v>21</v>
      </c>
      <c r="F430" s="160" t="s">
        <v>524</v>
      </c>
      <c r="H430" s="161">
        <v>1.313</v>
      </c>
      <c r="I430" s="162"/>
      <c r="L430" s="158"/>
      <c r="M430" s="163"/>
      <c r="T430" s="164"/>
      <c r="AT430" s="159" t="s">
        <v>226</v>
      </c>
      <c r="AU430" s="159" t="s">
        <v>85</v>
      </c>
      <c r="AV430" s="13" t="s">
        <v>85</v>
      </c>
      <c r="AW430" s="13" t="s">
        <v>37</v>
      </c>
      <c r="AX430" s="13" t="s">
        <v>76</v>
      </c>
      <c r="AY430" s="159" t="s">
        <v>215</v>
      </c>
    </row>
    <row r="431" spans="2:51" s="13" customFormat="1" ht="12">
      <c r="B431" s="158"/>
      <c r="D431" s="150" t="s">
        <v>226</v>
      </c>
      <c r="E431" s="159" t="s">
        <v>21</v>
      </c>
      <c r="F431" s="160" t="s">
        <v>525</v>
      </c>
      <c r="H431" s="161">
        <v>1.157</v>
      </c>
      <c r="I431" s="162"/>
      <c r="L431" s="158"/>
      <c r="M431" s="163"/>
      <c r="T431" s="164"/>
      <c r="AT431" s="159" t="s">
        <v>226</v>
      </c>
      <c r="AU431" s="159" t="s">
        <v>85</v>
      </c>
      <c r="AV431" s="13" t="s">
        <v>85</v>
      </c>
      <c r="AW431" s="13" t="s">
        <v>37</v>
      </c>
      <c r="AX431" s="13" t="s">
        <v>76</v>
      </c>
      <c r="AY431" s="159" t="s">
        <v>215</v>
      </c>
    </row>
    <row r="432" spans="2:51" s="15" customFormat="1" ht="12">
      <c r="B432" s="172"/>
      <c r="D432" s="150" t="s">
        <v>226</v>
      </c>
      <c r="E432" s="173" t="s">
        <v>21</v>
      </c>
      <c r="F432" s="174" t="s">
        <v>240</v>
      </c>
      <c r="H432" s="175">
        <v>2.47</v>
      </c>
      <c r="I432" s="176"/>
      <c r="L432" s="172"/>
      <c r="M432" s="177"/>
      <c r="T432" s="178"/>
      <c r="AT432" s="173" t="s">
        <v>226</v>
      </c>
      <c r="AU432" s="173" t="s">
        <v>85</v>
      </c>
      <c r="AV432" s="15" t="s">
        <v>221</v>
      </c>
      <c r="AW432" s="15" t="s">
        <v>37</v>
      </c>
      <c r="AX432" s="15" t="s">
        <v>83</v>
      </c>
      <c r="AY432" s="173" t="s">
        <v>215</v>
      </c>
    </row>
    <row r="433" spans="2:65" s="1" customFormat="1" ht="16.5" customHeight="1">
      <c r="B433" s="33"/>
      <c r="C433" s="133" t="s">
        <v>387</v>
      </c>
      <c r="D433" s="133" t="s">
        <v>217</v>
      </c>
      <c r="E433" s="134" t="s">
        <v>526</v>
      </c>
      <c r="F433" s="135" t="s">
        <v>527</v>
      </c>
      <c r="G433" s="136" t="s">
        <v>256</v>
      </c>
      <c r="H433" s="137">
        <v>0.515</v>
      </c>
      <c r="I433" s="138"/>
      <c r="J433" s="139">
        <f>ROUND(I433*H433,2)</f>
        <v>0</v>
      </c>
      <c r="K433" s="135" t="s">
        <v>220</v>
      </c>
      <c r="L433" s="33"/>
      <c r="M433" s="140" t="s">
        <v>21</v>
      </c>
      <c r="N433" s="141" t="s">
        <v>47</v>
      </c>
      <c r="P433" s="142">
        <f>O433*H433</f>
        <v>0</v>
      </c>
      <c r="Q433" s="142">
        <v>2.501876996</v>
      </c>
      <c r="R433" s="142">
        <f>Q433*H433</f>
        <v>1.28846665294</v>
      </c>
      <c r="S433" s="142">
        <v>0</v>
      </c>
      <c r="T433" s="143">
        <f>S433*H433</f>
        <v>0</v>
      </c>
      <c r="AR433" s="144" t="s">
        <v>221</v>
      </c>
      <c r="AT433" s="144" t="s">
        <v>217</v>
      </c>
      <c r="AU433" s="144" t="s">
        <v>85</v>
      </c>
      <c r="AY433" s="18" t="s">
        <v>215</v>
      </c>
      <c r="BE433" s="145">
        <f>IF(N433="základní",J433,0)</f>
        <v>0</v>
      </c>
      <c r="BF433" s="145">
        <f>IF(N433="snížená",J433,0)</f>
        <v>0</v>
      </c>
      <c r="BG433" s="145">
        <f>IF(N433="zákl. přenesená",J433,0)</f>
        <v>0</v>
      </c>
      <c r="BH433" s="145">
        <f>IF(N433="sníž. přenesená",J433,0)</f>
        <v>0</v>
      </c>
      <c r="BI433" s="145">
        <f>IF(N433="nulová",J433,0)</f>
        <v>0</v>
      </c>
      <c r="BJ433" s="18" t="s">
        <v>83</v>
      </c>
      <c r="BK433" s="145">
        <f>ROUND(I433*H433,2)</f>
        <v>0</v>
      </c>
      <c r="BL433" s="18" t="s">
        <v>221</v>
      </c>
      <c r="BM433" s="144" t="s">
        <v>528</v>
      </c>
    </row>
    <row r="434" spans="2:47" s="1" customFormat="1" ht="12">
      <c r="B434" s="33"/>
      <c r="D434" s="146" t="s">
        <v>222</v>
      </c>
      <c r="F434" s="147" t="s">
        <v>529</v>
      </c>
      <c r="I434" s="148"/>
      <c r="L434" s="33"/>
      <c r="M434" s="149"/>
      <c r="T434" s="54"/>
      <c r="AT434" s="18" t="s">
        <v>222</v>
      </c>
      <c r="AU434" s="18" t="s">
        <v>85</v>
      </c>
    </row>
    <row r="435" spans="2:51" s="13" customFormat="1" ht="12">
      <c r="B435" s="158"/>
      <c r="D435" s="150" t="s">
        <v>226</v>
      </c>
      <c r="E435" s="159" t="s">
        <v>21</v>
      </c>
      <c r="F435" s="160" t="s">
        <v>530</v>
      </c>
      <c r="H435" s="161">
        <v>0.17</v>
      </c>
      <c r="I435" s="162"/>
      <c r="L435" s="158"/>
      <c r="M435" s="163"/>
      <c r="T435" s="164"/>
      <c r="AT435" s="159" t="s">
        <v>226</v>
      </c>
      <c r="AU435" s="159" t="s">
        <v>85</v>
      </c>
      <c r="AV435" s="13" t="s">
        <v>85</v>
      </c>
      <c r="AW435" s="13" t="s">
        <v>37</v>
      </c>
      <c r="AX435" s="13" t="s">
        <v>76</v>
      </c>
      <c r="AY435" s="159" t="s">
        <v>215</v>
      </c>
    </row>
    <row r="436" spans="2:51" s="13" customFormat="1" ht="12">
      <c r="B436" s="158"/>
      <c r="D436" s="150" t="s">
        <v>226</v>
      </c>
      <c r="E436" s="159" t="s">
        <v>21</v>
      </c>
      <c r="F436" s="160" t="s">
        <v>531</v>
      </c>
      <c r="H436" s="161">
        <v>0.345</v>
      </c>
      <c r="I436" s="162"/>
      <c r="L436" s="158"/>
      <c r="M436" s="163"/>
      <c r="T436" s="164"/>
      <c r="AT436" s="159" t="s">
        <v>226</v>
      </c>
      <c r="AU436" s="159" t="s">
        <v>85</v>
      </c>
      <c r="AV436" s="13" t="s">
        <v>85</v>
      </c>
      <c r="AW436" s="13" t="s">
        <v>37</v>
      </c>
      <c r="AX436" s="13" t="s">
        <v>76</v>
      </c>
      <c r="AY436" s="159" t="s">
        <v>215</v>
      </c>
    </row>
    <row r="437" spans="2:51" s="15" customFormat="1" ht="12">
      <c r="B437" s="172"/>
      <c r="D437" s="150" t="s">
        <v>226</v>
      </c>
      <c r="E437" s="173" t="s">
        <v>21</v>
      </c>
      <c r="F437" s="174" t="s">
        <v>240</v>
      </c>
      <c r="H437" s="175">
        <v>0.515</v>
      </c>
      <c r="I437" s="176"/>
      <c r="L437" s="172"/>
      <c r="M437" s="177"/>
      <c r="T437" s="178"/>
      <c r="AT437" s="173" t="s">
        <v>226</v>
      </c>
      <c r="AU437" s="173" t="s">
        <v>85</v>
      </c>
      <c r="AV437" s="15" t="s">
        <v>221</v>
      </c>
      <c r="AW437" s="15" t="s">
        <v>37</v>
      </c>
      <c r="AX437" s="15" t="s">
        <v>83</v>
      </c>
      <c r="AY437" s="173" t="s">
        <v>215</v>
      </c>
    </row>
    <row r="438" spans="2:65" s="1" customFormat="1" ht="16.5" customHeight="1">
      <c r="B438" s="33"/>
      <c r="C438" s="133" t="s">
        <v>532</v>
      </c>
      <c r="D438" s="133" t="s">
        <v>217</v>
      </c>
      <c r="E438" s="134" t="s">
        <v>533</v>
      </c>
      <c r="F438" s="135" t="s">
        <v>534</v>
      </c>
      <c r="G438" s="136" t="s">
        <v>113</v>
      </c>
      <c r="H438" s="137">
        <v>33.338</v>
      </c>
      <c r="I438" s="138"/>
      <c r="J438" s="139">
        <f>ROUND(I438*H438,2)</f>
        <v>0</v>
      </c>
      <c r="K438" s="135" t="s">
        <v>220</v>
      </c>
      <c r="L438" s="33"/>
      <c r="M438" s="140" t="s">
        <v>21</v>
      </c>
      <c r="N438" s="141" t="s">
        <v>47</v>
      </c>
      <c r="P438" s="142">
        <f>O438*H438</f>
        <v>0</v>
      </c>
      <c r="Q438" s="142">
        <v>0.0034619</v>
      </c>
      <c r="R438" s="142">
        <f>Q438*H438</f>
        <v>0.1154128222</v>
      </c>
      <c r="S438" s="142">
        <v>0</v>
      </c>
      <c r="T438" s="143">
        <f>S438*H438</f>
        <v>0</v>
      </c>
      <c r="AR438" s="144" t="s">
        <v>221</v>
      </c>
      <c r="AT438" s="144" t="s">
        <v>217</v>
      </c>
      <c r="AU438" s="144" t="s">
        <v>85</v>
      </c>
      <c r="AY438" s="18" t="s">
        <v>215</v>
      </c>
      <c r="BE438" s="145">
        <f>IF(N438="základní",J438,0)</f>
        <v>0</v>
      </c>
      <c r="BF438" s="145">
        <f>IF(N438="snížená",J438,0)</f>
        <v>0</v>
      </c>
      <c r="BG438" s="145">
        <f>IF(N438="zákl. přenesená",J438,0)</f>
        <v>0</v>
      </c>
      <c r="BH438" s="145">
        <f>IF(N438="sníž. přenesená",J438,0)</f>
        <v>0</v>
      </c>
      <c r="BI438" s="145">
        <f>IF(N438="nulová",J438,0)</f>
        <v>0</v>
      </c>
      <c r="BJ438" s="18" t="s">
        <v>83</v>
      </c>
      <c r="BK438" s="145">
        <f>ROUND(I438*H438,2)</f>
        <v>0</v>
      </c>
      <c r="BL438" s="18" t="s">
        <v>221</v>
      </c>
      <c r="BM438" s="144" t="s">
        <v>535</v>
      </c>
    </row>
    <row r="439" spans="2:47" s="1" customFormat="1" ht="12">
      <c r="B439" s="33"/>
      <c r="D439" s="146" t="s">
        <v>222</v>
      </c>
      <c r="F439" s="147" t="s">
        <v>536</v>
      </c>
      <c r="I439" s="148"/>
      <c r="L439" s="33"/>
      <c r="M439" s="149"/>
      <c r="T439" s="54"/>
      <c r="AT439" s="18" t="s">
        <v>222</v>
      </c>
      <c r="AU439" s="18" t="s">
        <v>85</v>
      </c>
    </row>
    <row r="440" spans="2:51" s="13" customFormat="1" ht="12">
      <c r="B440" s="158"/>
      <c r="D440" s="150" t="s">
        <v>226</v>
      </c>
      <c r="E440" s="159" t="s">
        <v>21</v>
      </c>
      <c r="F440" s="160" t="s">
        <v>537</v>
      </c>
      <c r="H440" s="161">
        <v>16.646</v>
      </c>
      <c r="I440" s="162"/>
      <c r="L440" s="158"/>
      <c r="M440" s="163"/>
      <c r="T440" s="164"/>
      <c r="AT440" s="159" t="s">
        <v>226</v>
      </c>
      <c r="AU440" s="159" t="s">
        <v>85</v>
      </c>
      <c r="AV440" s="13" t="s">
        <v>85</v>
      </c>
      <c r="AW440" s="13" t="s">
        <v>37</v>
      </c>
      <c r="AX440" s="13" t="s">
        <v>76</v>
      </c>
      <c r="AY440" s="159" t="s">
        <v>215</v>
      </c>
    </row>
    <row r="441" spans="2:51" s="13" customFormat="1" ht="12">
      <c r="B441" s="158"/>
      <c r="D441" s="150" t="s">
        <v>226</v>
      </c>
      <c r="E441" s="159" t="s">
        <v>21</v>
      </c>
      <c r="F441" s="160" t="s">
        <v>538</v>
      </c>
      <c r="H441" s="161">
        <v>16.692</v>
      </c>
      <c r="I441" s="162"/>
      <c r="L441" s="158"/>
      <c r="M441" s="163"/>
      <c r="T441" s="164"/>
      <c r="AT441" s="159" t="s">
        <v>226</v>
      </c>
      <c r="AU441" s="159" t="s">
        <v>85</v>
      </c>
      <c r="AV441" s="13" t="s">
        <v>85</v>
      </c>
      <c r="AW441" s="13" t="s">
        <v>37</v>
      </c>
      <c r="AX441" s="13" t="s">
        <v>76</v>
      </c>
      <c r="AY441" s="159" t="s">
        <v>215</v>
      </c>
    </row>
    <row r="442" spans="2:51" s="15" customFormat="1" ht="12">
      <c r="B442" s="172"/>
      <c r="D442" s="150" t="s">
        <v>226</v>
      </c>
      <c r="E442" s="173" t="s">
        <v>21</v>
      </c>
      <c r="F442" s="174" t="s">
        <v>240</v>
      </c>
      <c r="H442" s="175">
        <v>33.338</v>
      </c>
      <c r="I442" s="176"/>
      <c r="L442" s="172"/>
      <c r="M442" s="177"/>
      <c r="T442" s="178"/>
      <c r="AT442" s="173" t="s">
        <v>226</v>
      </c>
      <c r="AU442" s="173" t="s">
        <v>85</v>
      </c>
      <c r="AV442" s="15" t="s">
        <v>221</v>
      </c>
      <c r="AW442" s="15" t="s">
        <v>37</v>
      </c>
      <c r="AX442" s="15" t="s">
        <v>83</v>
      </c>
      <c r="AY442" s="173" t="s">
        <v>215</v>
      </c>
    </row>
    <row r="443" spans="2:65" s="1" customFormat="1" ht="16.5" customHeight="1">
      <c r="B443" s="33"/>
      <c r="C443" s="133" t="s">
        <v>391</v>
      </c>
      <c r="D443" s="133" t="s">
        <v>217</v>
      </c>
      <c r="E443" s="134" t="s">
        <v>539</v>
      </c>
      <c r="F443" s="135" t="s">
        <v>540</v>
      </c>
      <c r="G443" s="136" t="s">
        <v>113</v>
      </c>
      <c r="H443" s="137">
        <v>33.338</v>
      </c>
      <c r="I443" s="138"/>
      <c r="J443" s="139">
        <f>ROUND(I443*H443,2)</f>
        <v>0</v>
      </c>
      <c r="K443" s="135" t="s">
        <v>220</v>
      </c>
      <c r="L443" s="33"/>
      <c r="M443" s="140" t="s">
        <v>21</v>
      </c>
      <c r="N443" s="141" t="s">
        <v>47</v>
      </c>
      <c r="P443" s="142">
        <f>O443*H443</f>
        <v>0</v>
      </c>
      <c r="Q443" s="142">
        <v>0</v>
      </c>
      <c r="R443" s="142">
        <f>Q443*H443</f>
        <v>0</v>
      </c>
      <c r="S443" s="142">
        <v>0</v>
      </c>
      <c r="T443" s="143">
        <f>S443*H443</f>
        <v>0</v>
      </c>
      <c r="AR443" s="144" t="s">
        <v>221</v>
      </c>
      <c r="AT443" s="144" t="s">
        <v>217</v>
      </c>
      <c r="AU443" s="144" t="s">
        <v>85</v>
      </c>
      <c r="AY443" s="18" t="s">
        <v>215</v>
      </c>
      <c r="BE443" s="145">
        <f>IF(N443="základní",J443,0)</f>
        <v>0</v>
      </c>
      <c r="BF443" s="145">
        <f>IF(N443="snížená",J443,0)</f>
        <v>0</v>
      </c>
      <c r="BG443" s="145">
        <f>IF(N443="zákl. přenesená",J443,0)</f>
        <v>0</v>
      </c>
      <c r="BH443" s="145">
        <f>IF(N443="sníž. přenesená",J443,0)</f>
        <v>0</v>
      </c>
      <c r="BI443" s="145">
        <f>IF(N443="nulová",J443,0)</f>
        <v>0</v>
      </c>
      <c r="BJ443" s="18" t="s">
        <v>83</v>
      </c>
      <c r="BK443" s="145">
        <f>ROUND(I443*H443,2)</f>
        <v>0</v>
      </c>
      <c r="BL443" s="18" t="s">
        <v>221</v>
      </c>
      <c r="BM443" s="144" t="s">
        <v>541</v>
      </c>
    </row>
    <row r="444" spans="2:47" s="1" customFormat="1" ht="12">
      <c r="B444" s="33"/>
      <c r="D444" s="146" t="s">
        <v>222</v>
      </c>
      <c r="F444" s="147" t="s">
        <v>542</v>
      </c>
      <c r="I444" s="148"/>
      <c r="L444" s="33"/>
      <c r="M444" s="149"/>
      <c r="T444" s="54"/>
      <c r="AT444" s="18" t="s">
        <v>222</v>
      </c>
      <c r="AU444" s="18" t="s">
        <v>85</v>
      </c>
    </row>
    <row r="445" spans="2:51" s="13" customFormat="1" ht="12">
      <c r="B445" s="158"/>
      <c r="D445" s="150" t="s">
        <v>226</v>
      </c>
      <c r="E445" s="159" t="s">
        <v>21</v>
      </c>
      <c r="F445" s="160" t="s">
        <v>537</v>
      </c>
      <c r="H445" s="161">
        <v>16.646</v>
      </c>
      <c r="I445" s="162"/>
      <c r="L445" s="158"/>
      <c r="M445" s="163"/>
      <c r="T445" s="164"/>
      <c r="AT445" s="159" t="s">
        <v>226</v>
      </c>
      <c r="AU445" s="159" t="s">
        <v>85</v>
      </c>
      <c r="AV445" s="13" t="s">
        <v>85</v>
      </c>
      <c r="AW445" s="13" t="s">
        <v>37</v>
      </c>
      <c r="AX445" s="13" t="s">
        <v>76</v>
      </c>
      <c r="AY445" s="159" t="s">
        <v>215</v>
      </c>
    </row>
    <row r="446" spans="2:51" s="13" customFormat="1" ht="12">
      <c r="B446" s="158"/>
      <c r="D446" s="150" t="s">
        <v>226</v>
      </c>
      <c r="E446" s="159" t="s">
        <v>21</v>
      </c>
      <c r="F446" s="160" t="s">
        <v>538</v>
      </c>
      <c r="H446" s="161">
        <v>16.692</v>
      </c>
      <c r="I446" s="162"/>
      <c r="L446" s="158"/>
      <c r="M446" s="163"/>
      <c r="T446" s="164"/>
      <c r="AT446" s="159" t="s">
        <v>226</v>
      </c>
      <c r="AU446" s="159" t="s">
        <v>85</v>
      </c>
      <c r="AV446" s="13" t="s">
        <v>85</v>
      </c>
      <c r="AW446" s="13" t="s">
        <v>37</v>
      </c>
      <c r="AX446" s="13" t="s">
        <v>76</v>
      </c>
      <c r="AY446" s="159" t="s">
        <v>215</v>
      </c>
    </row>
    <row r="447" spans="2:51" s="15" customFormat="1" ht="12">
      <c r="B447" s="172"/>
      <c r="D447" s="150" t="s">
        <v>226</v>
      </c>
      <c r="E447" s="173" t="s">
        <v>21</v>
      </c>
      <c r="F447" s="174" t="s">
        <v>240</v>
      </c>
      <c r="H447" s="175">
        <v>33.338</v>
      </c>
      <c r="I447" s="176"/>
      <c r="L447" s="172"/>
      <c r="M447" s="177"/>
      <c r="T447" s="178"/>
      <c r="AT447" s="173" t="s">
        <v>226</v>
      </c>
      <c r="AU447" s="173" t="s">
        <v>85</v>
      </c>
      <c r="AV447" s="15" t="s">
        <v>221</v>
      </c>
      <c r="AW447" s="15" t="s">
        <v>37</v>
      </c>
      <c r="AX447" s="15" t="s">
        <v>83</v>
      </c>
      <c r="AY447" s="173" t="s">
        <v>215</v>
      </c>
    </row>
    <row r="448" spans="2:65" s="1" customFormat="1" ht="16.5" customHeight="1">
      <c r="B448" s="33"/>
      <c r="C448" s="133" t="s">
        <v>543</v>
      </c>
      <c r="D448" s="133" t="s">
        <v>217</v>
      </c>
      <c r="E448" s="134" t="s">
        <v>544</v>
      </c>
      <c r="F448" s="135" t="s">
        <v>545</v>
      </c>
      <c r="G448" s="136" t="s">
        <v>113</v>
      </c>
      <c r="H448" s="137">
        <v>3.952</v>
      </c>
      <c r="I448" s="138"/>
      <c r="J448" s="139">
        <f>ROUND(I448*H448,2)</f>
        <v>0</v>
      </c>
      <c r="K448" s="135" t="s">
        <v>220</v>
      </c>
      <c r="L448" s="33"/>
      <c r="M448" s="140" t="s">
        <v>21</v>
      </c>
      <c r="N448" s="141" t="s">
        <v>47</v>
      </c>
      <c r="P448" s="142">
        <f>O448*H448</f>
        <v>0</v>
      </c>
      <c r="Q448" s="142">
        <v>0.0026</v>
      </c>
      <c r="R448" s="142">
        <f>Q448*H448</f>
        <v>0.0102752</v>
      </c>
      <c r="S448" s="142">
        <v>0</v>
      </c>
      <c r="T448" s="143">
        <f>S448*H448</f>
        <v>0</v>
      </c>
      <c r="AR448" s="144" t="s">
        <v>221</v>
      </c>
      <c r="AT448" s="144" t="s">
        <v>217</v>
      </c>
      <c r="AU448" s="144" t="s">
        <v>85</v>
      </c>
      <c r="AY448" s="18" t="s">
        <v>215</v>
      </c>
      <c r="BE448" s="145">
        <f>IF(N448="základní",J448,0)</f>
        <v>0</v>
      </c>
      <c r="BF448" s="145">
        <f>IF(N448="snížená",J448,0)</f>
        <v>0</v>
      </c>
      <c r="BG448" s="145">
        <f>IF(N448="zákl. přenesená",J448,0)</f>
        <v>0</v>
      </c>
      <c r="BH448" s="145">
        <f>IF(N448="sníž. přenesená",J448,0)</f>
        <v>0</v>
      </c>
      <c r="BI448" s="145">
        <f>IF(N448="nulová",J448,0)</f>
        <v>0</v>
      </c>
      <c r="BJ448" s="18" t="s">
        <v>83</v>
      </c>
      <c r="BK448" s="145">
        <f>ROUND(I448*H448,2)</f>
        <v>0</v>
      </c>
      <c r="BL448" s="18" t="s">
        <v>221</v>
      </c>
      <c r="BM448" s="144" t="s">
        <v>546</v>
      </c>
    </row>
    <row r="449" spans="2:47" s="1" customFormat="1" ht="12">
      <c r="B449" s="33"/>
      <c r="D449" s="146" t="s">
        <v>222</v>
      </c>
      <c r="F449" s="147" t="s">
        <v>547</v>
      </c>
      <c r="I449" s="148"/>
      <c r="L449" s="33"/>
      <c r="M449" s="149"/>
      <c r="T449" s="54"/>
      <c r="AT449" s="18" t="s">
        <v>222</v>
      </c>
      <c r="AU449" s="18" t="s">
        <v>85</v>
      </c>
    </row>
    <row r="450" spans="2:51" s="13" customFormat="1" ht="12">
      <c r="B450" s="158"/>
      <c r="D450" s="150" t="s">
        <v>226</v>
      </c>
      <c r="E450" s="159" t="s">
        <v>21</v>
      </c>
      <c r="F450" s="160" t="s">
        <v>548</v>
      </c>
      <c r="H450" s="161">
        <v>0.96</v>
      </c>
      <c r="I450" s="162"/>
      <c r="L450" s="158"/>
      <c r="M450" s="163"/>
      <c r="T450" s="164"/>
      <c r="AT450" s="159" t="s">
        <v>226</v>
      </c>
      <c r="AU450" s="159" t="s">
        <v>85</v>
      </c>
      <c r="AV450" s="13" t="s">
        <v>85</v>
      </c>
      <c r="AW450" s="13" t="s">
        <v>37</v>
      </c>
      <c r="AX450" s="13" t="s">
        <v>76</v>
      </c>
      <c r="AY450" s="159" t="s">
        <v>215</v>
      </c>
    </row>
    <row r="451" spans="2:51" s="13" customFormat="1" ht="12">
      <c r="B451" s="158"/>
      <c r="D451" s="150" t="s">
        <v>226</v>
      </c>
      <c r="E451" s="159" t="s">
        <v>21</v>
      </c>
      <c r="F451" s="160" t="s">
        <v>549</v>
      </c>
      <c r="H451" s="161">
        <v>1.632</v>
      </c>
      <c r="I451" s="162"/>
      <c r="L451" s="158"/>
      <c r="M451" s="163"/>
      <c r="T451" s="164"/>
      <c r="AT451" s="159" t="s">
        <v>226</v>
      </c>
      <c r="AU451" s="159" t="s">
        <v>85</v>
      </c>
      <c r="AV451" s="13" t="s">
        <v>85</v>
      </c>
      <c r="AW451" s="13" t="s">
        <v>37</v>
      </c>
      <c r="AX451" s="13" t="s">
        <v>76</v>
      </c>
      <c r="AY451" s="159" t="s">
        <v>215</v>
      </c>
    </row>
    <row r="452" spans="2:51" s="13" customFormat="1" ht="12">
      <c r="B452" s="158"/>
      <c r="D452" s="150" t="s">
        <v>226</v>
      </c>
      <c r="E452" s="159" t="s">
        <v>21</v>
      </c>
      <c r="F452" s="160" t="s">
        <v>550</v>
      </c>
      <c r="H452" s="161">
        <v>0.68</v>
      </c>
      <c r="I452" s="162"/>
      <c r="L452" s="158"/>
      <c r="M452" s="163"/>
      <c r="T452" s="164"/>
      <c r="AT452" s="159" t="s">
        <v>226</v>
      </c>
      <c r="AU452" s="159" t="s">
        <v>85</v>
      </c>
      <c r="AV452" s="13" t="s">
        <v>85</v>
      </c>
      <c r="AW452" s="13" t="s">
        <v>37</v>
      </c>
      <c r="AX452" s="13" t="s">
        <v>76</v>
      </c>
      <c r="AY452" s="159" t="s">
        <v>215</v>
      </c>
    </row>
    <row r="453" spans="2:51" s="13" customFormat="1" ht="12">
      <c r="B453" s="158"/>
      <c r="D453" s="150" t="s">
        <v>226</v>
      </c>
      <c r="E453" s="159" t="s">
        <v>21</v>
      </c>
      <c r="F453" s="160" t="s">
        <v>551</v>
      </c>
      <c r="H453" s="161">
        <v>0.68</v>
      </c>
      <c r="I453" s="162"/>
      <c r="L453" s="158"/>
      <c r="M453" s="163"/>
      <c r="T453" s="164"/>
      <c r="AT453" s="159" t="s">
        <v>226</v>
      </c>
      <c r="AU453" s="159" t="s">
        <v>85</v>
      </c>
      <c r="AV453" s="13" t="s">
        <v>85</v>
      </c>
      <c r="AW453" s="13" t="s">
        <v>37</v>
      </c>
      <c r="AX453" s="13" t="s">
        <v>76</v>
      </c>
      <c r="AY453" s="159" t="s">
        <v>215</v>
      </c>
    </row>
    <row r="454" spans="2:51" s="15" customFormat="1" ht="12">
      <c r="B454" s="172"/>
      <c r="D454" s="150" t="s">
        <v>226</v>
      </c>
      <c r="E454" s="173" t="s">
        <v>21</v>
      </c>
      <c r="F454" s="174" t="s">
        <v>240</v>
      </c>
      <c r="H454" s="175">
        <v>3.952</v>
      </c>
      <c r="I454" s="176"/>
      <c r="L454" s="172"/>
      <c r="M454" s="177"/>
      <c r="T454" s="178"/>
      <c r="AT454" s="173" t="s">
        <v>226</v>
      </c>
      <c r="AU454" s="173" t="s">
        <v>85</v>
      </c>
      <c r="AV454" s="15" t="s">
        <v>221</v>
      </c>
      <c r="AW454" s="15" t="s">
        <v>37</v>
      </c>
      <c r="AX454" s="15" t="s">
        <v>83</v>
      </c>
      <c r="AY454" s="173" t="s">
        <v>215</v>
      </c>
    </row>
    <row r="455" spans="2:65" s="1" customFormat="1" ht="24.25" customHeight="1">
      <c r="B455" s="33"/>
      <c r="C455" s="133" t="s">
        <v>396</v>
      </c>
      <c r="D455" s="133" t="s">
        <v>217</v>
      </c>
      <c r="E455" s="134" t="s">
        <v>552</v>
      </c>
      <c r="F455" s="135" t="s">
        <v>553</v>
      </c>
      <c r="G455" s="136" t="s">
        <v>311</v>
      </c>
      <c r="H455" s="137">
        <v>0.339</v>
      </c>
      <c r="I455" s="138"/>
      <c r="J455" s="139">
        <f>ROUND(I455*H455,2)</f>
        <v>0</v>
      </c>
      <c r="K455" s="135" t="s">
        <v>220</v>
      </c>
      <c r="L455" s="33"/>
      <c r="M455" s="140" t="s">
        <v>21</v>
      </c>
      <c r="N455" s="141" t="s">
        <v>47</v>
      </c>
      <c r="P455" s="142">
        <f>O455*H455</f>
        <v>0</v>
      </c>
      <c r="Q455" s="142">
        <v>1.0463206</v>
      </c>
      <c r="R455" s="142">
        <f>Q455*H455</f>
        <v>0.35470268340000005</v>
      </c>
      <c r="S455" s="142">
        <v>0</v>
      </c>
      <c r="T455" s="143">
        <f>S455*H455</f>
        <v>0</v>
      </c>
      <c r="AR455" s="144" t="s">
        <v>221</v>
      </c>
      <c r="AT455" s="144" t="s">
        <v>217</v>
      </c>
      <c r="AU455" s="144" t="s">
        <v>85</v>
      </c>
      <c r="AY455" s="18" t="s">
        <v>215</v>
      </c>
      <c r="BE455" s="145">
        <f>IF(N455="základní",J455,0)</f>
        <v>0</v>
      </c>
      <c r="BF455" s="145">
        <f>IF(N455="snížená",J455,0)</f>
        <v>0</v>
      </c>
      <c r="BG455" s="145">
        <f>IF(N455="zákl. přenesená",J455,0)</f>
        <v>0</v>
      </c>
      <c r="BH455" s="145">
        <f>IF(N455="sníž. přenesená",J455,0)</f>
        <v>0</v>
      </c>
      <c r="BI455" s="145">
        <f>IF(N455="nulová",J455,0)</f>
        <v>0</v>
      </c>
      <c r="BJ455" s="18" t="s">
        <v>83</v>
      </c>
      <c r="BK455" s="145">
        <f>ROUND(I455*H455,2)</f>
        <v>0</v>
      </c>
      <c r="BL455" s="18" t="s">
        <v>221</v>
      </c>
      <c r="BM455" s="144" t="s">
        <v>554</v>
      </c>
    </row>
    <row r="456" spans="2:47" s="1" customFormat="1" ht="12">
      <c r="B456" s="33"/>
      <c r="D456" s="146" t="s">
        <v>222</v>
      </c>
      <c r="F456" s="147" t="s">
        <v>555</v>
      </c>
      <c r="I456" s="148"/>
      <c r="L456" s="33"/>
      <c r="M456" s="149"/>
      <c r="T456" s="54"/>
      <c r="AT456" s="18" t="s">
        <v>222</v>
      </c>
      <c r="AU456" s="18" t="s">
        <v>85</v>
      </c>
    </row>
    <row r="457" spans="2:65" s="1" customFormat="1" ht="21.75" customHeight="1">
      <c r="B457" s="33"/>
      <c r="C457" s="133" t="s">
        <v>556</v>
      </c>
      <c r="D457" s="133" t="s">
        <v>217</v>
      </c>
      <c r="E457" s="134" t="s">
        <v>557</v>
      </c>
      <c r="F457" s="135" t="s">
        <v>558</v>
      </c>
      <c r="G457" s="136" t="s">
        <v>113</v>
      </c>
      <c r="H457" s="137">
        <v>0.534</v>
      </c>
      <c r="I457" s="138"/>
      <c r="J457" s="139">
        <f>ROUND(I457*H457,2)</f>
        <v>0</v>
      </c>
      <c r="K457" s="135" t="s">
        <v>220</v>
      </c>
      <c r="L457" s="33"/>
      <c r="M457" s="140" t="s">
        <v>21</v>
      </c>
      <c r="N457" s="141" t="s">
        <v>47</v>
      </c>
      <c r="P457" s="142">
        <f>O457*H457</f>
        <v>0</v>
      </c>
      <c r="Q457" s="142">
        <v>0.147</v>
      </c>
      <c r="R457" s="142">
        <f>Q457*H457</f>
        <v>0.078498</v>
      </c>
      <c r="S457" s="142">
        <v>0</v>
      </c>
      <c r="T457" s="143">
        <f>S457*H457</f>
        <v>0</v>
      </c>
      <c r="AR457" s="144" t="s">
        <v>221</v>
      </c>
      <c r="AT457" s="144" t="s">
        <v>217</v>
      </c>
      <c r="AU457" s="144" t="s">
        <v>85</v>
      </c>
      <c r="AY457" s="18" t="s">
        <v>215</v>
      </c>
      <c r="BE457" s="145">
        <f>IF(N457="základní",J457,0)</f>
        <v>0</v>
      </c>
      <c r="BF457" s="145">
        <f>IF(N457="snížená",J457,0)</f>
        <v>0</v>
      </c>
      <c r="BG457" s="145">
        <f>IF(N457="zákl. přenesená",J457,0)</f>
        <v>0</v>
      </c>
      <c r="BH457" s="145">
        <f>IF(N457="sníž. přenesená",J457,0)</f>
        <v>0</v>
      </c>
      <c r="BI457" s="145">
        <f>IF(N457="nulová",J457,0)</f>
        <v>0</v>
      </c>
      <c r="BJ457" s="18" t="s">
        <v>83</v>
      </c>
      <c r="BK457" s="145">
        <f>ROUND(I457*H457,2)</f>
        <v>0</v>
      </c>
      <c r="BL457" s="18" t="s">
        <v>221</v>
      </c>
      <c r="BM457" s="144" t="s">
        <v>559</v>
      </c>
    </row>
    <row r="458" spans="2:47" s="1" customFormat="1" ht="12">
      <c r="B458" s="33"/>
      <c r="D458" s="146" t="s">
        <v>222</v>
      </c>
      <c r="F458" s="147" t="s">
        <v>560</v>
      </c>
      <c r="I458" s="148"/>
      <c r="L458" s="33"/>
      <c r="M458" s="149"/>
      <c r="T458" s="54"/>
      <c r="AT458" s="18" t="s">
        <v>222</v>
      </c>
      <c r="AU458" s="18" t="s">
        <v>85</v>
      </c>
    </row>
    <row r="459" spans="2:51" s="13" customFormat="1" ht="12">
      <c r="B459" s="158"/>
      <c r="D459" s="150" t="s">
        <v>226</v>
      </c>
      <c r="E459" s="159" t="s">
        <v>21</v>
      </c>
      <c r="F459" s="160" t="s">
        <v>561</v>
      </c>
      <c r="H459" s="161">
        <v>0.534</v>
      </c>
      <c r="I459" s="162"/>
      <c r="L459" s="158"/>
      <c r="M459" s="163"/>
      <c r="T459" s="164"/>
      <c r="AT459" s="159" t="s">
        <v>226</v>
      </c>
      <c r="AU459" s="159" t="s">
        <v>85</v>
      </c>
      <c r="AV459" s="13" t="s">
        <v>85</v>
      </c>
      <c r="AW459" s="13" t="s">
        <v>37</v>
      </c>
      <c r="AX459" s="13" t="s">
        <v>76</v>
      </c>
      <c r="AY459" s="159" t="s">
        <v>215</v>
      </c>
    </row>
    <row r="460" spans="2:51" s="15" customFormat="1" ht="12">
      <c r="B460" s="172"/>
      <c r="D460" s="150" t="s">
        <v>226</v>
      </c>
      <c r="E460" s="173" t="s">
        <v>21</v>
      </c>
      <c r="F460" s="174" t="s">
        <v>240</v>
      </c>
      <c r="H460" s="175">
        <v>0.534</v>
      </c>
      <c r="I460" s="176"/>
      <c r="L460" s="172"/>
      <c r="M460" s="177"/>
      <c r="T460" s="178"/>
      <c r="AT460" s="173" t="s">
        <v>226</v>
      </c>
      <c r="AU460" s="173" t="s">
        <v>85</v>
      </c>
      <c r="AV460" s="15" t="s">
        <v>221</v>
      </c>
      <c r="AW460" s="15" t="s">
        <v>37</v>
      </c>
      <c r="AX460" s="15" t="s">
        <v>83</v>
      </c>
      <c r="AY460" s="173" t="s">
        <v>215</v>
      </c>
    </row>
    <row r="461" spans="2:65" s="1" customFormat="1" ht="21.75" customHeight="1">
      <c r="B461" s="33"/>
      <c r="C461" s="133" t="s">
        <v>400</v>
      </c>
      <c r="D461" s="133" t="s">
        <v>217</v>
      </c>
      <c r="E461" s="134" t="s">
        <v>562</v>
      </c>
      <c r="F461" s="135" t="s">
        <v>563</v>
      </c>
      <c r="G461" s="136" t="s">
        <v>113</v>
      </c>
      <c r="H461" s="137">
        <v>52.338</v>
      </c>
      <c r="I461" s="138"/>
      <c r="J461" s="139">
        <f>ROUND(I461*H461,2)</f>
        <v>0</v>
      </c>
      <c r="K461" s="135" t="s">
        <v>220</v>
      </c>
      <c r="L461" s="33"/>
      <c r="M461" s="140" t="s">
        <v>21</v>
      </c>
      <c r="N461" s="141" t="s">
        <v>47</v>
      </c>
      <c r="P461" s="142">
        <f>O461*H461</f>
        <v>0</v>
      </c>
      <c r="Q461" s="142">
        <v>0.1448288</v>
      </c>
      <c r="R461" s="142">
        <f>Q461*H461</f>
        <v>7.5800497344</v>
      </c>
      <c r="S461" s="142">
        <v>0</v>
      </c>
      <c r="T461" s="143">
        <f>S461*H461</f>
        <v>0</v>
      </c>
      <c r="AR461" s="144" t="s">
        <v>221</v>
      </c>
      <c r="AT461" s="144" t="s">
        <v>217</v>
      </c>
      <c r="AU461" s="144" t="s">
        <v>85</v>
      </c>
      <c r="AY461" s="18" t="s">
        <v>215</v>
      </c>
      <c r="BE461" s="145">
        <f>IF(N461="základní",J461,0)</f>
        <v>0</v>
      </c>
      <c r="BF461" s="145">
        <f>IF(N461="snížená",J461,0)</f>
        <v>0</v>
      </c>
      <c r="BG461" s="145">
        <f>IF(N461="zákl. přenesená",J461,0)</f>
        <v>0</v>
      </c>
      <c r="BH461" s="145">
        <f>IF(N461="sníž. přenesená",J461,0)</f>
        <v>0</v>
      </c>
      <c r="BI461" s="145">
        <f>IF(N461="nulová",J461,0)</f>
        <v>0</v>
      </c>
      <c r="BJ461" s="18" t="s">
        <v>83</v>
      </c>
      <c r="BK461" s="145">
        <f>ROUND(I461*H461,2)</f>
        <v>0</v>
      </c>
      <c r="BL461" s="18" t="s">
        <v>221</v>
      </c>
      <c r="BM461" s="144" t="s">
        <v>564</v>
      </c>
    </row>
    <row r="462" spans="2:47" s="1" customFormat="1" ht="12">
      <c r="B462" s="33"/>
      <c r="D462" s="146" t="s">
        <v>222</v>
      </c>
      <c r="F462" s="147" t="s">
        <v>565</v>
      </c>
      <c r="I462" s="148"/>
      <c r="L462" s="33"/>
      <c r="M462" s="149"/>
      <c r="T462" s="54"/>
      <c r="AT462" s="18" t="s">
        <v>222</v>
      </c>
      <c r="AU462" s="18" t="s">
        <v>85</v>
      </c>
    </row>
    <row r="463" spans="2:51" s="12" customFormat="1" ht="12">
      <c r="B463" s="152"/>
      <c r="D463" s="150" t="s">
        <v>226</v>
      </c>
      <c r="E463" s="153" t="s">
        <v>21</v>
      </c>
      <c r="F463" s="154" t="s">
        <v>566</v>
      </c>
      <c r="H463" s="153" t="s">
        <v>21</v>
      </c>
      <c r="I463" s="155"/>
      <c r="L463" s="152"/>
      <c r="M463" s="156"/>
      <c r="T463" s="157"/>
      <c r="AT463" s="153" t="s">
        <v>226</v>
      </c>
      <c r="AU463" s="153" t="s">
        <v>85</v>
      </c>
      <c r="AV463" s="12" t="s">
        <v>83</v>
      </c>
      <c r="AW463" s="12" t="s">
        <v>37</v>
      </c>
      <c r="AX463" s="12" t="s">
        <v>76</v>
      </c>
      <c r="AY463" s="153" t="s">
        <v>215</v>
      </c>
    </row>
    <row r="464" spans="2:51" s="13" customFormat="1" ht="12">
      <c r="B464" s="158"/>
      <c r="D464" s="150" t="s">
        <v>226</v>
      </c>
      <c r="E464" s="159" t="s">
        <v>21</v>
      </c>
      <c r="F464" s="160" t="s">
        <v>567</v>
      </c>
      <c r="H464" s="161">
        <v>52.338</v>
      </c>
      <c r="I464" s="162"/>
      <c r="L464" s="158"/>
      <c r="M464" s="163"/>
      <c r="T464" s="164"/>
      <c r="AT464" s="159" t="s">
        <v>226</v>
      </c>
      <c r="AU464" s="159" t="s">
        <v>85</v>
      </c>
      <c r="AV464" s="13" t="s">
        <v>85</v>
      </c>
      <c r="AW464" s="13" t="s">
        <v>37</v>
      </c>
      <c r="AX464" s="13" t="s">
        <v>76</v>
      </c>
      <c r="AY464" s="159" t="s">
        <v>215</v>
      </c>
    </row>
    <row r="465" spans="2:51" s="15" customFormat="1" ht="12">
      <c r="B465" s="172"/>
      <c r="D465" s="150" t="s">
        <v>226</v>
      </c>
      <c r="E465" s="173" t="s">
        <v>21</v>
      </c>
      <c r="F465" s="174" t="s">
        <v>240</v>
      </c>
      <c r="H465" s="175">
        <v>52.338</v>
      </c>
      <c r="I465" s="176"/>
      <c r="L465" s="172"/>
      <c r="M465" s="177"/>
      <c r="T465" s="178"/>
      <c r="AT465" s="173" t="s">
        <v>226</v>
      </c>
      <c r="AU465" s="173" t="s">
        <v>85</v>
      </c>
      <c r="AV465" s="15" t="s">
        <v>221</v>
      </c>
      <c r="AW465" s="15" t="s">
        <v>37</v>
      </c>
      <c r="AX465" s="15" t="s">
        <v>83</v>
      </c>
      <c r="AY465" s="173" t="s">
        <v>215</v>
      </c>
    </row>
    <row r="466" spans="2:65" s="1" customFormat="1" ht="21.75" customHeight="1">
      <c r="B466" s="33"/>
      <c r="C466" s="133" t="s">
        <v>568</v>
      </c>
      <c r="D466" s="133" t="s">
        <v>217</v>
      </c>
      <c r="E466" s="134" t="s">
        <v>569</v>
      </c>
      <c r="F466" s="135" t="s">
        <v>570</v>
      </c>
      <c r="G466" s="136" t="s">
        <v>113</v>
      </c>
      <c r="H466" s="137">
        <v>1.17</v>
      </c>
      <c r="I466" s="138"/>
      <c r="J466" s="139">
        <f>ROUND(I466*H466,2)</f>
        <v>0</v>
      </c>
      <c r="K466" s="135" t="s">
        <v>220</v>
      </c>
      <c r="L466" s="33"/>
      <c r="M466" s="140" t="s">
        <v>21</v>
      </c>
      <c r="N466" s="141" t="s">
        <v>47</v>
      </c>
      <c r="P466" s="142">
        <f>O466*H466</f>
        <v>0</v>
      </c>
      <c r="Q466" s="142">
        <v>0.178184</v>
      </c>
      <c r="R466" s="142">
        <f>Q466*H466</f>
        <v>0.20847527999999999</v>
      </c>
      <c r="S466" s="142">
        <v>0</v>
      </c>
      <c r="T466" s="143">
        <f>S466*H466</f>
        <v>0</v>
      </c>
      <c r="AR466" s="144" t="s">
        <v>221</v>
      </c>
      <c r="AT466" s="144" t="s">
        <v>217</v>
      </c>
      <c r="AU466" s="144" t="s">
        <v>85</v>
      </c>
      <c r="AY466" s="18" t="s">
        <v>215</v>
      </c>
      <c r="BE466" s="145">
        <f>IF(N466="základní",J466,0)</f>
        <v>0</v>
      </c>
      <c r="BF466" s="145">
        <f>IF(N466="snížená",J466,0)</f>
        <v>0</v>
      </c>
      <c r="BG466" s="145">
        <f>IF(N466="zákl. přenesená",J466,0)</f>
        <v>0</v>
      </c>
      <c r="BH466" s="145">
        <f>IF(N466="sníž. přenesená",J466,0)</f>
        <v>0</v>
      </c>
      <c r="BI466" s="145">
        <f>IF(N466="nulová",J466,0)</f>
        <v>0</v>
      </c>
      <c r="BJ466" s="18" t="s">
        <v>83</v>
      </c>
      <c r="BK466" s="145">
        <f>ROUND(I466*H466,2)</f>
        <v>0</v>
      </c>
      <c r="BL466" s="18" t="s">
        <v>221</v>
      </c>
      <c r="BM466" s="144" t="s">
        <v>571</v>
      </c>
    </row>
    <row r="467" spans="2:47" s="1" customFormat="1" ht="12">
      <c r="B467" s="33"/>
      <c r="D467" s="146" t="s">
        <v>222</v>
      </c>
      <c r="F467" s="147" t="s">
        <v>572</v>
      </c>
      <c r="I467" s="148"/>
      <c r="L467" s="33"/>
      <c r="M467" s="149"/>
      <c r="T467" s="54"/>
      <c r="AT467" s="18" t="s">
        <v>222</v>
      </c>
      <c r="AU467" s="18" t="s">
        <v>85</v>
      </c>
    </row>
    <row r="468" spans="2:51" s="13" customFormat="1" ht="12">
      <c r="B468" s="158"/>
      <c r="D468" s="150" t="s">
        <v>226</v>
      </c>
      <c r="E468" s="159" t="s">
        <v>21</v>
      </c>
      <c r="F468" s="160" t="s">
        <v>573</v>
      </c>
      <c r="H468" s="161">
        <v>0.324</v>
      </c>
      <c r="I468" s="162"/>
      <c r="L468" s="158"/>
      <c r="M468" s="163"/>
      <c r="T468" s="164"/>
      <c r="AT468" s="159" t="s">
        <v>226</v>
      </c>
      <c r="AU468" s="159" t="s">
        <v>85</v>
      </c>
      <c r="AV468" s="13" t="s">
        <v>85</v>
      </c>
      <c r="AW468" s="13" t="s">
        <v>37</v>
      </c>
      <c r="AX468" s="13" t="s">
        <v>76</v>
      </c>
      <c r="AY468" s="159" t="s">
        <v>215</v>
      </c>
    </row>
    <row r="469" spans="2:51" s="13" customFormat="1" ht="12">
      <c r="B469" s="158"/>
      <c r="D469" s="150" t="s">
        <v>226</v>
      </c>
      <c r="E469" s="159" t="s">
        <v>21</v>
      </c>
      <c r="F469" s="160" t="s">
        <v>574</v>
      </c>
      <c r="H469" s="161">
        <v>0.324</v>
      </c>
      <c r="I469" s="162"/>
      <c r="L469" s="158"/>
      <c r="M469" s="163"/>
      <c r="T469" s="164"/>
      <c r="AT469" s="159" t="s">
        <v>226</v>
      </c>
      <c r="AU469" s="159" t="s">
        <v>85</v>
      </c>
      <c r="AV469" s="13" t="s">
        <v>85</v>
      </c>
      <c r="AW469" s="13" t="s">
        <v>37</v>
      </c>
      <c r="AX469" s="13" t="s">
        <v>76</v>
      </c>
      <c r="AY469" s="159" t="s">
        <v>215</v>
      </c>
    </row>
    <row r="470" spans="2:51" s="13" customFormat="1" ht="12">
      <c r="B470" s="158"/>
      <c r="D470" s="150" t="s">
        <v>226</v>
      </c>
      <c r="E470" s="159" t="s">
        <v>21</v>
      </c>
      <c r="F470" s="160" t="s">
        <v>575</v>
      </c>
      <c r="H470" s="161">
        <v>0.234</v>
      </c>
      <c r="I470" s="162"/>
      <c r="L470" s="158"/>
      <c r="M470" s="163"/>
      <c r="T470" s="164"/>
      <c r="AT470" s="159" t="s">
        <v>226</v>
      </c>
      <c r="AU470" s="159" t="s">
        <v>85</v>
      </c>
      <c r="AV470" s="13" t="s">
        <v>85</v>
      </c>
      <c r="AW470" s="13" t="s">
        <v>37</v>
      </c>
      <c r="AX470" s="13" t="s">
        <v>76</v>
      </c>
      <c r="AY470" s="159" t="s">
        <v>215</v>
      </c>
    </row>
    <row r="471" spans="2:51" s="13" customFormat="1" ht="12">
      <c r="B471" s="158"/>
      <c r="D471" s="150" t="s">
        <v>226</v>
      </c>
      <c r="E471" s="159" t="s">
        <v>21</v>
      </c>
      <c r="F471" s="160" t="s">
        <v>576</v>
      </c>
      <c r="H471" s="161">
        <v>0.288</v>
      </c>
      <c r="I471" s="162"/>
      <c r="L471" s="158"/>
      <c r="M471" s="163"/>
      <c r="T471" s="164"/>
      <c r="AT471" s="159" t="s">
        <v>226</v>
      </c>
      <c r="AU471" s="159" t="s">
        <v>85</v>
      </c>
      <c r="AV471" s="13" t="s">
        <v>85</v>
      </c>
      <c r="AW471" s="13" t="s">
        <v>37</v>
      </c>
      <c r="AX471" s="13" t="s">
        <v>76</v>
      </c>
      <c r="AY471" s="159" t="s">
        <v>215</v>
      </c>
    </row>
    <row r="472" spans="2:51" s="15" customFormat="1" ht="12">
      <c r="B472" s="172"/>
      <c r="D472" s="150" t="s">
        <v>226</v>
      </c>
      <c r="E472" s="173" t="s">
        <v>21</v>
      </c>
      <c r="F472" s="174" t="s">
        <v>240</v>
      </c>
      <c r="H472" s="175">
        <v>1.17</v>
      </c>
      <c r="I472" s="176"/>
      <c r="L472" s="172"/>
      <c r="M472" s="177"/>
      <c r="T472" s="178"/>
      <c r="AT472" s="173" t="s">
        <v>226</v>
      </c>
      <c r="AU472" s="173" t="s">
        <v>85</v>
      </c>
      <c r="AV472" s="15" t="s">
        <v>221</v>
      </c>
      <c r="AW472" s="15" t="s">
        <v>37</v>
      </c>
      <c r="AX472" s="15" t="s">
        <v>83</v>
      </c>
      <c r="AY472" s="173" t="s">
        <v>215</v>
      </c>
    </row>
    <row r="473" spans="2:65" s="1" customFormat="1" ht="24.25" customHeight="1">
      <c r="B473" s="33"/>
      <c r="C473" s="133" t="s">
        <v>406</v>
      </c>
      <c r="D473" s="133" t="s">
        <v>217</v>
      </c>
      <c r="E473" s="134" t="s">
        <v>577</v>
      </c>
      <c r="F473" s="135" t="s">
        <v>578</v>
      </c>
      <c r="G473" s="136" t="s">
        <v>113</v>
      </c>
      <c r="H473" s="137">
        <v>1.17</v>
      </c>
      <c r="I473" s="138"/>
      <c r="J473" s="139">
        <f>ROUND(I473*H473,2)</f>
        <v>0</v>
      </c>
      <c r="K473" s="135" t="s">
        <v>220</v>
      </c>
      <c r="L473" s="33"/>
      <c r="M473" s="140" t="s">
        <v>21</v>
      </c>
      <c r="N473" s="141" t="s">
        <v>47</v>
      </c>
      <c r="P473" s="142">
        <f>O473*H473</f>
        <v>0</v>
      </c>
      <c r="Q473" s="142">
        <v>0.007847</v>
      </c>
      <c r="R473" s="142">
        <f>Q473*H473</f>
        <v>0.00918099</v>
      </c>
      <c r="S473" s="142">
        <v>0</v>
      </c>
      <c r="T473" s="143">
        <f>S473*H473</f>
        <v>0</v>
      </c>
      <c r="AR473" s="144" t="s">
        <v>221</v>
      </c>
      <c r="AT473" s="144" t="s">
        <v>217</v>
      </c>
      <c r="AU473" s="144" t="s">
        <v>85</v>
      </c>
      <c r="AY473" s="18" t="s">
        <v>215</v>
      </c>
      <c r="BE473" s="145">
        <f>IF(N473="základní",J473,0)</f>
        <v>0</v>
      </c>
      <c r="BF473" s="145">
        <f>IF(N473="snížená",J473,0)</f>
        <v>0</v>
      </c>
      <c r="BG473" s="145">
        <f>IF(N473="zákl. přenesená",J473,0)</f>
        <v>0</v>
      </c>
      <c r="BH473" s="145">
        <f>IF(N473="sníž. přenesená",J473,0)</f>
        <v>0</v>
      </c>
      <c r="BI473" s="145">
        <f>IF(N473="nulová",J473,0)</f>
        <v>0</v>
      </c>
      <c r="BJ473" s="18" t="s">
        <v>83</v>
      </c>
      <c r="BK473" s="145">
        <f>ROUND(I473*H473,2)</f>
        <v>0</v>
      </c>
      <c r="BL473" s="18" t="s">
        <v>221</v>
      </c>
      <c r="BM473" s="144" t="s">
        <v>579</v>
      </c>
    </row>
    <row r="474" spans="2:47" s="1" customFormat="1" ht="12">
      <c r="B474" s="33"/>
      <c r="D474" s="146" t="s">
        <v>222</v>
      </c>
      <c r="F474" s="147" t="s">
        <v>580</v>
      </c>
      <c r="I474" s="148"/>
      <c r="L474" s="33"/>
      <c r="M474" s="149"/>
      <c r="T474" s="54"/>
      <c r="AT474" s="18" t="s">
        <v>222</v>
      </c>
      <c r="AU474" s="18" t="s">
        <v>85</v>
      </c>
    </row>
    <row r="475" spans="2:51" s="13" customFormat="1" ht="12">
      <c r="B475" s="158"/>
      <c r="D475" s="150" t="s">
        <v>226</v>
      </c>
      <c r="E475" s="159" t="s">
        <v>21</v>
      </c>
      <c r="F475" s="160" t="s">
        <v>573</v>
      </c>
      <c r="H475" s="161">
        <v>0.324</v>
      </c>
      <c r="I475" s="162"/>
      <c r="L475" s="158"/>
      <c r="M475" s="163"/>
      <c r="T475" s="164"/>
      <c r="AT475" s="159" t="s">
        <v>226</v>
      </c>
      <c r="AU475" s="159" t="s">
        <v>85</v>
      </c>
      <c r="AV475" s="13" t="s">
        <v>85</v>
      </c>
      <c r="AW475" s="13" t="s">
        <v>37</v>
      </c>
      <c r="AX475" s="13" t="s">
        <v>76</v>
      </c>
      <c r="AY475" s="159" t="s">
        <v>215</v>
      </c>
    </row>
    <row r="476" spans="2:51" s="13" customFormat="1" ht="12">
      <c r="B476" s="158"/>
      <c r="D476" s="150" t="s">
        <v>226</v>
      </c>
      <c r="E476" s="159" t="s">
        <v>21</v>
      </c>
      <c r="F476" s="160" t="s">
        <v>574</v>
      </c>
      <c r="H476" s="161">
        <v>0.324</v>
      </c>
      <c r="I476" s="162"/>
      <c r="L476" s="158"/>
      <c r="M476" s="163"/>
      <c r="T476" s="164"/>
      <c r="AT476" s="159" t="s">
        <v>226</v>
      </c>
      <c r="AU476" s="159" t="s">
        <v>85</v>
      </c>
      <c r="AV476" s="13" t="s">
        <v>85</v>
      </c>
      <c r="AW476" s="13" t="s">
        <v>37</v>
      </c>
      <c r="AX476" s="13" t="s">
        <v>76</v>
      </c>
      <c r="AY476" s="159" t="s">
        <v>215</v>
      </c>
    </row>
    <row r="477" spans="2:51" s="13" customFormat="1" ht="12">
      <c r="B477" s="158"/>
      <c r="D477" s="150" t="s">
        <v>226</v>
      </c>
      <c r="E477" s="159" t="s">
        <v>21</v>
      </c>
      <c r="F477" s="160" t="s">
        <v>575</v>
      </c>
      <c r="H477" s="161">
        <v>0.234</v>
      </c>
      <c r="I477" s="162"/>
      <c r="L477" s="158"/>
      <c r="M477" s="163"/>
      <c r="T477" s="164"/>
      <c r="AT477" s="159" t="s">
        <v>226</v>
      </c>
      <c r="AU477" s="159" t="s">
        <v>85</v>
      </c>
      <c r="AV477" s="13" t="s">
        <v>85</v>
      </c>
      <c r="AW477" s="13" t="s">
        <v>37</v>
      </c>
      <c r="AX477" s="13" t="s">
        <v>76</v>
      </c>
      <c r="AY477" s="159" t="s">
        <v>215</v>
      </c>
    </row>
    <row r="478" spans="2:51" s="13" customFormat="1" ht="12">
      <c r="B478" s="158"/>
      <c r="D478" s="150" t="s">
        <v>226</v>
      </c>
      <c r="E478" s="159" t="s">
        <v>21</v>
      </c>
      <c r="F478" s="160" t="s">
        <v>576</v>
      </c>
      <c r="H478" s="161">
        <v>0.288</v>
      </c>
      <c r="I478" s="162"/>
      <c r="L478" s="158"/>
      <c r="M478" s="163"/>
      <c r="T478" s="164"/>
      <c r="AT478" s="159" t="s">
        <v>226</v>
      </c>
      <c r="AU478" s="159" t="s">
        <v>85</v>
      </c>
      <c r="AV478" s="13" t="s">
        <v>85</v>
      </c>
      <c r="AW478" s="13" t="s">
        <v>37</v>
      </c>
      <c r="AX478" s="13" t="s">
        <v>76</v>
      </c>
      <c r="AY478" s="159" t="s">
        <v>215</v>
      </c>
    </row>
    <row r="479" spans="2:51" s="15" customFormat="1" ht="12">
      <c r="B479" s="172"/>
      <c r="D479" s="150" t="s">
        <v>226</v>
      </c>
      <c r="E479" s="173" t="s">
        <v>21</v>
      </c>
      <c r="F479" s="174" t="s">
        <v>240</v>
      </c>
      <c r="H479" s="175">
        <v>1.17</v>
      </c>
      <c r="I479" s="176"/>
      <c r="L479" s="172"/>
      <c r="M479" s="177"/>
      <c r="T479" s="178"/>
      <c r="AT479" s="173" t="s">
        <v>226</v>
      </c>
      <c r="AU479" s="173" t="s">
        <v>85</v>
      </c>
      <c r="AV479" s="15" t="s">
        <v>221</v>
      </c>
      <c r="AW479" s="15" t="s">
        <v>37</v>
      </c>
      <c r="AX479" s="15" t="s">
        <v>83</v>
      </c>
      <c r="AY479" s="173" t="s">
        <v>215</v>
      </c>
    </row>
    <row r="480" spans="2:63" s="11" customFormat="1" ht="22.9" customHeight="1">
      <c r="B480" s="121"/>
      <c r="D480" s="122" t="s">
        <v>75</v>
      </c>
      <c r="E480" s="131" t="s">
        <v>221</v>
      </c>
      <c r="F480" s="131" t="s">
        <v>581</v>
      </c>
      <c r="I480" s="124"/>
      <c r="J480" s="132">
        <f>BK480</f>
        <v>0</v>
      </c>
      <c r="L480" s="121"/>
      <c r="M480" s="126"/>
      <c r="P480" s="127">
        <f>SUM(P481:P566)</f>
        <v>0</v>
      </c>
      <c r="R480" s="127">
        <f>SUM(R481:R566)</f>
        <v>13.937999693959997</v>
      </c>
      <c r="T480" s="128">
        <f>SUM(T481:T566)</f>
        <v>0</v>
      </c>
      <c r="AR480" s="122" t="s">
        <v>83</v>
      </c>
      <c r="AT480" s="129" t="s">
        <v>75</v>
      </c>
      <c r="AU480" s="129" t="s">
        <v>83</v>
      </c>
      <c r="AY480" s="122" t="s">
        <v>215</v>
      </c>
      <c r="BK480" s="130">
        <f>SUM(BK481:BK566)</f>
        <v>0</v>
      </c>
    </row>
    <row r="481" spans="2:65" s="1" customFormat="1" ht="24.25" customHeight="1">
      <c r="B481" s="33"/>
      <c r="C481" s="133" t="s">
        <v>582</v>
      </c>
      <c r="D481" s="133" t="s">
        <v>217</v>
      </c>
      <c r="E481" s="134" t="s">
        <v>583</v>
      </c>
      <c r="F481" s="135" t="s">
        <v>584</v>
      </c>
      <c r="G481" s="136" t="s">
        <v>256</v>
      </c>
      <c r="H481" s="137">
        <v>1.047</v>
      </c>
      <c r="I481" s="138"/>
      <c r="J481" s="139">
        <f>ROUND(I481*H481,2)</f>
        <v>0</v>
      </c>
      <c r="K481" s="135" t="s">
        <v>220</v>
      </c>
      <c r="L481" s="33"/>
      <c r="M481" s="140" t="s">
        <v>21</v>
      </c>
      <c r="N481" s="141" t="s">
        <v>47</v>
      </c>
      <c r="P481" s="142">
        <f>O481*H481</f>
        <v>0</v>
      </c>
      <c r="Q481" s="142">
        <v>2.50201</v>
      </c>
      <c r="R481" s="142">
        <f>Q481*H481</f>
        <v>2.6196044699999996</v>
      </c>
      <c r="S481" s="142">
        <v>0</v>
      </c>
      <c r="T481" s="143">
        <f>S481*H481</f>
        <v>0</v>
      </c>
      <c r="AR481" s="144" t="s">
        <v>221</v>
      </c>
      <c r="AT481" s="144" t="s">
        <v>217</v>
      </c>
      <c r="AU481" s="144" t="s">
        <v>85</v>
      </c>
      <c r="AY481" s="18" t="s">
        <v>215</v>
      </c>
      <c r="BE481" s="145">
        <f>IF(N481="základní",J481,0)</f>
        <v>0</v>
      </c>
      <c r="BF481" s="145">
        <f>IF(N481="snížená",J481,0)</f>
        <v>0</v>
      </c>
      <c r="BG481" s="145">
        <f>IF(N481="zákl. přenesená",J481,0)</f>
        <v>0</v>
      </c>
      <c r="BH481" s="145">
        <f>IF(N481="sníž. přenesená",J481,0)</f>
        <v>0</v>
      </c>
      <c r="BI481" s="145">
        <f>IF(N481="nulová",J481,0)</f>
        <v>0</v>
      </c>
      <c r="BJ481" s="18" t="s">
        <v>83</v>
      </c>
      <c r="BK481" s="145">
        <f>ROUND(I481*H481,2)</f>
        <v>0</v>
      </c>
      <c r="BL481" s="18" t="s">
        <v>221</v>
      </c>
      <c r="BM481" s="144" t="s">
        <v>585</v>
      </c>
    </row>
    <row r="482" spans="2:47" s="1" customFormat="1" ht="12">
      <c r="B482" s="33"/>
      <c r="D482" s="146" t="s">
        <v>222</v>
      </c>
      <c r="F482" s="147" t="s">
        <v>586</v>
      </c>
      <c r="I482" s="148"/>
      <c r="L482" s="33"/>
      <c r="M482" s="149"/>
      <c r="T482" s="54"/>
      <c r="AT482" s="18" t="s">
        <v>222</v>
      </c>
      <c r="AU482" s="18" t="s">
        <v>85</v>
      </c>
    </row>
    <row r="483" spans="2:51" s="13" customFormat="1" ht="12">
      <c r="B483" s="158"/>
      <c r="D483" s="150" t="s">
        <v>226</v>
      </c>
      <c r="E483" s="159" t="s">
        <v>21</v>
      </c>
      <c r="F483" s="160" t="s">
        <v>587</v>
      </c>
      <c r="H483" s="161">
        <v>0.567</v>
      </c>
      <c r="I483" s="162"/>
      <c r="L483" s="158"/>
      <c r="M483" s="163"/>
      <c r="T483" s="164"/>
      <c r="AT483" s="159" t="s">
        <v>226</v>
      </c>
      <c r="AU483" s="159" t="s">
        <v>85</v>
      </c>
      <c r="AV483" s="13" t="s">
        <v>85</v>
      </c>
      <c r="AW483" s="13" t="s">
        <v>37</v>
      </c>
      <c r="AX483" s="13" t="s">
        <v>76</v>
      </c>
      <c r="AY483" s="159" t="s">
        <v>215</v>
      </c>
    </row>
    <row r="484" spans="2:51" s="13" customFormat="1" ht="12">
      <c r="B484" s="158"/>
      <c r="D484" s="150" t="s">
        <v>226</v>
      </c>
      <c r="E484" s="159" t="s">
        <v>21</v>
      </c>
      <c r="F484" s="160" t="s">
        <v>588</v>
      </c>
      <c r="H484" s="161">
        <v>0.48</v>
      </c>
      <c r="I484" s="162"/>
      <c r="L484" s="158"/>
      <c r="M484" s="163"/>
      <c r="T484" s="164"/>
      <c r="AT484" s="159" t="s">
        <v>226</v>
      </c>
      <c r="AU484" s="159" t="s">
        <v>85</v>
      </c>
      <c r="AV484" s="13" t="s">
        <v>85</v>
      </c>
      <c r="AW484" s="13" t="s">
        <v>37</v>
      </c>
      <c r="AX484" s="13" t="s">
        <v>76</v>
      </c>
      <c r="AY484" s="159" t="s">
        <v>215</v>
      </c>
    </row>
    <row r="485" spans="2:51" s="15" customFormat="1" ht="12">
      <c r="B485" s="172"/>
      <c r="D485" s="150" t="s">
        <v>226</v>
      </c>
      <c r="E485" s="173" t="s">
        <v>21</v>
      </c>
      <c r="F485" s="174" t="s">
        <v>240</v>
      </c>
      <c r="H485" s="175">
        <v>1.047</v>
      </c>
      <c r="I485" s="176"/>
      <c r="L485" s="172"/>
      <c r="M485" s="177"/>
      <c r="T485" s="178"/>
      <c r="AT485" s="173" t="s">
        <v>226</v>
      </c>
      <c r="AU485" s="173" t="s">
        <v>85</v>
      </c>
      <c r="AV485" s="15" t="s">
        <v>221</v>
      </c>
      <c r="AW485" s="15" t="s">
        <v>37</v>
      </c>
      <c r="AX485" s="15" t="s">
        <v>83</v>
      </c>
      <c r="AY485" s="173" t="s">
        <v>215</v>
      </c>
    </row>
    <row r="486" spans="2:65" s="1" customFormat="1" ht="21.75" customHeight="1">
      <c r="B486" s="33"/>
      <c r="C486" s="133" t="s">
        <v>411</v>
      </c>
      <c r="D486" s="133" t="s">
        <v>217</v>
      </c>
      <c r="E486" s="134" t="s">
        <v>589</v>
      </c>
      <c r="F486" s="135" t="s">
        <v>590</v>
      </c>
      <c r="G486" s="136" t="s">
        <v>113</v>
      </c>
      <c r="H486" s="137">
        <v>2.159</v>
      </c>
      <c r="I486" s="138"/>
      <c r="J486" s="139">
        <f>ROUND(I486*H486,2)</f>
        <v>0</v>
      </c>
      <c r="K486" s="135" t="s">
        <v>220</v>
      </c>
      <c r="L486" s="33"/>
      <c r="M486" s="140" t="s">
        <v>21</v>
      </c>
      <c r="N486" s="141" t="s">
        <v>47</v>
      </c>
      <c r="P486" s="142">
        <f>O486*H486</f>
        <v>0</v>
      </c>
      <c r="Q486" s="142">
        <v>0.0053262</v>
      </c>
      <c r="R486" s="142">
        <f>Q486*H486</f>
        <v>0.011499265799999998</v>
      </c>
      <c r="S486" s="142">
        <v>0</v>
      </c>
      <c r="T486" s="143">
        <f>S486*H486</f>
        <v>0</v>
      </c>
      <c r="AR486" s="144" t="s">
        <v>221</v>
      </c>
      <c r="AT486" s="144" t="s">
        <v>217</v>
      </c>
      <c r="AU486" s="144" t="s">
        <v>85</v>
      </c>
      <c r="AY486" s="18" t="s">
        <v>215</v>
      </c>
      <c r="BE486" s="145">
        <f>IF(N486="základní",J486,0)</f>
        <v>0</v>
      </c>
      <c r="BF486" s="145">
        <f>IF(N486="snížená",J486,0)</f>
        <v>0</v>
      </c>
      <c r="BG486" s="145">
        <f>IF(N486="zákl. přenesená",J486,0)</f>
        <v>0</v>
      </c>
      <c r="BH486" s="145">
        <f>IF(N486="sníž. přenesená",J486,0)</f>
        <v>0</v>
      </c>
      <c r="BI486" s="145">
        <f>IF(N486="nulová",J486,0)</f>
        <v>0</v>
      </c>
      <c r="BJ486" s="18" t="s">
        <v>83</v>
      </c>
      <c r="BK486" s="145">
        <f>ROUND(I486*H486,2)</f>
        <v>0</v>
      </c>
      <c r="BL486" s="18" t="s">
        <v>221</v>
      </c>
      <c r="BM486" s="144" t="s">
        <v>591</v>
      </c>
    </row>
    <row r="487" spans="2:47" s="1" customFormat="1" ht="12">
      <c r="B487" s="33"/>
      <c r="D487" s="146" t="s">
        <v>222</v>
      </c>
      <c r="F487" s="147" t="s">
        <v>592</v>
      </c>
      <c r="I487" s="148"/>
      <c r="L487" s="33"/>
      <c r="M487" s="149"/>
      <c r="T487" s="54"/>
      <c r="AT487" s="18" t="s">
        <v>222</v>
      </c>
      <c r="AU487" s="18" t="s">
        <v>85</v>
      </c>
    </row>
    <row r="488" spans="2:51" s="13" customFormat="1" ht="12">
      <c r="B488" s="158"/>
      <c r="D488" s="150" t="s">
        <v>226</v>
      </c>
      <c r="E488" s="159" t="s">
        <v>21</v>
      </c>
      <c r="F488" s="160" t="s">
        <v>593</v>
      </c>
      <c r="H488" s="161">
        <v>1.17</v>
      </c>
      <c r="I488" s="162"/>
      <c r="L488" s="158"/>
      <c r="M488" s="163"/>
      <c r="T488" s="164"/>
      <c r="AT488" s="159" t="s">
        <v>226</v>
      </c>
      <c r="AU488" s="159" t="s">
        <v>85</v>
      </c>
      <c r="AV488" s="13" t="s">
        <v>85</v>
      </c>
      <c r="AW488" s="13" t="s">
        <v>37</v>
      </c>
      <c r="AX488" s="13" t="s">
        <v>76</v>
      </c>
      <c r="AY488" s="159" t="s">
        <v>215</v>
      </c>
    </row>
    <row r="489" spans="2:51" s="13" customFormat="1" ht="12">
      <c r="B489" s="158"/>
      <c r="D489" s="150" t="s">
        <v>226</v>
      </c>
      <c r="E489" s="159" t="s">
        <v>21</v>
      </c>
      <c r="F489" s="160" t="s">
        <v>594</v>
      </c>
      <c r="H489" s="161">
        <v>0.989</v>
      </c>
      <c r="I489" s="162"/>
      <c r="L489" s="158"/>
      <c r="M489" s="163"/>
      <c r="T489" s="164"/>
      <c r="AT489" s="159" t="s">
        <v>226</v>
      </c>
      <c r="AU489" s="159" t="s">
        <v>85</v>
      </c>
      <c r="AV489" s="13" t="s">
        <v>85</v>
      </c>
      <c r="AW489" s="13" t="s">
        <v>37</v>
      </c>
      <c r="AX489" s="13" t="s">
        <v>76</v>
      </c>
      <c r="AY489" s="159" t="s">
        <v>215</v>
      </c>
    </row>
    <row r="490" spans="2:51" s="15" customFormat="1" ht="12">
      <c r="B490" s="172"/>
      <c r="D490" s="150" t="s">
        <v>226</v>
      </c>
      <c r="E490" s="173" t="s">
        <v>21</v>
      </c>
      <c r="F490" s="174" t="s">
        <v>240</v>
      </c>
      <c r="H490" s="175">
        <v>2.159</v>
      </c>
      <c r="I490" s="176"/>
      <c r="L490" s="172"/>
      <c r="M490" s="177"/>
      <c r="T490" s="178"/>
      <c r="AT490" s="173" t="s">
        <v>226</v>
      </c>
      <c r="AU490" s="173" t="s">
        <v>85</v>
      </c>
      <c r="AV490" s="15" t="s">
        <v>221</v>
      </c>
      <c r="AW490" s="15" t="s">
        <v>37</v>
      </c>
      <c r="AX490" s="15" t="s">
        <v>83</v>
      </c>
      <c r="AY490" s="173" t="s">
        <v>215</v>
      </c>
    </row>
    <row r="491" spans="2:65" s="1" customFormat="1" ht="24.25" customHeight="1">
      <c r="B491" s="33"/>
      <c r="C491" s="133" t="s">
        <v>595</v>
      </c>
      <c r="D491" s="133" t="s">
        <v>217</v>
      </c>
      <c r="E491" s="134" t="s">
        <v>596</v>
      </c>
      <c r="F491" s="135" t="s">
        <v>597</v>
      </c>
      <c r="G491" s="136" t="s">
        <v>113</v>
      </c>
      <c r="H491" s="137">
        <v>2.159</v>
      </c>
      <c r="I491" s="138"/>
      <c r="J491" s="139">
        <f>ROUND(I491*H491,2)</f>
        <v>0</v>
      </c>
      <c r="K491" s="135" t="s">
        <v>220</v>
      </c>
      <c r="L491" s="33"/>
      <c r="M491" s="140" t="s">
        <v>21</v>
      </c>
      <c r="N491" s="141" t="s">
        <v>47</v>
      </c>
      <c r="P491" s="142">
        <f>O491*H491</f>
        <v>0</v>
      </c>
      <c r="Q491" s="142">
        <v>0</v>
      </c>
      <c r="R491" s="142">
        <f>Q491*H491</f>
        <v>0</v>
      </c>
      <c r="S491" s="142">
        <v>0</v>
      </c>
      <c r="T491" s="143">
        <f>S491*H491</f>
        <v>0</v>
      </c>
      <c r="AR491" s="144" t="s">
        <v>221</v>
      </c>
      <c r="AT491" s="144" t="s">
        <v>217</v>
      </c>
      <c r="AU491" s="144" t="s">
        <v>85</v>
      </c>
      <c r="AY491" s="18" t="s">
        <v>215</v>
      </c>
      <c r="BE491" s="145">
        <f>IF(N491="základní",J491,0)</f>
        <v>0</v>
      </c>
      <c r="BF491" s="145">
        <f>IF(N491="snížená",J491,0)</f>
        <v>0</v>
      </c>
      <c r="BG491" s="145">
        <f>IF(N491="zákl. přenesená",J491,0)</f>
        <v>0</v>
      </c>
      <c r="BH491" s="145">
        <f>IF(N491="sníž. přenesená",J491,0)</f>
        <v>0</v>
      </c>
      <c r="BI491" s="145">
        <f>IF(N491="nulová",J491,0)</f>
        <v>0</v>
      </c>
      <c r="BJ491" s="18" t="s">
        <v>83</v>
      </c>
      <c r="BK491" s="145">
        <f>ROUND(I491*H491,2)</f>
        <v>0</v>
      </c>
      <c r="BL491" s="18" t="s">
        <v>221</v>
      </c>
      <c r="BM491" s="144" t="s">
        <v>598</v>
      </c>
    </row>
    <row r="492" spans="2:47" s="1" customFormat="1" ht="12">
      <c r="B492" s="33"/>
      <c r="D492" s="146" t="s">
        <v>222</v>
      </c>
      <c r="F492" s="147" t="s">
        <v>599</v>
      </c>
      <c r="I492" s="148"/>
      <c r="L492" s="33"/>
      <c r="M492" s="149"/>
      <c r="T492" s="54"/>
      <c r="AT492" s="18" t="s">
        <v>222</v>
      </c>
      <c r="AU492" s="18" t="s">
        <v>85</v>
      </c>
    </row>
    <row r="493" spans="2:51" s="13" customFormat="1" ht="12">
      <c r="B493" s="158"/>
      <c r="D493" s="150" t="s">
        <v>226</v>
      </c>
      <c r="E493" s="159" t="s">
        <v>21</v>
      </c>
      <c r="F493" s="160" t="s">
        <v>593</v>
      </c>
      <c r="H493" s="161">
        <v>1.17</v>
      </c>
      <c r="I493" s="162"/>
      <c r="L493" s="158"/>
      <c r="M493" s="163"/>
      <c r="T493" s="164"/>
      <c r="AT493" s="159" t="s">
        <v>226</v>
      </c>
      <c r="AU493" s="159" t="s">
        <v>85</v>
      </c>
      <c r="AV493" s="13" t="s">
        <v>85</v>
      </c>
      <c r="AW493" s="13" t="s">
        <v>37</v>
      </c>
      <c r="AX493" s="13" t="s">
        <v>76</v>
      </c>
      <c r="AY493" s="159" t="s">
        <v>215</v>
      </c>
    </row>
    <row r="494" spans="2:51" s="13" customFormat="1" ht="12">
      <c r="B494" s="158"/>
      <c r="D494" s="150" t="s">
        <v>226</v>
      </c>
      <c r="E494" s="159" t="s">
        <v>21</v>
      </c>
      <c r="F494" s="160" t="s">
        <v>594</v>
      </c>
      <c r="H494" s="161">
        <v>0.989</v>
      </c>
      <c r="I494" s="162"/>
      <c r="L494" s="158"/>
      <c r="M494" s="163"/>
      <c r="T494" s="164"/>
      <c r="AT494" s="159" t="s">
        <v>226</v>
      </c>
      <c r="AU494" s="159" t="s">
        <v>85</v>
      </c>
      <c r="AV494" s="13" t="s">
        <v>85</v>
      </c>
      <c r="AW494" s="13" t="s">
        <v>37</v>
      </c>
      <c r="AX494" s="13" t="s">
        <v>76</v>
      </c>
      <c r="AY494" s="159" t="s">
        <v>215</v>
      </c>
    </row>
    <row r="495" spans="2:51" s="15" customFormat="1" ht="12">
      <c r="B495" s="172"/>
      <c r="D495" s="150" t="s">
        <v>226</v>
      </c>
      <c r="E495" s="173" t="s">
        <v>21</v>
      </c>
      <c r="F495" s="174" t="s">
        <v>240</v>
      </c>
      <c r="H495" s="175">
        <v>2.159</v>
      </c>
      <c r="I495" s="176"/>
      <c r="L495" s="172"/>
      <c r="M495" s="177"/>
      <c r="T495" s="178"/>
      <c r="AT495" s="173" t="s">
        <v>226</v>
      </c>
      <c r="AU495" s="173" t="s">
        <v>85</v>
      </c>
      <c r="AV495" s="15" t="s">
        <v>221</v>
      </c>
      <c r="AW495" s="15" t="s">
        <v>37</v>
      </c>
      <c r="AX495" s="15" t="s">
        <v>83</v>
      </c>
      <c r="AY495" s="173" t="s">
        <v>215</v>
      </c>
    </row>
    <row r="496" spans="2:65" s="1" customFormat="1" ht="24.25" customHeight="1">
      <c r="B496" s="33"/>
      <c r="C496" s="133" t="s">
        <v>418</v>
      </c>
      <c r="D496" s="133" t="s">
        <v>217</v>
      </c>
      <c r="E496" s="134" t="s">
        <v>600</v>
      </c>
      <c r="F496" s="135" t="s">
        <v>601</v>
      </c>
      <c r="G496" s="136" t="s">
        <v>113</v>
      </c>
      <c r="H496" s="137">
        <v>2.159</v>
      </c>
      <c r="I496" s="138"/>
      <c r="J496" s="139">
        <f>ROUND(I496*H496,2)</f>
        <v>0</v>
      </c>
      <c r="K496" s="135" t="s">
        <v>220</v>
      </c>
      <c r="L496" s="33"/>
      <c r="M496" s="140" t="s">
        <v>21</v>
      </c>
      <c r="N496" s="141" t="s">
        <v>47</v>
      </c>
      <c r="P496" s="142">
        <f>O496*H496</f>
        <v>0</v>
      </c>
      <c r="Q496" s="142">
        <v>0.00080556</v>
      </c>
      <c r="R496" s="142">
        <f>Q496*H496</f>
        <v>0.00173920404</v>
      </c>
      <c r="S496" s="142">
        <v>0</v>
      </c>
      <c r="T496" s="143">
        <f>S496*H496</f>
        <v>0</v>
      </c>
      <c r="AR496" s="144" t="s">
        <v>221</v>
      </c>
      <c r="AT496" s="144" t="s">
        <v>217</v>
      </c>
      <c r="AU496" s="144" t="s">
        <v>85</v>
      </c>
      <c r="AY496" s="18" t="s">
        <v>215</v>
      </c>
      <c r="BE496" s="145">
        <f>IF(N496="základní",J496,0)</f>
        <v>0</v>
      </c>
      <c r="BF496" s="145">
        <f>IF(N496="snížená",J496,0)</f>
        <v>0</v>
      </c>
      <c r="BG496" s="145">
        <f>IF(N496="zákl. přenesená",J496,0)</f>
        <v>0</v>
      </c>
      <c r="BH496" s="145">
        <f>IF(N496="sníž. přenesená",J496,0)</f>
        <v>0</v>
      </c>
      <c r="BI496" s="145">
        <f>IF(N496="nulová",J496,0)</f>
        <v>0</v>
      </c>
      <c r="BJ496" s="18" t="s">
        <v>83</v>
      </c>
      <c r="BK496" s="145">
        <f>ROUND(I496*H496,2)</f>
        <v>0</v>
      </c>
      <c r="BL496" s="18" t="s">
        <v>221</v>
      </c>
      <c r="BM496" s="144" t="s">
        <v>602</v>
      </c>
    </row>
    <row r="497" spans="2:47" s="1" customFormat="1" ht="12">
      <c r="B497" s="33"/>
      <c r="D497" s="146" t="s">
        <v>222</v>
      </c>
      <c r="F497" s="147" t="s">
        <v>603</v>
      </c>
      <c r="I497" s="148"/>
      <c r="L497" s="33"/>
      <c r="M497" s="149"/>
      <c r="T497" s="54"/>
      <c r="AT497" s="18" t="s">
        <v>222</v>
      </c>
      <c r="AU497" s="18" t="s">
        <v>85</v>
      </c>
    </row>
    <row r="498" spans="2:51" s="13" customFormat="1" ht="12">
      <c r="B498" s="158"/>
      <c r="D498" s="150" t="s">
        <v>226</v>
      </c>
      <c r="E498" s="159" t="s">
        <v>21</v>
      </c>
      <c r="F498" s="160" t="s">
        <v>593</v>
      </c>
      <c r="H498" s="161">
        <v>1.17</v>
      </c>
      <c r="I498" s="162"/>
      <c r="L498" s="158"/>
      <c r="M498" s="163"/>
      <c r="T498" s="164"/>
      <c r="AT498" s="159" t="s">
        <v>226</v>
      </c>
      <c r="AU498" s="159" t="s">
        <v>85</v>
      </c>
      <c r="AV498" s="13" t="s">
        <v>85</v>
      </c>
      <c r="AW498" s="13" t="s">
        <v>37</v>
      </c>
      <c r="AX498" s="13" t="s">
        <v>76</v>
      </c>
      <c r="AY498" s="159" t="s">
        <v>215</v>
      </c>
    </row>
    <row r="499" spans="2:51" s="13" customFormat="1" ht="12">
      <c r="B499" s="158"/>
      <c r="D499" s="150" t="s">
        <v>226</v>
      </c>
      <c r="E499" s="159" t="s">
        <v>21</v>
      </c>
      <c r="F499" s="160" t="s">
        <v>594</v>
      </c>
      <c r="H499" s="161">
        <v>0.989</v>
      </c>
      <c r="I499" s="162"/>
      <c r="L499" s="158"/>
      <c r="M499" s="163"/>
      <c r="T499" s="164"/>
      <c r="AT499" s="159" t="s">
        <v>226</v>
      </c>
      <c r="AU499" s="159" t="s">
        <v>85</v>
      </c>
      <c r="AV499" s="13" t="s">
        <v>85</v>
      </c>
      <c r="AW499" s="13" t="s">
        <v>37</v>
      </c>
      <c r="AX499" s="13" t="s">
        <v>76</v>
      </c>
      <c r="AY499" s="159" t="s">
        <v>215</v>
      </c>
    </row>
    <row r="500" spans="2:51" s="15" customFormat="1" ht="12">
      <c r="B500" s="172"/>
      <c r="D500" s="150" t="s">
        <v>226</v>
      </c>
      <c r="E500" s="173" t="s">
        <v>21</v>
      </c>
      <c r="F500" s="174" t="s">
        <v>240</v>
      </c>
      <c r="H500" s="175">
        <v>2.159</v>
      </c>
      <c r="I500" s="176"/>
      <c r="L500" s="172"/>
      <c r="M500" s="177"/>
      <c r="T500" s="178"/>
      <c r="AT500" s="173" t="s">
        <v>226</v>
      </c>
      <c r="AU500" s="173" t="s">
        <v>85</v>
      </c>
      <c r="AV500" s="15" t="s">
        <v>221</v>
      </c>
      <c r="AW500" s="15" t="s">
        <v>37</v>
      </c>
      <c r="AX500" s="15" t="s">
        <v>83</v>
      </c>
      <c r="AY500" s="173" t="s">
        <v>215</v>
      </c>
    </row>
    <row r="501" spans="2:65" s="1" customFormat="1" ht="24.25" customHeight="1">
      <c r="B501" s="33"/>
      <c r="C501" s="133" t="s">
        <v>604</v>
      </c>
      <c r="D501" s="133" t="s">
        <v>217</v>
      </c>
      <c r="E501" s="134" t="s">
        <v>605</v>
      </c>
      <c r="F501" s="135" t="s">
        <v>606</v>
      </c>
      <c r="G501" s="136" t="s">
        <v>113</v>
      </c>
      <c r="H501" s="137">
        <v>2.159</v>
      </c>
      <c r="I501" s="138"/>
      <c r="J501" s="139">
        <f>ROUND(I501*H501,2)</f>
        <v>0</v>
      </c>
      <c r="K501" s="135" t="s">
        <v>220</v>
      </c>
      <c r="L501" s="33"/>
      <c r="M501" s="140" t="s">
        <v>21</v>
      </c>
      <c r="N501" s="141" t="s">
        <v>47</v>
      </c>
      <c r="P501" s="142">
        <f>O501*H501</f>
        <v>0</v>
      </c>
      <c r="Q501" s="142">
        <v>0</v>
      </c>
      <c r="R501" s="142">
        <f>Q501*H501</f>
        <v>0</v>
      </c>
      <c r="S501" s="142">
        <v>0</v>
      </c>
      <c r="T501" s="143">
        <f>S501*H501</f>
        <v>0</v>
      </c>
      <c r="AR501" s="144" t="s">
        <v>221</v>
      </c>
      <c r="AT501" s="144" t="s">
        <v>217</v>
      </c>
      <c r="AU501" s="144" t="s">
        <v>85</v>
      </c>
      <c r="AY501" s="18" t="s">
        <v>215</v>
      </c>
      <c r="BE501" s="145">
        <f>IF(N501="základní",J501,0)</f>
        <v>0</v>
      </c>
      <c r="BF501" s="145">
        <f>IF(N501="snížená",J501,0)</f>
        <v>0</v>
      </c>
      <c r="BG501" s="145">
        <f>IF(N501="zákl. přenesená",J501,0)</f>
        <v>0</v>
      </c>
      <c r="BH501" s="145">
        <f>IF(N501="sníž. přenesená",J501,0)</f>
        <v>0</v>
      </c>
      <c r="BI501" s="145">
        <f>IF(N501="nulová",J501,0)</f>
        <v>0</v>
      </c>
      <c r="BJ501" s="18" t="s">
        <v>83</v>
      </c>
      <c r="BK501" s="145">
        <f>ROUND(I501*H501,2)</f>
        <v>0</v>
      </c>
      <c r="BL501" s="18" t="s">
        <v>221</v>
      </c>
      <c r="BM501" s="144" t="s">
        <v>607</v>
      </c>
    </row>
    <row r="502" spans="2:47" s="1" customFormat="1" ht="12">
      <c r="B502" s="33"/>
      <c r="D502" s="146" t="s">
        <v>222</v>
      </c>
      <c r="F502" s="147" t="s">
        <v>608</v>
      </c>
      <c r="I502" s="148"/>
      <c r="L502" s="33"/>
      <c r="M502" s="149"/>
      <c r="T502" s="54"/>
      <c r="AT502" s="18" t="s">
        <v>222</v>
      </c>
      <c r="AU502" s="18" t="s">
        <v>85</v>
      </c>
    </row>
    <row r="503" spans="2:51" s="13" customFormat="1" ht="12">
      <c r="B503" s="158"/>
      <c r="D503" s="150" t="s">
        <v>226</v>
      </c>
      <c r="E503" s="159" t="s">
        <v>21</v>
      </c>
      <c r="F503" s="160" t="s">
        <v>593</v>
      </c>
      <c r="H503" s="161">
        <v>1.17</v>
      </c>
      <c r="I503" s="162"/>
      <c r="L503" s="158"/>
      <c r="M503" s="163"/>
      <c r="T503" s="164"/>
      <c r="AT503" s="159" t="s">
        <v>226</v>
      </c>
      <c r="AU503" s="159" t="s">
        <v>85</v>
      </c>
      <c r="AV503" s="13" t="s">
        <v>85</v>
      </c>
      <c r="AW503" s="13" t="s">
        <v>37</v>
      </c>
      <c r="AX503" s="13" t="s">
        <v>76</v>
      </c>
      <c r="AY503" s="159" t="s">
        <v>215</v>
      </c>
    </row>
    <row r="504" spans="2:51" s="13" customFormat="1" ht="12">
      <c r="B504" s="158"/>
      <c r="D504" s="150" t="s">
        <v>226</v>
      </c>
      <c r="E504" s="159" t="s">
        <v>21</v>
      </c>
      <c r="F504" s="160" t="s">
        <v>594</v>
      </c>
      <c r="H504" s="161">
        <v>0.989</v>
      </c>
      <c r="I504" s="162"/>
      <c r="L504" s="158"/>
      <c r="M504" s="163"/>
      <c r="T504" s="164"/>
      <c r="AT504" s="159" t="s">
        <v>226</v>
      </c>
      <c r="AU504" s="159" t="s">
        <v>85</v>
      </c>
      <c r="AV504" s="13" t="s">
        <v>85</v>
      </c>
      <c r="AW504" s="13" t="s">
        <v>37</v>
      </c>
      <c r="AX504" s="13" t="s">
        <v>76</v>
      </c>
      <c r="AY504" s="159" t="s">
        <v>215</v>
      </c>
    </row>
    <row r="505" spans="2:51" s="15" customFormat="1" ht="12">
      <c r="B505" s="172"/>
      <c r="D505" s="150" t="s">
        <v>226</v>
      </c>
      <c r="E505" s="173" t="s">
        <v>21</v>
      </c>
      <c r="F505" s="174" t="s">
        <v>240</v>
      </c>
      <c r="H505" s="175">
        <v>2.159</v>
      </c>
      <c r="I505" s="176"/>
      <c r="L505" s="172"/>
      <c r="M505" s="177"/>
      <c r="T505" s="178"/>
      <c r="AT505" s="173" t="s">
        <v>226</v>
      </c>
      <c r="AU505" s="173" t="s">
        <v>85</v>
      </c>
      <c r="AV505" s="15" t="s">
        <v>221</v>
      </c>
      <c r="AW505" s="15" t="s">
        <v>37</v>
      </c>
      <c r="AX505" s="15" t="s">
        <v>83</v>
      </c>
      <c r="AY505" s="173" t="s">
        <v>215</v>
      </c>
    </row>
    <row r="506" spans="2:65" s="1" customFormat="1" ht="24.25" customHeight="1">
      <c r="B506" s="33"/>
      <c r="C506" s="133" t="s">
        <v>427</v>
      </c>
      <c r="D506" s="133" t="s">
        <v>217</v>
      </c>
      <c r="E506" s="134" t="s">
        <v>609</v>
      </c>
      <c r="F506" s="135" t="s">
        <v>610</v>
      </c>
      <c r="G506" s="136" t="s">
        <v>113</v>
      </c>
      <c r="H506" s="137">
        <v>32</v>
      </c>
      <c r="I506" s="138"/>
      <c r="J506" s="139">
        <f>ROUND(I506*H506,2)</f>
        <v>0</v>
      </c>
      <c r="K506" s="135" t="s">
        <v>220</v>
      </c>
      <c r="L506" s="33"/>
      <c r="M506" s="140" t="s">
        <v>21</v>
      </c>
      <c r="N506" s="141" t="s">
        <v>47</v>
      </c>
      <c r="P506" s="142">
        <f>O506*H506</f>
        <v>0</v>
      </c>
      <c r="Q506" s="142">
        <v>0.00118916</v>
      </c>
      <c r="R506" s="142">
        <f>Q506*H506</f>
        <v>0.03805312</v>
      </c>
      <c r="S506" s="142">
        <v>0</v>
      </c>
      <c r="T506" s="143">
        <f>S506*H506</f>
        <v>0</v>
      </c>
      <c r="AR506" s="144" t="s">
        <v>221</v>
      </c>
      <c r="AT506" s="144" t="s">
        <v>217</v>
      </c>
      <c r="AU506" s="144" t="s">
        <v>85</v>
      </c>
      <c r="AY506" s="18" t="s">
        <v>215</v>
      </c>
      <c r="BE506" s="145">
        <f>IF(N506="základní",J506,0)</f>
        <v>0</v>
      </c>
      <c r="BF506" s="145">
        <f>IF(N506="snížená",J506,0)</f>
        <v>0</v>
      </c>
      <c r="BG506" s="145">
        <f>IF(N506="zákl. přenesená",J506,0)</f>
        <v>0</v>
      </c>
      <c r="BH506" s="145">
        <f>IF(N506="sníž. přenesená",J506,0)</f>
        <v>0</v>
      </c>
      <c r="BI506" s="145">
        <f>IF(N506="nulová",J506,0)</f>
        <v>0</v>
      </c>
      <c r="BJ506" s="18" t="s">
        <v>83</v>
      </c>
      <c r="BK506" s="145">
        <f>ROUND(I506*H506,2)</f>
        <v>0</v>
      </c>
      <c r="BL506" s="18" t="s">
        <v>221</v>
      </c>
      <c r="BM506" s="144" t="s">
        <v>611</v>
      </c>
    </row>
    <row r="507" spans="2:47" s="1" customFormat="1" ht="12">
      <c r="B507" s="33"/>
      <c r="D507" s="146" t="s">
        <v>222</v>
      </c>
      <c r="F507" s="147" t="s">
        <v>612</v>
      </c>
      <c r="I507" s="148"/>
      <c r="L507" s="33"/>
      <c r="M507" s="149"/>
      <c r="T507" s="54"/>
      <c r="AT507" s="18" t="s">
        <v>222</v>
      </c>
      <c r="AU507" s="18" t="s">
        <v>85</v>
      </c>
    </row>
    <row r="508" spans="2:51" s="12" customFormat="1" ht="12">
      <c r="B508" s="152"/>
      <c r="D508" s="150" t="s">
        <v>226</v>
      </c>
      <c r="E508" s="153" t="s">
        <v>21</v>
      </c>
      <c r="F508" s="154" t="s">
        <v>613</v>
      </c>
      <c r="H508" s="153" t="s">
        <v>21</v>
      </c>
      <c r="I508" s="155"/>
      <c r="L508" s="152"/>
      <c r="M508" s="156"/>
      <c r="T508" s="157"/>
      <c r="AT508" s="153" t="s">
        <v>226</v>
      </c>
      <c r="AU508" s="153" t="s">
        <v>85</v>
      </c>
      <c r="AV508" s="12" t="s">
        <v>83</v>
      </c>
      <c r="AW508" s="12" t="s">
        <v>37</v>
      </c>
      <c r="AX508" s="12" t="s">
        <v>76</v>
      </c>
      <c r="AY508" s="153" t="s">
        <v>215</v>
      </c>
    </row>
    <row r="509" spans="2:51" s="13" customFormat="1" ht="12">
      <c r="B509" s="158"/>
      <c r="D509" s="150" t="s">
        <v>226</v>
      </c>
      <c r="E509" s="159" t="s">
        <v>21</v>
      </c>
      <c r="F509" s="160" t="s">
        <v>345</v>
      </c>
      <c r="H509" s="161">
        <v>32</v>
      </c>
      <c r="I509" s="162"/>
      <c r="L509" s="158"/>
      <c r="M509" s="163"/>
      <c r="T509" s="164"/>
      <c r="AT509" s="159" t="s">
        <v>226</v>
      </c>
      <c r="AU509" s="159" t="s">
        <v>85</v>
      </c>
      <c r="AV509" s="13" t="s">
        <v>85</v>
      </c>
      <c r="AW509" s="13" t="s">
        <v>37</v>
      </c>
      <c r="AX509" s="13" t="s">
        <v>76</v>
      </c>
      <c r="AY509" s="159" t="s">
        <v>215</v>
      </c>
    </row>
    <row r="510" spans="2:51" s="15" customFormat="1" ht="12">
      <c r="B510" s="172"/>
      <c r="D510" s="150" t="s">
        <v>226</v>
      </c>
      <c r="E510" s="173" t="s">
        <v>21</v>
      </c>
      <c r="F510" s="174" t="s">
        <v>240</v>
      </c>
      <c r="H510" s="175">
        <v>32</v>
      </c>
      <c r="I510" s="176"/>
      <c r="L510" s="172"/>
      <c r="M510" s="177"/>
      <c r="T510" s="178"/>
      <c r="AT510" s="173" t="s">
        <v>226</v>
      </c>
      <c r="AU510" s="173" t="s">
        <v>85</v>
      </c>
      <c r="AV510" s="15" t="s">
        <v>221</v>
      </c>
      <c r="AW510" s="15" t="s">
        <v>37</v>
      </c>
      <c r="AX510" s="15" t="s">
        <v>83</v>
      </c>
      <c r="AY510" s="173" t="s">
        <v>215</v>
      </c>
    </row>
    <row r="511" spans="2:65" s="1" customFormat="1" ht="24.25" customHeight="1">
      <c r="B511" s="33"/>
      <c r="C511" s="133" t="s">
        <v>614</v>
      </c>
      <c r="D511" s="133" t="s">
        <v>217</v>
      </c>
      <c r="E511" s="134" t="s">
        <v>615</v>
      </c>
      <c r="F511" s="135" t="s">
        <v>616</v>
      </c>
      <c r="G511" s="136" t="s">
        <v>113</v>
      </c>
      <c r="H511" s="137">
        <v>32</v>
      </c>
      <c r="I511" s="138"/>
      <c r="J511" s="139">
        <f>ROUND(I511*H511,2)</f>
        <v>0</v>
      </c>
      <c r="K511" s="135" t="s">
        <v>220</v>
      </c>
      <c r="L511" s="33"/>
      <c r="M511" s="140" t="s">
        <v>21</v>
      </c>
      <c r="N511" s="141" t="s">
        <v>47</v>
      </c>
      <c r="P511" s="142">
        <f>O511*H511</f>
        <v>0</v>
      </c>
      <c r="Q511" s="142">
        <v>0</v>
      </c>
      <c r="R511" s="142">
        <f>Q511*H511</f>
        <v>0</v>
      </c>
      <c r="S511" s="142">
        <v>0</v>
      </c>
      <c r="T511" s="143">
        <f>S511*H511</f>
        <v>0</v>
      </c>
      <c r="AR511" s="144" t="s">
        <v>221</v>
      </c>
      <c r="AT511" s="144" t="s">
        <v>217</v>
      </c>
      <c r="AU511" s="144" t="s">
        <v>85</v>
      </c>
      <c r="AY511" s="18" t="s">
        <v>215</v>
      </c>
      <c r="BE511" s="145">
        <f>IF(N511="základní",J511,0)</f>
        <v>0</v>
      </c>
      <c r="BF511" s="145">
        <f>IF(N511="snížená",J511,0)</f>
        <v>0</v>
      </c>
      <c r="BG511" s="145">
        <f>IF(N511="zákl. přenesená",J511,0)</f>
        <v>0</v>
      </c>
      <c r="BH511" s="145">
        <f>IF(N511="sníž. přenesená",J511,0)</f>
        <v>0</v>
      </c>
      <c r="BI511" s="145">
        <f>IF(N511="nulová",J511,0)</f>
        <v>0</v>
      </c>
      <c r="BJ511" s="18" t="s">
        <v>83</v>
      </c>
      <c r="BK511" s="145">
        <f>ROUND(I511*H511,2)</f>
        <v>0</v>
      </c>
      <c r="BL511" s="18" t="s">
        <v>221</v>
      </c>
      <c r="BM511" s="144" t="s">
        <v>617</v>
      </c>
    </row>
    <row r="512" spans="2:47" s="1" customFormat="1" ht="12">
      <c r="B512" s="33"/>
      <c r="D512" s="146" t="s">
        <v>222</v>
      </c>
      <c r="F512" s="147" t="s">
        <v>618</v>
      </c>
      <c r="I512" s="148"/>
      <c r="L512" s="33"/>
      <c r="M512" s="149"/>
      <c r="T512" s="54"/>
      <c r="AT512" s="18" t="s">
        <v>222</v>
      </c>
      <c r="AU512" s="18" t="s">
        <v>85</v>
      </c>
    </row>
    <row r="513" spans="2:65" s="1" customFormat="1" ht="44.25" customHeight="1">
      <c r="B513" s="33"/>
      <c r="C513" s="133" t="s">
        <v>431</v>
      </c>
      <c r="D513" s="133" t="s">
        <v>217</v>
      </c>
      <c r="E513" s="134" t="s">
        <v>619</v>
      </c>
      <c r="F513" s="135" t="s">
        <v>620</v>
      </c>
      <c r="G513" s="136" t="s">
        <v>311</v>
      </c>
      <c r="H513" s="137">
        <v>0.118</v>
      </c>
      <c r="I513" s="138"/>
      <c r="J513" s="139">
        <f>ROUND(I513*H513,2)</f>
        <v>0</v>
      </c>
      <c r="K513" s="135" t="s">
        <v>220</v>
      </c>
      <c r="L513" s="33"/>
      <c r="M513" s="140" t="s">
        <v>21</v>
      </c>
      <c r="N513" s="141" t="s">
        <v>47</v>
      </c>
      <c r="P513" s="142">
        <f>O513*H513</f>
        <v>0</v>
      </c>
      <c r="Q513" s="142">
        <v>1.05555224</v>
      </c>
      <c r="R513" s="142">
        <f>Q513*H513</f>
        <v>0.12455516431999998</v>
      </c>
      <c r="S513" s="142">
        <v>0</v>
      </c>
      <c r="T513" s="143">
        <f>S513*H513</f>
        <v>0</v>
      </c>
      <c r="AR513" s="144" t="s">
        <v>221</v>
      </c>
      <c r="AT513" s="144" t="s">
        <v>217</v>
      </c>
      <c r="AU513" s="144" t="s">
        <v>85</v>
      </c>
      <c r="AY513" s="18" t="s">
        <v>215</v>
      </c>
      <c r="BE513" s="145">
        <f>IF(N513="základní",J513,0)</f>
        <v>0</v>
      </c>
      <c r="BF513" s="145">
        <f>IF(N513="snížená",J513,0)</f>
        <v>0</v>
      </c>
      <c r="BG513" s="145">
        <f>IF(N513="zákl. přenesená",J513,0)</f>
        <v>0</v>
      </c>
      <c r="BH513" s="145">
        <f>IF(N513="sníž. přenesená",J513,0)</f>
        <v>0</v>
      </c>
      <c r="BI513" s="145">
        <f>IF(N513="nulová",J513,0)</f>
        <v>0</v>
      </c>
      <c r="BJ513" s="18" t="s">
        <v>83</v>
      </c>
      <c r="BK513" s="145">
        <f>ROUND(I513*H513,2)</f>
        <v>0</v>
      </c>
      <c r="BL513" s="18" t="s">
        <v>221</v>
      </c>
      <c r="BM513" s="144" t="s">
        <v>621</v>
      </c>
    </row>
    <row r="514" spans="2:47" s="1" customFormat="1" ht="12">
      <c r="B514" s="33"/>
      <c r="D514" s="146" t="s">
        <v>222</v>
      </c>
      <c r="F514" s="147" t="s">
        <v>622</v>
      </c>
      <c r="I514" s="148"/>
      <c r="L514" s="33"/>
      <c r="M514" s="149"/>
      <c r="T514" s="54"/>
      <c r="AT514" s="18" t="s">
        <v>222</v>
      </c>
      <c r="AU514" s="18" t="s">
        <v>85</v>
      </c>
    </row>
    <row r="515" spans="2:65" s="1" customFormat="1" ht="24.25" customHeight="1">
      <c r="B515" s="33"/>
      <c r="C515" s="133" t="s">
        <v>623</v>
      </c>
      <c r="D515" s="133" t="s">
        <v>217</v>
      </c>
      <c r="E515" s="134" t="s">
        <v>624</v>
      </c>
      <c r="F515" s="135" t="s">
        <v>625</v>
      </c>
      <c r="G515" s="136" t="s">
        <v>256</v>
      </c>
      <c r="H515" s="137">
        <v>0.648</v>
      </c>
      <c r="I515" s="138"/>
      <c r="J515" s="139">
        <f>ROUND(I515*H515,2)</f>
        <v>0</v>
      </c>
      <c r="K515" s="135" t="s">
        <v>220</v>
      </c>
      <c r="L515" s="33"/>
      <c r="M515" s="140" t="s">
        <v>21</v>
      </c>
      <c r="N515" s="141" t="s">
        <v>47</v>
      </c>
      <c r="P515" s="142">
        <f>O515*H515</f>
        <v>0</v>
      </c>
      <c r="Q515" s="142">
        <v>2.50194</v>
      </c>
      <c r="R515" s="142">
        <f>Q515*H515</f>
        <v>1.6212571199999999</v>
      </c>
      <c r="S515" s="142">
        <v>0</v>
      </c>
      <c r="T515" s="143">
        <f>S515*H515</f>
        <v>0</v>
      </c>
      <c r="AR515" s="144" t="s">
        <v>221</v>
      </c>
      <c r="AT515" s="144" t="s">
        <v>217</v>
      </c>
      <c r="AU515" s="144" t="s">
        <v>85</v>
      </c>
      <c r="AY515" s="18" t="s">
        <v>215</v>
      </c>
      <c r="BE515" s="145">
        <f>IF(N515="základní",J515,0)</f>
        <v>0</v>
      </c>
      <c r="BF515" s="145">
        <f>IF(N515="snížená",J515,0)</f>
        <v>0</v>
      </c>
      <c r="BG515" s="145">
        <f>IF(N515="zákl. přenesená",J515,0)</f>
        <v>0</v>
      </c>
      <c r="BH515" s="145">
        <f>IF(N515="sníž. přenesená",J515,0)</f>
        <v>0</v>
      </c>
      <c r="BI515" s="145">
        <f>IF(N515="nulová",J515,0)</f>
        <v>0</v>
      </c>
      <c r="BJ515" s="18" t="s">
        <v>83</v>
      </c>
      <c r="BK515" s="145">
        <f>ROUND(I515*H515,2)</f>
        <v>0</v>
      </c>
      <c r="BL515" s="18" t="s">
        <v>221</v>
      </c>
      <c r="BM515" s="144" t="s">
        <v>626</v>
      </c>
    </row>
    <row r="516" spans="2:47" s="1" customFormat="1" ht="12">
      <c r="B516" s="33"/>
      <c r="D516" s="146" t="s">
        <v>222</v>
      </c>
      <c r="F516" s="147" t="s">
        <v>627</v>
      </c>
      <c r="I516" s="148"/>
      <c r="L516" s="33"/>
      <c r="M516" s="149"/>
      <c r="T516" s="54"/>
      <c r="AT516" s="18" t="s">
        <v>222</v>
      </c>
      <c r="AU516" s="18" t="s">
        <v>85</v>
      </c>
    </row>
    <row r="517" spans="2:51" s="12" customFormat="1" ht="12">
      <c r="B517" s="152"/>
      <c r="D517" s="150" t="s">
        <v>226</v>
      </c>
      <c r="E517" s="153" t="s">
        <v>21</v>
      </c>
      <c r="F517" s="154" t="s">
        <v>628</v>
      </c>
      <c r="H517" s="153" t="s">
        <v>21</v>
      </c>
      <c r="I517" s="155"/>
      <c r="L517" s="152"/>
      <c r="M517" s="156"/>
      <c r="T517" s="157"/>
      <c r="AT517" s="153" t="s">
        <v>226</v>
      </c>
      <c r="AU517" s="153" t="s">
        <v>85</v>
      </c>
      <c r="AV517" s="12" t="s">
        <v>83</v>
      </c>
      <c r="AW517" s="12" t="s">
        <v>37</v>
      </c>
      <c r="AX517" s="12" t="s">
        <v>76</v>
      </c>
      <c r="AY517" s="153" t="s">
        <v>215</v>
      </c>
    </row>
    <row r="518" spans="2:51" s="13" customFormat="1" ht="12">
      <c r="B518" s="158"/>
      <c r="D518" s="150" t="s">
        <v>226</v>
      </c>
      <c r="E518" s="159" t="s">
        <v>21</v>
      </c>
      <c r="F518" s="160" t="s">
        <v>629</v>
      </c>
      <c r="H518" s="161">
        <v>0.648</v>
      </c>
      <c r="I518" s="162"/>
      <c r="L518" s="158"/>
      <c r="M518" s="163"/>
      <c r="T518" s="164"/>
      <c r="AT518" s="159" t="s">
        <v>226</v>
      </c>
      <c r="AU518" s="159" t="s">
        <v>85</v>
      </c>
      <c r="AV518" s="13" t="s">
        <v>85</v>
      </c>
      <c r="AW518" s="13" t="s">
        <v>37</v>
      </c>
      <c r="AX518" s="13" t="s">
        <v>76</v>
      </c>
      <c r="AY518" s="159" t="s">
        <v>215</v>
      </c>
    </row>
    <row r="519" spans="2:51" s="15" customFormat="1" ht="12">
      <c r="B519" s="172"/>
      <c r="D519" s="150" t="s">
        <v>226</v>
      </c>
      <c r="E519" s="173" t="s">
        <v>21</v>
      </c>
      <c r="F519" s="174" t="s">
        <v>240</v>
      </c>
      <c r="H519" s="175">
        <v>0.648</v>
      </c>
      <c r="I519" s="176"/>
      <c r="L519" s="172"/>
      <c r="M519" s="177"/>
      <c r="T519" s="178"/>
      <c r="AT519" s="173" t="s">
        <v>226</v>
      </c>
      <c r="AU519" s="173" t="s">
        <v>85</v>
      </c>
      <c r="AV519" s="15" t="s">
        <v>221</v>
      </c>
      <c r="AW519" s="15" t="s">
        <v>37</v>
      </c>
      <c r="AX519" s="15" t="s">
        <v>83</v>
      </c>
      <c r="AY519" s="173" t="s">
        <v>215</v>
      </c>
    </row>
    <row r="520" spans="2:65" s="1" customFormat="1" ht="24.25" customHeight="1">
      <c r="B520" s="33"/>
      <c r="C520" s="133" t="s">
        <v>441</v>
      </c>
      <c r="D520" s="133" t="s">
        <v>217</v>
      </c>
      <c r="E520" s="134" t="s">
        <v>630</v>
      </c>
      <c r="F520" s="135" t="s">
        <v>631</v>
      </c>
      <c r="G520" s="136" t="s">
        <v>113</v>
      </c>
      <c r="H520" s="137">
        <v>1.8</v>
      </c>
      <c r="I520" s="138"/>
      <c r="J520" s="139">
        <f>ROUND(I520*H520,2)</f>
        <v>0</v>
      </c>
      <c r="K520" s="135" t="s">
        <v>220</v>
      </c>
      <c r="L520" s="33"/>
      <c r="M520" s="140" t="s">
        <v>21</v>
      </c>
      <c r="N520" s="141" t="s">
        <v>47</v>
      </c>
      <c r="P520" s="142">
        <f>O520*H520</f>
        <v>0</v>
      </c>
      <c r="Q520" s="142">
        <v>0.00465372</v>
      </c>
      <c r="R520" s="142">
        <f>Q520*H520</f>
        <v>0.008376696000000001</v>
      </c>
      <c r="S520" s="142">
        <v>0</v>
      </c>
      <c r="T520" s="143">
        <f>S520*H520</f>
        <v>0</v>
      </c>
      <c r="AR520" s="144" t="s">
        <v>221</v>
      </c>
      <c r="AT520" s="144" t="s">
        <v>217</v>
      </c>
      <c r="AU520" s="144" t="s">
        <v>85</v>
      </c>
      <c r="AY520" s="18" t="s">
        <v>215</v>
      </c>
      <c r="BE520" s="145">
        <f>IF(N520="základní",J520,0)</f>
        <v>0</v>
      </c>
      <c r="BF520" s="145">
        <f>IF(N520="snížená",J520,0)</f>
        <v>0</v>
      </c>
      <c r="BG520" s="145">
        <f>IF(N520="zákl. přenesená",J520,0)</f>
        <v>0</v>
      </c>
      <c r="BH520" s="145">
        <f>IF(N520="sníž. přenesená",J520,0)</f>
        <v>0</v>
      </c>
      <c r="BI520" s="145">
        <f>IF(N520="nulová",J520,0)</f>
        <v>0</v>
      </c>
      <c r="BJ520" s="18" t="s">
        <v>83</v>
      </c>
      <c r="BK520" s="145">
        <f>ROUND(I520*H520,2)</f>
        <v>0</v>
      </c>
      <c r="BL520" s="18" t="s">
        <v>221</v>
      </c>
      <c r="BM520" s="144" t="s">
        <v>632</v>
      </c>
    </row>
    <row r="521" spans="2:47" s="1" customFormat="1" ht="12">
      <c r="B521" s="33"/>
      <c r="D521" s="146" t="s">
        <v>222</v>
      </c>
      <c r="F521" s="147" t="s">
        <v>633</v>
      </c>
      <c r="I521" s="148"/>
      <c r="L521" s="33"/>
      <c r="M521" s="149"/>
      <c r="T521" s="54"/>
      <c r="AT521" s="18" t="s">
        <v>222</v>
      </c>
      <c r="AU521" s="18" t="s">
        <v>85</v>
      </c>
    </row>
    <row r="522" spans="2:51" s="12" customFormat="1" ht="12">
      <c r="B522" s="152"/>
      <c r="D522" s="150" t="s">
        <v>226</v>
      </c>
      <c r="E522" s="153" t="s">
        <v>21</v>
      </c>
      <c r="F522" s="154" t="s">
        <v>634</v>
      </c>
      <c r="H522" s="153" t="s">
        <v>21</v>
      </c>
      <c r="I522" s="155"/>
      <c r="L522" s="152"/>
      <c r="M522" s="156"/>
      <c r="T522" s="157"/>
      <c r="AT522" s="153" t="s">
        <v>226</v>
      </c>
      <c r="AU522" s="153" t="s">
        <v>85</v>
      </c>
      <c r="AV522" s="12" t="s">
        <v>83</v>
      </c>
      <c r="AW522" s="12" t="s">
        <v>37</v>
      </c>
      <c r="AX522" s="12" t="s">
        <v>76</v>
      </c>
      <c r="AY522" s="153" t="s">
        <v>215</v>
      </c>
    </row>
    <row r="523" spans="2:51" s="13" customFormat="1" ht="12">
      <c r="B523" s="158"/>
      <c r="D523" s="150" t="s">
        <v>226</v>
      </c>
      <c r="E523" s="159" t="s">
        <v>21</v>
      </c>
      <c r="F523" s="160" t="s">
        <v>635</v>
      </c>
      <c r="H523" s="161">
        <v>1.8</v>
      </c>
      <c r="I523" s="162"/>
      <c r="L523" s="158"/>
      <c r="M523" s="163"/>
      <c r="T523" s="164"/>
      <c r="AT523" s="159" t="s">
        <v>226</v>
      </c>
      <c r="AU523" s="159" t="s">
        <v>85</v>
      </c>
      <c r="AV523" s="13" t="s">
        <v>85</v>
      </c>
      <c r="AW523" s="13" t="s">
        <v>37</v>
      </c>
      <c r="AX523" s="13" t="s">
        <v>76</v>
      </c>
      <c r="AY523" s="159" t="s">
        <v>215</v>
      </c>
    </row>
    <row r="524" spans="2:51" s="15" customFormat="1" ht="12">
      <c r="B524" s="172"/>
      <c r="D524" s="150" t="s">
        <v>226</v>
      </c>
      <c r="E524" s="173" t="s">
        <v>21</v>
      </c>
      <c r="F524" s="174" t="s">
        <v>240</v>
      </c>
      <c r="H524" s="175">
        <v>1.8</v>
      </c>
      <c r="I524" s="176"/>
      <c r="L524" s="172"/>
      <c r="M524" s="177"/>
      <c r="T524" s="178"/>
      <c r="AT524" s="173" t="s">
        <v>226</v>
      </c>
      <c r="AU524" s="173" t="s">
        <v>85</v>
      </c>
      <c r="AV524" s="15" t="s">
        <v>221</v>
      </c>
      <c r="AW524" s="15" t="s">
        <v>37</v>
      </c>
      <c r="AX524" s="15" t="s">
        <v>83</v>
      </c>
      <c r="AY524" s="173" t="s">
        <v>215</v>
      </c>
    </row>
    <row r="525" spans="2:65" s="1" customFormat="1" ht="24.25" customHeight="1">
      <c r="B525" s="33"/>
      <c r="C525" s="133" t="s">
        <v>636</v>
      </c>
      <c r="D525" s="133" t="s">
        <v>217</v>
      </c>
      <c r="E525" s="134" t="s">
        <v>637</v>
      </c>
      <c r="F525" s="135" t="s">
        <v>638</v>
      </c>
      <c r="G525" s="136" t="s">
        <v>113</v>
      </c>
      <c r="H525" s="137">
        <v>1.8</v>
      </c>
      <c r="I525" s="138"/>
      <c r="J525" s="139">
        <f>ROUND(I525*H525,2)</f>
        <v>0</v>
      </c>
      <c r="K525" s="135" t="s">
        <v>220</v>
      </c>
      <c r="L525" s="33"/>
      <c r="M525" s="140" t="s">
        <v>21</v>
      </c>
      <c r="N525" s="141" t="s">
        <v>47</v>
      </c>
      <c r="P525" s="142">
        <f>O525*H525</f>
        <v>0</v>
      </c>
      <c r="Q525" s="142">
        <v>0</v>
      </c>
      <c r="R525" s="142">
        <f>Q525*H525</f>
        <v>0</v>
      </c>
      <c r="S525" s="142">
        <v>0</v>
      </c>
      <c r="T525" s="143">
        <f>S525*H525</f>
        <v>0</v>
      </c>
      <c r="AR525" s="144" t="s">
        <v>221</v>
      </c>
      <c r="AT525" s="144" t="s">
        <v>217</v>
      </c>
      <c r="AU525" s="144" t="s">
        <v>85</v>
      </c>
      <c r="AY525" s="18" t="s">
        <v>215</v>
      </c>
      <c r="BE525" s="145">
        <f>IF(N525="základní",J525,0)</f>
        <v>0</v>
      </c>
      <c r="BF525" s="145">
        <f>IF(N525="snížená",J525,0)</f>
        <v>0</v>
      </c>
      <c r="BG525" s="145">
        <f>IF(N525="zákl. přenesená",J525,0)</f>
        <v>0</v>
      </c>
      <c r="BH525" s="145">
        <f>IF(N525="sníž. přenesená",J525,0)</f>
        <v>0</v>
      </c>
      <c r="BI525" s="145">
        <f>IF(N525="nulová",J525,0)</f>
        <v>0</v>
      </c>
      <c r="BJ525" s="18" t="s">
        <v>83</v>
      </c>
      <c r="BK525" s="145">
        <f>ROUND(I525*H525,2)</f>
        <v>0</v>
      </c>
      <c r="BL525" s="18" t="s">
        <v>221</v>
      </c>
      <c r="BM525" s="144" t="s">
        <v>639</v>
      </c>
    </row>
    <row r="526" spans="2:47" s="1" customFormat="1" ht="12">
      <c r="B526" s="33"/>
      <c r="D526" s="146" t="s">
        <v>222</v>
      </c>
      <c r="F526" s="147" t="s">
        <v>640</v>
      </c>
      <c r="I526" s="148"/>
      <c r="L526" s="33"/>
      <c r="M526" s="149"/>
      <c r="T526" s="54"/>
      <c r="AT526" s="18" t="s">
        <v>222</v>
      </c>
      <c r="AU526" s="18" t="s">
        <v>85</v>
      </c>
    </row>
    <row r="527" spans="2:65" s="1" customFormat="1" ht="24.25" customHeight="1">
      <c r="B527" s="33"/>
      <c r="C527" s="133" t="s">
        <v>448</v>
      </c>
      <c r="D527" s="133" t="s">
        <v>217</v>
      </c>
      <c r="E527" s="134" t="s">
        <v>641</v>
      </c>
      <c r="F527" s="135" t="s">
        <v>642</v>
      </c>
      <c r="G527" s="136" t="s">
        <v>113</v>
      </c>
      <c r="H527" s="137">
        <v>1.8</v>
      </c>
      <c r="I527" s="138"/>
      <c r="J527" s="139">
        <f>ROUND(I527*H527,2)</f>
        <v>0</v>
      </c>
      <c r="K527" s="135" t="s">
        <v>220</v>
      </c>
      <c r="L527" s="33"/>
      <c r="M527" s="140" t="s">
        <v>21</v>
      </c>
      <c r="N527" s="141" t="s">
        <v>47</v>
      </c>
      <c r="P527" s="142">
        <f>O527*H527</f>
        <v>0</v>
      </c>
      <c r="Q527" s="142">
        <v>0.00161112</v>
      </c>
      <c r="R527" s="142">
        <f>Q527*H527</f>
        <v>0.002900016</v>
      </c>
      <c r="S527" s="142">
        <v>0</v>
      </c>
      <c r="T527" s="143">
        <f>S527*H527</f>
        <v>0</v>
      </c>
      <c r="AR527" s="144" t="s">
        <v>221</v>
      </c>
      <c r="AT527" s="144" t="s">
        <v>217</v>
      </c>
      <c r="AU527" s="144" t="s">
        <v>85</v>
      </c>
      <c r="AY527" s="18" t="s">
        <v>215</v>
      </c>
      <c r="BE527" s="145">
        <f>IF(N527="základní",J527,0)</f>
        <v>0</v>
      </c>
      <c r="BF527" s="145">
        <f>IF(N527="snížená",J527,0)</f>
        <v>0</v>
      </c>
      <c r="BG527" s="145">
        <f>IF(N527="zákl. přenesená",J527,0)</f>
        <v>0</v>
      </c>
      <c r="BH527" s="145">
        <f>IF(N527="sníž. přenesená",J527,0)</f>
        <v>0</v>
      </c>
      <c r="BI527" s="145">
        <f>IF(N527="nulová",J527,0)</f>
        <v>0</v>
      </c>
      <c r="BJ527" s="18" t="s">
        <v>83</v>
      </c>
      <c r="BK527" s="145">
        <f>ROUND(I527*H527,2)</f>
        <v>0</v>
      </c>
      <c r="BL527" s="18" t="s">
        <v>221</v>
      </c>
      <c r="BM527" s="144" t="s">
        <v>643</v>
      </c>
    </row>
    <row r="528" spans="2:47" s="1" customFormat="1" ht="12">
      <c r="B528" s="33"/>
      <c r="D528" s="146" t="s">
        <v>222</v>
      </c>
      <c r="F528" s="147" t="s">
        <v>644</v>
      </c>
      <c r="I528" s="148"/>
      <c r="L528" s="33"/>
      <c r="M528" s="149"/>
      <c r="T528" s="54"/>
      <c r="AT528" s="18" t="s">
        <v>222</v>
      </c>
      <c r="AU528" s="18" t="s">
        <v>85</v>
      </c>
    </row>
    <row r="529" spans="2:65" s="1" customFormat="1" ht="24.25" customHeight="1">
      <c r="B529" s="33"/>
      <c r="C529" s="133" t="s">
        <v>645</v>
      </c>
      <c r="D529" s="133" t="s">
        <v>217</v>
      </c>
      <c r="E529" s="134" t="s">
        <v>646</v>
      </c>
      <c r="F529" s="135" t="s">
        <v>647</v>
      </c>
      <c r="G529" s="136" t="s">
        <v>113</v>
      </c>
      <c r="H529" s="137">
        <v>1.8</v>
      </c>
      <c r="I529" s="138"/>
      <c r="J529" s="139">
        <f>ROUND(I529*H529,2)</f>
        <v>0</v>
      </c>
      <c r="K529" s="135" t="s">
        <v>220</v>
      </c>
      <c r="L529" s="33"/>
      <c r="M529" s="140" t="s">
        <v>21</v>
      </c>
      <c r="N529" s="141" t="s">
        <v>47</v>
      </c>
      <c r="P529" s="142">
        <f>O529*H529</f>
        <v>0</v>
      </c>
      <c r="Q529" s="142">
        <v>0</v>
      </c>
      <c r="R529" s="142">
        <f>Q529*H529</f>
        <v>0</v>
      </c>
      <c r="S529" s="142">
        <v>0</v>
      </c>
      <c r="T529" s="143">
        <f>S529*H529</f>
        <v>0</v>
      </c>
      <c r="AR529" s="144" t="s">
        <v>221</v>
      </c>
      <c r="AT529" s="144" t="s">
        <v>217</v>
      </c>
      <c r="AU529" s="144" t="s">
        <v>85</v>
      </c>
      <c r="AY529" s="18" t="s">
        <v>215</v>
      </c>
      <c r="BE529" s="145">
        <f>IF(N529="základní",J529,0)</f>
        <v>0</v>
      </c>
      <c r="BF529" s="145">
        <f>IF(N529="snížená",J529,0)</f>
        <v>0</v>
      </c>
      <c r="BG529" s="145">
        <f>IF(N529="zákl. přenesená",J529,0)</f>
        <v>0</v>
      </c>
      <c r="BH529" s="145">
        <f>IF(N529="sníž. přenesená",J529,0)</f>
        <v>0</v>
      </c>
      <c r="BI529" s="145">
        <f>IF(N529="nulová",J529,0)</f>
        <v>0</v>
      </c>
      <c r="BJ529" s="18" t="s">
        <v>83</v>
      </c>
      <c r="BK529" s="145">
        <f>ROUND(I529*H529,2)</f>
        <v>0</v>
      </c>
      <c r="BL529" s="18" t="s">
        <v>221</v>
      </c>
      <c r="BM529" s="144" t="s">
        <v>648</v>
      </c>
    </row>
    <row r="530" spans="2:47" s="1" customFormat="1" ht="12">
      <c r="B530" s="33"/>
      <c r="D530" s="146" t="s">
        <v>222</v>
      </c>
      <c r="F530" s="147" t="s">
        <v>649</v>
      </c>
      <c r="I530" s="148"/>
      <c r="L530" s="33"/>
      <c r="M530" s="149"/>
      <c r="T530" s="54"/>
      <c r="AT530" s="18" t="s">
        <v>222</v>
      </c>
      <c r="AU530" s="18" t="s">
        <v>85</v>
      </c>
    </row>
    <row r="531" spans="2:65" s="1" customFormat="1" ht="37.9" customHeight="1">
      <c r="B531" s="33"/>
      <c r="C531" s="133" t="s">
        <v>452</v>
      </c>
      <c r="D531" s="133" t="s">
        <v>217</v>
      </c>
      <c r="E531" s="134" t="s">
        <v>650</v>
      </c>
      <c r="F531" s="135" t="s">
        <v>651</v>
      </c>
      <c r="G531" s="136" t="s">
        <v>311</v>
      </c>
      <c r="H531" s="137">
        <v>0.044</v>
      </c>
      <c r="I531" s="138"/>
      <c r="J531" s="139">
        <f>ROUND(I531*H531,2)</f>
        <v>0</v>
      </c>
      <c r="K531" s="135" t="s">
        <v>220</v>
      </c>
      <c r="L531" s="33"/>
      <c r="M531" s="140" t="s">
        <v>21</v>
      </c>
      <c r="N531" s="141" t="s">
        <v>47</v>
      </c>
      <c r="P531" s="142">
        <f>O531*H531</f>
        <v>0</v>
      </c>
      <c r="Q531" s="142">
        <v>1.0551166</v>
      </c>
      <c r="R531" s="142">
        <f>Q531*H531</f>
        <v>0.0464251304</v>
      </c>
      <c r="S531" s="142">
        <v>0</v>
      </c>
      <c r="T531" s="143">
        <f>S531*H531</f>
        <v>0</v>
      </c>
      <c r="AR531" s="144" t="s">
        <v>221</v>
      </c>
      <c r="AT531" s="144" t="s">
        <v>217</v>
      </c>
      <c r="AU531" s="144" t="s">
        <v>85</v>
      </c>
      <c r="AY531" s="18" t="s">
        <v>215</v>
      </c>
      <c r="BE531" s="145">
        <f>IF(N531="základní",J531,0)</f>
        <v>0</v>
      </c>
      <c r="BF531" s="145">
        <f>IF(N531="snížená",J531,0)</f>
        <v>0</v>
      </c>
      <c r="BG531" s="145">
        <f>IF(N531="zákl. přenesená",J531,0)</f>
        <v>0</v>
      </c>
      <c r="BH531" s="145">
        <f>IF(N531="sníž. přenesená",J531,0)</f>
        <v>0</v>
      </c>
      <c r="BI531" s="145">
        <f>IF(N531="nulová",J531,0)</f>
        <v>0</v>
      </c>
      <c r="BJ531" s="18" t="s">
        <v>83</v>
      </c>
      <c r="BK531" s="145">
        <f>ROUND(I531*H531,2)</f>
        <v>0</v>
      </c>
      <c r="BL531" s="18" t="s">
        <v>221</v>
      </c>
      <c r="BM531" s="144" t="s">
        <v>652</v>
      </c>
    </row>
    <row r="532" spans="2:47" s="1" customFormat="1" ht="12">
      <c r="B532" s="33"/>
      <c r="D532" s="146" t="s">
        <v>222</v>
      </c>
      <c r="F532" s="147" t="s">
        <v>653</v>
      </c>
      <c r="I532" s="148"/>
      <c r="L532" s="33"/>
      <c r="M532" s="149"/>
      <c r="T532" s="54"/>
      <c r="AT532" s="18" t="s">
        <v>222</v>
      </c>
      <c r="AU532" s="18" t="s">
        <v>85</v>
      </c>
    </row>
    <row r="533" spans="2:51" s="13" customFormat="1" ht="12">
      <c r="B533" s="158"/>
      <c r="D533" s="150" t="s">
        <v>226</v>
      </c>
      <c r="E533" s="159" t="s">
        <v>21</v>
      </c>
      <c r="F533" s="160" t="s">
        <v>654</v>
      </c>
      <c r="H533" s="161">
        <v>0.044</v>
      </c>
      <c r="I533" s="162"/>
      <c r="L533" s="158"/>
      <c r="M533" s="163"/>
      <c r="T533" s="164"/>
      <c r="AT533" s="159" t="s">
        <v>226</v>
      </c>
      <c r="AU533" s="159" t="s">
        <v>85</v>
      </c>
      <c r="AV533" s="13" t="s">
        <v>85</v>
      </c>
      <c r="AW533" s="13" t="s">
        <v>37</v>
      </c>
      <c r="AX533" s="13" t="s">
        <v>76</v>
      </c>
      <c r="AY533" s="159" t="s">
        <v>215</v>
      </c>
    </row>
    <row r="534" spans="2:51" s="15" customFormat="1" ht="12">
      <c r="B534" s="172"/>
      <c r="D534" s="150" t="s">
        <v>226</v>
      </c>
      <c r="E534" s="173" t="s">
        <v>21</v>
      </c>
      <c r="F534" s="174" t="s">
        <v>240</v>
      </c>
      <c r="H534" s="175">
        <v>0.044</v>
      </c>
      <c r="I534" s="176"/>
      <c r="L534" s="172"/>
      <c r="M534" s="177"/>
      <c r="T534" s="178"/>
      <c r="AT534" s="173" t="s">
        <v>226</v>
      </c>
      <c r="AU534" s="173" t="s">
        <v>85</v>
      </c>
      <c r="AV534" s="15" t="s">
        <v>221</v>
      </c>
      <c r="AW534" s="15" t="s">
        <v>37</v>
      </c>
      <c r="AX534" s="15" t="s">
        <v>83</v>
      </c>
      <c r="AY534" s="173" t="s">
        <v>215</v>
      </c>
    </row>
    <row r="535" spans="2:65" s="1" customFormat="1" ht="16.5" customHeight="1">
      <c r="B535" s="33"/>
      <c r="C535" s="133" t="s">
        <v>655</v>
      </c>
      <c r="D535" s="133" t="s">
        <v>217</v>
      </c>
      <c r="E535" s="134" t="s">
        <v>656</v>
      </c>
      <c r="F535" s="135" t="s">
        <v>657</v>
      </c>
      <c r="G535" s="136" t="s">
        <v>256</v>
      </c>
      <c r="H535" s="137">
        <v>3.64</v>
      </c>
      <c r="I535" s="138"/>
      <c r="J535" s="139">
        <f>ROUND(I535*H535,2)</f>
        <v>0</v>
      </c>
      <c r="K535" s="135" t="s">
        <v>220</v>
      </c>
      <c r="L535" s="33"/>
      <c r="M535" s="140" t="s">
        <v>21</v>
      </c>
      <c r="N535" s="141" t="s">
        <v>47</v>
      </c>
      <c r="P535" s="142">
        <f>O535*H535</f>
        <v>0</v>
      </c>
      <c r="Q535" s="142">
        <v>2.501975</v>
      </c>
      <c r="R535" s="142">
        <f>Q535*H535</f>
        <v>9.107189</v>
      </c>
      <c r="S535" s="142">
        <v>0</v>
      </c>
      <c r="T535" s="143">
        <f>S535*H535</f>
        <v>0</v>
      </c>
      <c r="AR535" s="144" t="s">
        <v>221</v>
      </c>
      <c r="AT535" s="144" t="s">
        <v>217</v>
      </c>
      <c r="AU535" s="144" t="s">
        <v>85</v>
      </c>
      <c r="AY535" s="18" t="s">
        <v>215</v>
      </c>
      <c r="BE535" s="145">
        <f>IF(N535="základní",J535,0)</f>
        <v>0</v>
      </c>
      <c r="BF535" s="145">
        <f>IF(N535="snížená",J535,0)</f>
        <v>0</v>
      </c>
      <c r="BG535" s="145">
        <f>IF(N535="zákl. přenesená",J535,0)</f>
        <v>0</v>
      </c>
      <c r="BH535" s="145">
        <f>IF(N535="sníž. přenesená",J535,0)</f>
        <v>0</v>
      </c>
      <c r="BI535" s="145">
        <f>IF(N535="nulová",J535,0)</f>
        <v>0</v>
      </c>
      <c r="BJ535" s="18" t="s">
        <v>83</v>
      </c>
      <c r="BK535" s="145">
        <f>ROUND(I535*H535,2)</f>
        <v>0</v>
      </c>
      <c r="BL535" s="18" t="s">
        <v>221</v>
      </c>
      <c r="BM535" s="144" t="s">
        <v>658</v>
      </c>
    </row>
    <row r="536" spans="2:47" s="1" customFormat="1" ht="12">
      <c r="B536" s="33"/>
      <c r="D536" s="146" t="s">
        <v>222</v>
      </c>
      <c r="F536" s="147" t="s">
        <v>659</v>
      </c>
      <c r="I536" s="148"/>
      <c r="L536" s="33"/>
      <c r="M536" s="149"/>
      <c r="T536" s="54"/>
      <c r="AT536" s="18" t="s">
        <v>222</v>
      </c>
      <c r="AU536" s="18" t="s">
        <v>85</v>
      </c>
    </row>
    <row r="537" spans="2:51" s="12" customFormat="1" ht="12">
      <c r="B537" s="152"/>
      <c r="D537" s="150" t="s">
        <v>226</v>
      </c>
      <c r="E537" s="153" t="s">
        <v>21</v>
      </c>
      <c r="F537" s="154" t="s">
        <v>628</v>
      </c>
      <c r="H537" s="153" t="s">
        <v>21</v>
      </c>
      <c r="I537" s="155"/>
      <c r="L537" s="152"/>
      <c r="M537" s="156"/>
      <c r="T537" s="157"/>
      <c r="AT537" s="153" t="s">
        <v>226</v>
      </c>
      <c r="AU537" s="153" t="s">
        <v>85</v>
      </c>
      <c r="AV537" s="12" t="s">
        <v>83</v>
      </c>
      <c r="AW537" s="12" t="s">
        <v>37</v>
      </c>
      <c r="AX537" s="12" t="s">
        <v>76</v>
      </c>
      <c r="AY537" s="153" t="s">
        <v>215</v>
      </c>
    </row>
    <row r="538" spans="2:51" s="12" customFormat="1" ht="12">
      <c r="B538" s="152"/>
      <c r="D538" s="150" t="s">
        <v>226</v>
      </c>
      <c r="E538" s="153" t="s">
        <v>21</v>
      </c>
      <c r="F538" s="154" t="s">
        <v>660</v>
      </c>
      <c r="H538" s="153" t="s">
        <v>21</v>
      </c>
      <c r="I538" s="155"/>
      <c r="L538" s="152"/>
      <c r="M538" s="156"/>
      <c r="T538" s="157"/>
      <c r="AT538" s="153" t="s">
        <v>226</v>
      </c>
      <c r="AU538" s="153" t="s">
        <v>85</v>
      </c>
      <c r="AV538" s="12" t="s">
        <v>83</v>
      </c>
      <c r="AW538" s="12" t="s">
        <v>37</v>
      </c>
      <c r="AX538" s="12" t="s">
        <v>76</v>
      </c>
      <c r="AY538" s="153" t="s">
        <v>215</v>
      </c>
    </row>
    <row r="539" spans="2:51" s="13" customFormat="1" ht="12">
      <c r="B539" s="158"/>
      <c r="D539" s="150" t="s">
        <v>226</v>
      </c>
      <c r="E539" s="159" t="s">
        <v>21</v>
      </c>
      <c r="F539" s="160" t="s">
        <v>661</v>
      </c>
      <c r="H539" s="161">
        <v>3.64</v>
      </c>
      <c r="I539" s="162"/>
      <c r="L539" s="158"/>
      <c r="M539" s="163"/>
      <c r="T539" s="164"/>
      <c r="AT539" s="159" t="s">
        <v>226</v>
      </c>
      <c r="AU539" s="159" t="s">
        <v>85</v>
      </c>
      <c r="AV539" s="13" t="s">
        <v>85</v>
      </c>
      <c r="AW539" s="13" t="s">
        <v>37</v>
      </c>
      <c r="AX539" s="13" t="s">
        <v>76</v>
      </c>
      <c r="AY539" s="159" t="s">
        <v>215</v>
      </c>
    </row>
    <row r="540" spans="2:51" s="15" customFormat="1" ht="12">
      <c r="B540" s="172"/>
      <c r="D540" s="150" t="s">
        <v>226</v>
      </c>
      <c r="E540" s="173" t="s">
        <v>21</v>
      </c>
      <c r="F540" s="174" t="s">
        <v>240</v>
      </c>
      <c r="H540" s="175">
        <v>3.64</v>
      </c>
      <c r="I540" s="176"/>
      <c r="L540" s="172"/>
      <c r="M540" s="177"/>
      <c r="T540" s="178"/>
      <c r="AT540" s="173" t="s">
        <v>226</v>
      </c>
      <c r="AU540" s="173" t="s">
        <v>85</v>
      </c>
      <c r="AV540" s="15" t="s">
        <v>221</v>
      </c>
      <c r="AW540" s="15" t="s">
        <v>37</v>
      </c>
      <c r="AX540" s="15" t="s">
        <v>83</v>
      </c>
      <c r="AY540" s="173" t="s">
        <v>215</v>
      </c>
    </row>
    <row r="541" spans="2:65" s="1" customFormat="1" ht="16.5" customHeight="1">
      <c r="B541" s="33"/>
      <c r="C541" s="133" t="s">
        <v>458</v>
      </c>
      <c r="D541" s="133" t="s">
        <v>217</v>
      </c>
      <c r="E541" s="134" t="s">
        <v>662</v>
      </c>
      <c r="F541" s="135" t="s">
        <v>663</v>
      </c>
      <c r="G541" s="136" t="s">
        <v>113</v>
      </c>
      <c r="H541" s="137">
        <v>19.294</v>
      </c>
      <c r="I541" s="138"/>
      <c r="J541" s="139">
        <f>ROUND(I541*H541,2)</f>
        <v>0</v>
      </c>
      <c r="K541" s="135" t="s">
        <v>220</v>
      </c>
      <c r="L541" s="33"/>
      <c r="M541" s="140" t="s">
        <v>21</v>
      </c>
      <c r="N541" s="141" t="s">
        <v>47</v>
      </c>
      <c r="P541" s="142">
        <f>O541*H541</f>
        <v>0</v>
      </c>
      <c r="Q541" s="142">
        <v>0.00576464</v>
      </c>
      <c r="R541" s="142">
        <f>Q541*H541</f>
        <v>0.11122296415999999</v>
      </c>
      <c r="S541" s="142">
        <v>0</v>
      </c>
      <c r="T541" s="143">
        <f>S541*H541</f>
        <v>0</v>
      </c>
      <c r="AR541" s="144" t="s">
        <v>221</v>
      </c>
      <c r="AT541" s="144" t="s">
        <v>217</v>
      </c>
      <c r="AU541" s="144" t="s">
        <v>85</v>
      </c>
      <c r="AY541" s="18" t="s">
        <v>215</v>
      </c>
      <c r="BE541" s="145">
        <f>IF(N541="základní",J541,0)</f>
        <v>0</v>
      </c>
      <c r="BF541" s="145">
        <f>IF(N541="snížená",J541,0)</f>
        <v>0</v>
      </c>
      <c r="BG541" s="145">
        <f>IF(N541="zákl. přenesená",J541,0)</f>
        <v>0</v>
      </c>
      <c r="BH541" s="145">
        <f>IF(N541="sníž. přenesená",J541,0)</f>
        <v>0</v>
      </c>
      <c r="BI541" s="145">
        <f>IF(N541="nulová",J541,0)</f>
        <v>0</v>
      </c>
      <c r="BJ541" s="18" t="s">
        <v>83</v>
      </c>
      <c r="BK541" s="145">
        <f>ROUND(I541*H541,2)</f>
        <v>0</v>
      </c>
      <c r="BL541" s="18" t="s">
        <v>221</v>
      </c>
      <c r="BM541" s="144" t="s">
        <v>664</v>
      </c>
    </row>
    <row r="542" spans="2:47" s="1" customFormat="1" ht="12">
      <c r="B542" s="33"/>
      <c r="D542" s="146" t="s">
        <v>222</v>
      </c>
      <c r="F542" s="147" t="s">
        <v>665</v>
      </c>
      <c r="I542" s="148"/>
      <c r="L542" s="33"/>
      <c r="M542" s="149"/>
      <c r="T542" s="54"/>
      <c r="AT542" s="18" t="s">
        <v>222</v>
      </c>
      <c r="AU542" s="18" t="s">
        <v>85</v>
      </c>
    </row>
    <row r="543" spans="2:51" s="12" customFormat="1" ht="12">
      <c r="B543" s="152"/>
      <c r="D543" s="150" t="s">
        <v>226</v>
      </c>
      <c r="E543" s="153" t="s">
        <v>21</v>
      </c>
      <c r="F543" s="154" t="s">
        <v>628</v>
      </c>
      <c r="H543" s="153" t="s">
        <v>21</v>
      </c>
      <c r="I543" s="155"/>
      <c r="L543" s="152"/>
      <c r="M543" s="156"/>
      <c r="T543" s="157"/>
      <c r="AT543" s="153" t="s">
        <v>226</v>
      </c>
      <c r="AU543" s="153" t="s">
        <v>85</v>
      </c>
      <c r="AV543" s="12" t="s">
        <v>83</v>
      </c>
      <c r="AW543" s="12" t="s">
        <v>37</v>
      </c>
      <c r="AX543" s="12" t="s">
        <v>76</v>
      </c>
      <c r="AY543" s="153" t="s">
        <v>215</v>
      </c>
    </row>
    <row r="544" spans="2:51" s="12" customFormat="1" ht="12">
      <c r="B544" s="152"/>
      <c r="D544" s="150" t="s">
        <v>226</v>
      </c>
      <c r="E544" s="153" t="s">
        <v>21</v>
      </c>
      <c r="F544" s="154" t="s">
        <v>660</v>
      </c>
      <c r="H544" s="153" t="s">
        <v>21</v>
      </c>
      <c r="I544" s="155"/>
      <c r="L544" s="152"/>
      <c r="M544" s="156"/>
      <c r="T544" s="157"/>
      <c r="AT544" s="153" t="s">
        <v>226</v>
      </c>
      <c r="AU544" s="153" t="s">
        <v>85</v>
      </c>
      <c r="AV544" s="12" t="s">
        <v>83</v>
      </c>
      <c r="AW544" s="12" t="s">
        <v>37</v>
      </c>
      <c r="AX544" s="12" t="s">
        <v>76</v>
      </c>
      <c r="AY544" s="153" t="s">
        <v>215</v>
      </c>
    </row>
    <row r="545" spans="2:51" s="13" customFormat="1" ht="12">
      <c r="B545" s="158"/>
      <c r="D545" s="150" t="s">
        <v>226</v>
      </c>
      <c r="E545" s="159" t="s">
        <v>21</v>
      </c>
      <c r="F545" s="160" t="s">
        <v>666</v>
      </c>
      <c r="H545" s="161">
        <v>19.294</v>
      </c>
      <c r="I545" s="162"/>
      <c r="L545" s="158"/>
      <c r="M545" s="163"/>
      <c r="T545" s="164"/>
      <c r="AT545" s="159" t="s">
        <v>226</v>
      </c>
      <c r="AU545" s="159" t="s">
        <v>85</v>
      </c>
      <c r="AV545" s="13" t="s">
        <v>85</v>
      </c>
      <c r="AW545" s="13" t="s">
        <v>37</v>
      </c>
      <c r="AX545" s="13" t="s">
        <v>76</v>
      </c>
      <c r="AY545" s="159" t="s">
        <v>215</v>
      </c>
    </row>
    <row r="546" spans="2:51" s="15" customFormat="1" ht="12">
      <c r="B546" s="172"/>
      <c r="D546" s="150" t="s">
        <v>226</v>
      </c>
      <c r="E546" s="173" t="s">
        <v>21</v>
      </c>
      <c r="F546" s="174" t="s">
        <v>240</v>
      </c>
      <c r="H546" s="175">
        <v>19.294</v>
      </c>
      <c r="I546" s="176"/>
      <c r="L546" s="172"/>
      <c r="M546" s="177"/>
      <c r="T546" s="178"/>
      <c r="AT546" s="173" t="s">
        <v>226</v>
      </c>
      <c r="AU546" s="173" t="s">
        <v>85</v>
      </c>
      <c r="AV546" s="15" t="s">
        <v>221</v>
      </c>
      <c r="AW546" s="15" t="s">
        <v>37</v>
      </c>
      <c r="AX546" s="15" t="s">
        <v>83</v>
      </c>
      <c r="AY546" s="173" t="s">
        <v>215</v>
      </c>
    </row>
    <row r="547" spans="2:65" s="1" customFormat="1" ht="16.5" customHeight="1">
      <c r="B547" s="33"/>
      <c r="C547" s="133" t="s">
        <v>667</v>
      </c>
      <c r="D547" s="133" t="s">
        <v>217</v>
      </c>
      <c r="E547" s="134" t="s">
        <v>668</v>
      </c>
      <c r="F547" s="135" t="s">
        <v>669</v>
      </c>
      <c r="G547" s="136" t="s">
        <v>113</v>
      </c>
      <c r="H547" s="137">
        <v>19.294</v>
      </c>
      <c r="I547" s="138"/>
      <c r="J547" s="139">
        <f>ROUND(I547*H547,2)</f>
        <v>0</v>
      </c>
      <c r="K547" s="135" t="s">
        <v>220</v>
      </c>
      <c r="L547" s="33"/>
      <c r="M547" s="140" t="s">
        <v>21</v>
      </c>
      <c r="N547" s="141" t="s">
        <v>47</v>
      </c>
      <c r="P547" s="142">
        <f>O547*H547</f>
        <v>0</v>
      </c>
      <c r="Q547" s="142">
        <v>0</v>
      </c>
      <c r="R547" s="142">
        <f>Q547*H547</f>
        <v>0</v>
      </c>
      <c r="S547" s="142">
        <v>0</v>
      </c>
      <c r="T547" s="143">
        <f>S547*H547</f>
        <v>0</v>
      </c>
      <c r="AR547" s="144" t="s">
        <v>221</v>
      </c>
      <c r="AT547" s="144" t="s">
        <v>217</v>
      </c>
      <c r="AU547" s="144" t="s">
        <v>85</v>
      </c>
      <c r="AY547" s="18" t="s">
        <v>215</v>
      </c>
      <c r="BE547" s="145">
        <f>IF(N547="základní",J547,0)</f>
        <v>0</v>
      </c>
      <c r="BF547" s="145">
        <f>IF(N547="snížená",J547,0)</f>
        <v>0</v>
      </c>
      <c r="BG547" s="145">
        <f>IF(N547="zákl. přenesená",J547,0)</f>
        <v>0</v>
      </c>
      <c r="BH547" s="145">
        <f>IF(N547="sníž. přenesená",J547,0)</f>
        <v>0</v>
      </c>
      <c r="BI547" s="145">
        <f>IF(N547="nulová",J547,0)</f>
        <v>0</v>
      </c>
      <c r="BJ547" s="18" t="s">
        <v>83</v>
      </c>
      <c r="BK547" s="145">
        <f>ROUND(I547*H547,2)</f>
        <v>0</v>
      </c>
      <c r="BL547" s="18" t="s">
        <v>221</v>
      </c>
      <c r="BM547" s="144" t="s">
        <v>670</v>
      </c>
    </row>
    <row r="548" spans="2:47" s="1" customFormat="1" ht="12">
      <c r="B548" s="33"/>
      <c r="D548" s="146" t="s">
        <v>222</v>
      </c>
      <c r="F548" s="147" t="s">
        <v>671</v>
      </c>
      <c r="I548" s="148"/>
      <c r="L548" s="33"/>
      <c r="M548" s="149"/>
      <c r="T548" s="54"/>
      <c r="AT548" s="18" t="s">
        <v>222</v>
      </c>
      <c r="AU548" s="18" t="s">
        <v>85</v>
      </c>
    </row>
    <row r="549" spans="2:51" s="12" customFormat="1" ht="12">
      <c r="B549" s="152"/>
      <c r="D549" s="150" t="s">
        <v>226</v>
      </c>
      <c r="E549" s="153" t="s">
        <v>21</v>
      </c>
      <c r="F549" s="154" t="s">
        <v>628</v>
      </c>
      <c r="H549" s="153" t="s">
        <v>21</v>
      </c>
      <c r="I549" s="155"/>
      <c r="L549" s="152"/>
      <c r="M549" s="156"/>
      <c r="T549" s="157"/>
      <c r="AT549" s="153" t="s">
        <v>226</v>
      </c>
      <c r="AU549" s="153" t="s">
        <v>85</v>
      </c>
      <c r="AV549" s="12" t="s">
        <v>83</v>
      </c>
      <c r="AW549" s="12" t="s">
        <v>37</v>
      </c>
      <c r="AX549" s="12" t="s">
        <v>76</v>
      </c>
      <c r="AY549" s="153" t="s">
        <v>215</v>
      </c>
    </row>
    <row r="550" spans="2:51" s="12" customFormat="1" ht="12">
      <c r="B550" s="152"/>
      <c r="D550" s="150" t="s">
        <v>226</v>
      </c>
      <c r="E550" s="153" t="s">
        <v>21</v>
      </c>
      <c r="F550" s="154" t="s">
        <v>660</v>
      </c>
      <c r="H550" s="153" t="s">
        <v>21</v>
      </c>
      <c r="I550" s="155"/>
      <c r="L550" s="152"/>
      <c r="M550" s="156"/>
      <c r="T550" s="157"/>
      <c r="AT550" s="153" t="s">
        <v>226</v>
      </c>
      <c r="AU550" s="153" t="s">
        <v>85</v>
      </c>
      <c r="AV550" s="12" t="s">
        <v>83</v>
      </c>
      <c r="AW550" s="12" t="s">
        <v>37</v>
      </c>
      <c r="AX550" s="12" t="s">
        <v>76</v>
      </c>
      <c r="AY550" s="153" t="s">
        <v>215</v>
      </c>
    </row>
    <row r="551" spans="2:51" s="13" customFormat="1" ht="12">
      <c r="B551" s="158"/>
      <c r="D551" s="150" t="s">
        <v>226</v>
      </c>
      <c r="E551" s="159" t="s">
        <v>21</v>
      </c>
      <c r="F551" s="160" t="s">
        <v>666</v>
      </c>
      <c r="H551" s="161">
        <v>19.294</v>
      </c>
      <c r="I551" s="162"/>
      <c r="L551" s="158"/>
      <c r="M551" s="163"/>
      <c r="T551" s="164"/>
      <c r="AT551" s="159" t="s">
        <v>226</v>
      </c>
      <c r="AU551" s="159" t="s">
        <v>85</v>
      </c>
      <c r="AV551" s="13" t="s">
        <v>85</v>
      </c>
      <c r="AW551" s="13" t="s">
        <v>37</v>
      </c>
      <c r="AX551" s="13" t="s">
        <v>76</v>
      </c>
      <c r="AY551" s="159" t="s">
        <v>215</v>
      </c>
    </row>
    <row r="552" spans="2:51" s="15" customFormat="1" ht="12">
      <c r="B552" s="172"/>
      <c r="D552" s="150" t="s">
        <v>226</v>
      </c>
      <c r="E552" s="173" t="s">
        <v>21</v>
      </c>
      <c r="F552" s="174" t="s">
        <v>240</v>
      </c>
      <c r="H552" s="175">
        <v>19.294</v>
      </c>
      <c r="I552" s="176"/>
      <c r="L552" s="172"/>
      <c r="M552" s="177"/>
      <c r="T552" s="178"/>
      <c r="AT552" s="173" t="s">
        <v>226</v>
      </c>
      <c r="AU552" s="173" t="s">
        <v>85</v>
      </c>
      <c r="AV552" s="15" t="s">
        <v>221</v>
      </c>
      <c r="AW552" s="15" t="s">
        <v>37</v>
      </c>
      <c r="AX552" s="15" t="s">
        <v>83</v>
      </c>
      <c r="AY552" s="173" t="s">
        <v>215</v>
      </c>
    </row>
    <row r="553" spans="2:65" s="1" customFormat="1" ht="16.5" customHeight="1">
      <c r="B553" s="33"/>
      <c r="C553" s="133" t="s">
        <v>464</v>
      </c>
      <c r="D553" s="133" t="s">
        <v>217</v>
      </c>
      <c r="E553" s="134" t="s">
        <v>672</v>
      </c>
      <c r="F553" s="135" t="s">
        <v>673</v>
      </c>
      <c r="G553" s="136" t="s">
        <v>311</v>
      </c>
      <c r="H553" s="137">
        <v>0.093</v>
      </c>
      <c r="I553" s="138"/>
      <c r="J553" s="139">
        <f>ROUND(I553*H553,2)</f>
        <v>0</v>
      </c>
      <c r="K553" s="135" t="s">
        <v>220</v>
      </c>
      <c r="L553" s="33"/>
      <c r="M553" s="140" t="s">
        <v>21</v>
      </c>
      <c r="N553" s="141" t="s">
        <v>47</v>
      </c>
      <c r="P553" s="142">
        <f>O553*H553</f>
        <v>0</v>
      </c>
      <c r="Q553" s="142">
        <v>1.05290568</v>
      </c>
      <c r="R553" s="142">
        <f>Q553*H553</f>
        <v>0.09792022824</v>
      </c>
      <c r="S553" s="142">
        <v>0</v>
      </c>
      <c r="T553" s="143">
        <f>S553*H553</f>
        <v>0</v>
      </c>
      <c r="AR553" s="144" t="s">
        <v>221</v>
      </c>
      <c r="AT553" s="144" t="s">
        <v>217</v>
      </c>
      <c r="AU553" s="144" t="s">
        <v>85</v>
      </c>
      <c r="AY553" s="18" t="s">
        <v>215</v>
      </c>
      <c r="BE553" s="145">
        <f>IF(N553="základní",J553,0)</f>
        <v>0</v>
      </c>
      <c r="BF553" s="145">
        <f>IF(N553="snížená",J553,0)</f>
        <v>0</v>
      </c>
      <c r="BG553" s="145">
        <f>IF(N553="zákl. přenesená",J553,0)</f>
        <v>0</v>
      </c>
      <c r="BH553" s="145">
        <f>IF(N553="sníž. přenesená",J553,0)</f>
        <v>0</v>
      </c>
      <c r="BI553" s="145">
        <f>IF(N553="nulová",J553,0)</f>
        <v>0</v>
      </c>
      <c r="BJ553" s="18" t="s">
        <v>83</v>
      </c>
      <c r="BK553" s="145">
        <f>ROUND(I553*H553,2)</f>
        <v>0</v>
      </c>
      <c r="BL553" s="18" t="s">
        <v>221</v>
      </c>
      <c r="BM553" s="144" t="s">
        <v>674</v>
      </c>
    </row>
    <row r="554" spans="2:47" s="1" customFormat="1" ht="12">
      <c r="B554" s="33"/>
      <c r="D554" s="146" t="s">
        <v>222</v>
      </c>
      <c r="F554" s="147" t="s">
        <v>675</v>
      </c>
      <c r="I554" s="148"/>
      <c r="L554" s="33"/>
      <c r="M554" s="149"/>
      <c r="T554" s="54"/>
      <c r="AT554" s="18" t="s">
        <v>222</v>
      </c>
      <c r="AU554" s="18" t="s">
        <v>85</v>
      </c>
    </row>
    <row r="555" spans="2:51" s="12" customFormat="1" ht="12">
      <c r="B555" s="152"/>
      <c r="D555" s="150" t="s">
        <v>226</v>
      </c>
      <c r="E555" s="153" t="s">
        <v>21</v>
      </c>
      <c r="F555" s="154" t="s">
        <v>676</v>
      </c>
      <c r="H555" s="153" t="s">
        <v>21</v>
      </c>
      <c r="I555" s="155"/>
      <c r="L555" s="152"/>
      <c r="M555" s="156"/>
      <c r="T555" s="157"/>
      <c r="AT555" s="153" t="s">
        <v>226</v>
      </c>
      <c r="AU555" s="153" t="s">
        <v>85</v>
      </c>
      <c r="AV555" s="12" t="s">
        <v>83</v>
      </c>
      <c r="AW555" s="12" t="s">
        <v>37</v>
      </c>
      <c r="AX555" s="12" t="s">
        <v>76</v>
      </c>
      <c r="AY555" s="153" t="s">
        <v>215</v>
      </c>
    </row>
    <row r="556" spans="2:51" s="13" customFormat="1" ht="12">
      <c r="B556" s="158"/>
      <c r="D556" s="150" t="s">
        <v>226</v>
      </c>
      <c r="E556" s="159" t="s">
        <v>21</v>
      </c>
      <c r="F556" s="160" t="s">
        <v>677</v>
      </c>
      <c r="H556" s="161">
        <v>0.093</v>
      </c>
      <c r="I556" s="162"/>
      <c r="L556" s="158"/>
      <c r="M556" s="163"/>
      <c r="T556" s="164"/>
      <c r="AT556" s="159" t="s">
        <v>226</v>
      </c>
      <c r="AU556" s="159" t="s">
        <v>85</v>
      </c>
      <c r="AV556" s="13" t="s">
        <v>85</v>
      </c>
      <c r="AW556" s="13" t="s">
        <v>37</v>
      </c>
      <c r="AX556" s="13" t="s">
        <v>76</v>
      </c>
      <c r="AY556" s="159" t="s">
        <v>215</v>
      </c>
    </row>
    <row r="557" spans="2:51" s="15" customFormat="1" ht="12">
      <c r="B557" s="172"/>
      <c r="D557" s="150" t="s">
        <v>226</v>
      </c>
      <c r="E557" s="173" t="s">
        <v>21</v>
      </c>
      <c r="F557" s="174" t="s">
        <v>240</v>
      </c>
      <c r="H557" s="175">
        <v>0.093</v>
      </c>
      <c r="I557" s="176"/>
      <c r="L557" s="172"/>
      <c r="M557" s="177"/>
      <c r="T557" s="178"/>
      <c r="AT557" s="173" t="s">
        <v>226</v>
      </c>
      <c r="AU557" s="173" t="s">
        <v>85</v>
      </c>
      <c r="AV557" s="15" t="s">
        <v>221</v>
      </c>
      <c r="AW557" s="15" t="s">
        <v>37</v>
      </c>
      <c r="AX557" s="15" t="s">
        <v>83</v>
      </c>
      <c r="AY557" s="173" t="s">
        <v>215</v>
      </c>
    </row>
    <row r="558" spans="2:65" s="1" customFormat="1" ht="24.25" customHeight="1">
      <c r="B558" s="33"/>
      <c r="C558" s="133" t="s">
        <v>678</v>
      </c>
      <c r="D558" s="133" t="s">
        <v>217</v>
      </c>
      <c r="E558" s="134" t="s">
        <v>679</v>
      </c>
      <c r="F558" s="135" t="s">
        <v>680</v>
      </c>
      <c r="G558" s="136" t="s">
        <v>301</v>
      </c>
      <c r="H558" s="137">
        <v>4.25</v>
      </c>
      <c r="I558" s="138"/>
      <c r="J558" s="139">
        <f>ROUND(I558*H558,2)</f>
        <v>0</v>
      </c>
      <c r="K558" s="135" t="s">
        <v>220</v>
      </c>
      <c r="L558" s="33"/>
      <c r="M558" s="140" t="s">
        <v>21</v>
      </c>
      <c r="N558" s="141" t="s">
        <v>47</v>
      </c>
      <c r="P558" s="142">
        <f>O558*H558</f>
        <v>0</v>
      </c>
      <c r="Q558" s="142">
        <v>0.03464878</v>
      </c>
      <c r="R558" s="142">
        <f>Q558*H558</f>
        <v>0.147257315</v>
      </c>
      <c r="S558" s="142">
        <v>0</v>
      </c>
      <c r="T558" s="143">
        <f>S558*H558</f>
        <v>0</v>
      </c>
      <c r="AR558" s="144" t="s">
        <v>221</v>
      </c>
      <c r="AT558" s="144" t="s">
        <v>217</v>
      </c>
      <c r="AU558" s="144" t="s">
        <v>85</v>
      </c>
      <c r="AY558" s="18" t="s">
        <v>215</v>
      </c>
      <c r="BE558" s="145">
        <f>IF(N558="základní",J558,0)</f>
        <v>0</v>
      </c>
      <c r="BF558" s="145">
        <f>IF(N558="snížená",J558,0)</f>
        <v>0</v>
      </c>
      <c r="BG558" s="145">
        <f>IF(N558="zákl. přenesená",J558,0)</f>
        <v>0</v>
      </c>
      <c r="BH558" s="145">
        <f>IF(N558="sníž. přenesená",J558,0)</f>
        <v>0</v>
      </c>
      <c r="BI558" s="145">
        <f>IF(N558="nulová",J558,0)</f>
        <v>0</v>
      </c>
      <c r="BJ558" s="18" t="s">
        <v>83</v>
      </c>
      <c r="BK558" s="145">
        <f>ROUND(I558*H558,2)</f>
        <v>0</v>
      </c>
      <c r="BL558" s="18" t="s">
        <v>221</v>
      </c>
      <c r="BM558" s="144" t="s">
        <v>681</v>
      </c>
    </row>
    <row r="559" spans="2:47" s="1" customFormat="1" ht="12">
      <c r="B559" s="33"/>
      <c r="D559" s="146" t="s">
        <v>222</v>
      </c>
      <c r="F559" s="147" t="s">
        <v>682</v>
      </c>
      <c r="I559" s="148"/>
      <c r="L559" s="33"/>
      <c r="M559" s="149"/>
      <c r="T559" s="54"/>
      <c r="AT559" s="18" t="s">
        <v>222</v>
      </c>
      <c r="AU559" s="18" t="s">
        <v>85</v>
      </c>
    </row>
    <row r="560" spans="2:51" s="13" customFormat="1" ht="12">
      <c r="B560" s="158"/>
      <c r="D560" s="150" t="s">
        <v>226</v>
      </c>
      <c r="E560" s="159" t="s">
        <v>21</v>
      </c>
      <c r="F560" s="160" t="s">
        <v>683</v>
      </c>
      <c r="H560" s="161">
        <v>2.2</v>
      </c>
      <c r="I560" s="162"/>
      <c r="L560" s="158"/>
      <c r="M560" s="163"/>
      <c r="T560" s="164"/>
      <c r="AT560" s="159" t="s">
        <v>226</v>
      </c>
      <c r="AU560" s="159" t="s">
        <v>85</v>
      </c>
      <c r="AV560" s="13" t="s">
        <v>85</v>
      </c>
      <c r="AW560" s="13" t="s">
        <v>37</v>
      </c>
      <c r="AX560" s="13" t="s">
        <v>76</v>
      </c>
      <c r="AY560" s="159" t="s">
        <v>215</v>
      </c>
    </row>
    <row r="561" spans="2:51" s="13" customFormat="1" ht="12">
      <c r="B561" s="158"/>
      <c r="D561" s="150" t="s">
        <v>226</v>
      </c>
      <c r="E561" s="159" t="s">
        <v>21</v>
      </c>
      <c r="F561" s="160" t="s">
        <v>684</v>
      </c>
      <c r="H561" s="161">
        <v>2.05</v>
      </c>
      <c r="I561" s="162"/>
      <c r="L561" s="158"/>
      <c r="M561" s="163"/>
      <c r="T561" s="164"/>
      <c r="AT561" s="159" t="s">
        <v>226</v>
      </c>
      <c r="AU561" s="159" t="s">
        <v>85</v>
      </c>
      <c r="AV561" s="13" t="s">
        <v>85</v>
      </c>
      <c r="AW561" s="13" t="s">
        <v>37</v>
      </c>
      <c r="AX561" s="13" t="s">
        <v>76</v>
      </c>
      <c r="AY561" s="159" t="s">
        <v>215</v>
      </c>
    </row>
    <row r="562" spans="2:51" s="15" customFormat="1" ht="12">
      <c r="B562" s="172"/>
      <c r="D562" s="150" t="s">
        <v>226</v>
      </c>
      <c r="E562" s="173" t="s">
        <v>21</v>
      </c>
      <c r="F562" s="174" t="s">
        <v>240</v>
      </c>
      <c r="H562" s="175">
        <v>4.25</v>
      </c>
      <c r="I562" s="176"/>
      <c r="L562" s="172"/>
      <c r="M562" s="177"/>
      <c r="T562" s="178"/>
      <c r="AT562" s="173" t="s">
        <v>226</v>
      </c>
      <c r="AU562" s="173" t="s">
        <v>85</v>
      </c>
      <c r="AV562" s="15" t="s">
        <v>221</v>
      </c>
      <c r="AW562" s="15" t="s">
        <v>37</v>
      </c>
      <c r="AX562" s="15" t="s">
        <v>83</v>
      </c>
      <c r="AY562" s="173" t="s">
        <v>215</v>
      </c>
    </row>
    <row r="563" spans="2:65" s="1" customFormat="1" ht="24.25" customHeight="1">
      <c r="B563" s="33"/>
      <c r="C563" s="179" t="s">
        <v>469</v>
      </c>
      <c r="D563" s="179" t="s">
        <v>308</v>
      </c>
      <c r="E563" s="180" t="s">
        <v>685</v>
      </c>
      <c r="F563" s="181" t="s">
        <v>686</v>
      </c>
      <c r="G563" s="182" t="s">
        <v>301</v>
      </c>
      <c r="H563" s="183">
        <v>4.25</v>
      </c>
      <c r="I563" s="184"/>
      <c r="J563" s="185">
        <f>ROUND(I563*H563,2)</f>
        <v>0</v>
      </c>
      <c r="K563" s="181" t="s">
        <v>405</v>
      </c>
      <c r="L563" s="186"/>
      <c r="M563" s="187" t="s">
        <v>21</v>
      </c>
      <c r="N563" s="188" t="s">
        <v>47</v>
      </c>
      <c r="P563" s="142">
        <f>O563*H563</f>
        <v>0</v>
      </c>
      <c r="Q563" s="142">
        <v>0</v>
      </c>
      <c r="R563" s="142">
        <f>Q563*H563</f>
        <v>0</v>
      </c>
      <c r="S563" s="142">
        <v>0</v>
      </c>
      <c r="T563" s="143">
        <f>S563*H563</f>
        <v>0</v>
      </c>
      <c r="AR563" s="144" t="s">
        <v>257</v>
      </c>
      <c r="AT563" s="144" t="s">
        <v>308</v>
      </c>
      <c r="AU563" s="144" t="s">
        <v>85</v>
      </c>
      <c r="AY563" s="18" t="s">
        <v>215</v>
      </c>
      <c r="BE563" s="145">
        <f>IF(N563="základní",J563,0)</f>
        <v>0</v>
      </c>
      <c r="BF563" s="145">
        <f>IF(N563="snížená",J563,0)</f>
        <v>0</v>
      </c>
      <c r="BG563" s="145">
        <f>IF(N563="zákl. přenesená",J563,0)</f>
        <v>0</v>
      </c>
      <c r="BH563" s="145">
        <f>IF(N563="sníž. přenesená",J563,0)</f>
        <v>0</v>
      </c>
      <c r="BI563" s="145">
        <f>IF(N563="nulová",J563,0)</f>
        <v>0</v>
      </c>
      <c r="BJ563" s="18" t="s">
        <v>83</v>
      </c>
      <c r="BK563" s="145">
        <f>ROUND(I563*H563,2)</f>
        <v>0</v>
      </c>
      <c r="BL563" s="18" t="s">
        <v>221</v>
      </c>
      <c r="BM563" s="144" t="s">
        <v>687</v>
      </c>
    </row>
    <row r="564" spans="2:51" s="13" customFormat="1" ht="12">
      <c r="B564" s="158"/>
      <c r="D564" s="150" t="s">
        <v>226</v>
      </c>
      <c r="E564" s="159" t="s">
        <v>21</v>
      </c>
      <c r="F564" s="160" t="s">
        <v>683</v>
      </c>
      <c r="H564" s="161">
        <v>2.2</v>
      </c>
      <c r="I564" s="162"/>
      <c r="L564" s="158"/>
      <c r="M564" s="163"/>
      <c r="T564" s="164"/>
      <c r="AT564" s="159" t="s">
        <v>226</v>
      </c>
      <c r="AU564" s="159" t="s">
        <v>85</v>
      </c>
      <c r="AV564" s="13" t="s">
        <v>85</v>
      </c>
      <c r="AW564" s="13" t="s">
        <v>37</v>
      </c>
      <c r="AX564" s="13" t="s">
        <v>76</v>
      </c>
      <c r="AY564" s="159" t="s">
        <v>215</v>
      </c>
    </row>
    <row r="565" spans="2:51" s="13" customFormat="1" ht="12">
      <c r="B565" s="158"/>
      <c r="D565" s="150" t="s">
        <v>226</v>
      </c>
      <c r="E565" s="159" t="s">
        <v>21</v>
      </c>
      <c r="F565" s="160" t="s">
        <v>688</v>
      </c>
      <c r="H565" s="161">
        <v>2.05</v>
      </c>
      <c r="I565" s="162"/>
      <c r="L565" s="158"/>
      <c r="M565" s="163"/>
      <c r="T565" s="164"/>
      <c r="AT565" s="159" t="s">
        <v>226</v>
      </c>
      <c r="AU565" s="159" t="s">
        <v>85</v>
      </c>
      <c r="AV565" s="13" t="s">
        <v>85</v>
      </c>
      <c r="AW565" s="13" t="s">
        <v>37</v>
      </c>
      <c r="AX565" s="13" t="s">
        <v>76</v>
      </c>
      <c r="AY565" s="159" t="s">
        <v>215</v>
      </c>
    </row>
    <row r="566" spans="2:51" s="15" customFormat="1" ht="12">
      <c r="B566" s="172"/>
      <c r="D566" s="150" t="s">
        <v>226</v>
      </c>
      <c r="E566" s="173" t="s">
        <v>21</v>
      </c>
      <c r="F566" s="174" t="s">
        <v>240</v>
      </c>
      <c r="H566" s="175">
        <v>4.25</v>
      </c>
      <c r="I566" s="176"/>
      <c r="L566" s="172"/>
      <c r="M566" s="177"/>
      <c r="T566" s="178"/>
      <c r="AT566" s="173" t="s">
        <v>226</v>
      </c>
      <c r="AU566" s="173" t="s">
        <v>85</v>
      </c>
      <c r="AV566" s="15" t="s">
        <v>221</v>
      </c>
      <c r="AW566" s="15" t="s">
        <v>37</v>
      </c>
      <c r="AX566" s="15" t="s">
        <v>83</v>
      </c>
      <c r="AY566" s="173" t="s">
        <v>215</v>
      </c>
    </row>
    <row r="567" spans="2:63" s="11" customFormat="1" ht="22.9" customHeight="1">
      <c r="B567" s="121"/>
      <c r="D567" s="122" t="s">
        <v>75</v>
      </c>
      <c r="E567" s="131" t="s">
        <v>264</v>
      </c>
      <c r="F567" s="131" t="s">
        <v>689</v>
      </c>
      <c r="I567" s="124"/>
      <c r="J567" s="132">
        <f>BK567</f>
        <v>0</v>
      </c>
      <c r="L567" s="121"/>
      <c r="M567" s="126"/>
      <c r="P567" s="127">
        <f>SUM(P568:P577)</f>
        <v>0</v>
      </c>
      <c r="R567" s="127">
        <f>SUM(R568:R577)</f>
        <v>28.133874865000003</v>
      </c>
      <c r="T567" s="128">
        <f>SUM(T568:T577)</f>
        <v>0</v>
      </c>
      <c r="AR567" s="122" t="s">
        <v>83</v>
      </c>
      <c r="AT567" s="129" t="s">
        <v>75</v>
      </c>
      <c r="AU567" s="129" t="s">
        <v>83</v>
      </c>
      <c r="AY567" s="122" t="s">
        <v>215</v>
      </c>
      <c r="BK567" s="130">
        <f>SUM(BK568:BK577)</f>
        <v>0</v>
      </c>
    </row>
    <row r="568" spans="2:65" s="1" customFormat="1" ht="37.9" customHeight="1">
      <c r="B568" s="33"/>
      <c r="C568" s="133" t="s">
        <v>690</v>
      </c>
      <c r="D568" s="133" t="s">
        <v>217</v>
      </c>
      <c r="E568" s="134" t="s">
        <v>691</v>
      </c>
      <c r="F568" s="135" t="s">
        <v>692</v>
      </c>
      <c r="G568" s="136" t="s">
        <v>113</v>
      </c>
      <c r="H568" s="137">
        <v>112.162</v>
      </c>
      <c r="I568" s="138"/>
      <c r="J568" s="139">
        <f>ROUND(I568*H568,2)</f>
        <v>0</v>
      </c>
      <c r="K568" s="135" t="s">
        <v>220</v>
      </c>
      <c r="L568" s="33"/>
      <c r="M568" s="140" t="s">
        <v>21</v>
      </c>
      <c r="N568" s="141" t="s">
        <v>47</v>
      </c>
      <c r="P568" s="142">
        <f>O568*H568</f>
        <v>0</v>
      </c>
      <c r="Q568" s="142">
        <v>0.2508325</v>
      </c>
      <c r="R568" s="142">
        <f>Q568*H568</f>
        <v>28.133874865000003</v>
      </c>
      <c r="S568" s="142">
        <v>0</v>
      </c>
      <c r="T568" s="143">
        <f>S568*H568</f>
        <v>0</v>
      </c>
      <c r="AR568" s="144" t="s">
        <v>221</v>
      </c>
      <c r="AT568" s="144" t="s">
        <v>217</v>
      </c>
      <c r="AU568" s="144" t="s">
        <v>85</v>
      </c>
      <c r="AY568" s="18" t="s">
        <v>215</v>
      </c>
      <c r="BE568" s="145">
        <f>IF(N568="základní",J568,0)</f>
        <v>0</v>
      </c>
      <c r="BF568" s="145">
        <f>IF(N568="snížená",J568,0)</f>
        <v>0</v>
      </c>
      <c r="BG568" s="145">
        <f>IF(N568="zákl. přenesená",J568,0)</f>
        <v>0</v>
      </c>
      <c r="BH568" s="145">
        <f>IF(N568="sníž. přenesená",J568,0)</f>
        <v>0</v>
      </c>
      <c r="BI568" s="145">
        <f>IF(N568="nulová",J568,0)</f>
        <v>0</v>
      </c>
      <c r="BJ568" s="18" t="s">
        <v>83</v>
      </c>
      <c r="BK568" s="145">
        <f>ROUND(I568*H568,2)</f>
        <v>0</v>
      </c>
      <c r="BL568" s="18" t="s">
        <v>221</v>
      </c>
      <c r="BM568" s="144" t="s">
        <v>693</v>
      </c>
    </row>
    <row r="569" spans="2:47" s="1" customFormat="1" ht="12">
      <c r="B569" s="33"/>
      <c r="D569" s="146" t="s">
        <v>222</v>
      </c>
      <c r="F569" s="147" t="s">
        <v>694</v>
      </c>
      <c r="I569" s="148"/>
      <c r="L569" s="33"/>
      <c r="M569" s="149"/>
      <c r="T569" s="54"/>
      <c r="AT569" s="18" t="s">
        <v>222</v>
      </c>
      <c r="AU569" s="18" t="s">
        <v>85</v>
      </c>
    </row>
    <row r="570" spans="2:47" s="1" customFormat="1" ht="18">
      <c r="B570" s="33"/>
      <c r="D570" s="150" t="s">
        <v>224</v>
      </c>
      <c r="F570" s="151" t="s">
        <v>695</v>
      </c>
      <c r="I570" s="148"/>
      <c r="L570" s="33"/>
      <c r="M570" s="149"/>
      <c r="T570" s="54"/>
      <c r="AT570" s="18" t="s">
        <v>224</v>
      </c>
      <c r="AU570" s="18" t="s">
        <v>85</v>
      </c>
    </row>
    <row r="571" spans="2:51" s="12" customFormat="1" ht="12">
      <c r="B571" s="152"/>
      <c r="D571" s="150" t="s">
        <v>226</v>
      </c>
      <c r="E571" s="153" t="s">
        <v>21</v>
      </c>
      <c r="F571" s="154" t="s">
        <v>227</v>
      </c>
      <c r="H571" s="153" t="s">
        <v>21</v>
      </c>
      <c r="I571" s="155"/>
      <c r="L571" s="152"/>
      <c r="M571" s="156"/>
      <c r="T571" s="157"/>
      <c r="AT571" s="153" t="s">
        <v>226</v>
      </c>
      <c r="AU571" s="153" t="s">
        <v>85</v>
      </c>
      <c r="AV571" s="12" t="s">
        <v>83</v>
      </c>
      <c r="AW571" s="12" t="s">
        <v>37</v>
      </c>
      <c r="AX571" s="12" t="s">
        <v>76</v>
      </c>
      <c r="AY571" s="153" t="s">
        <v>215</v>
      </c>
    </row>
    <row r="572" spans="2:51" s="13" customFormat="1" ht="12">
      <c r="B572" s="158"/>
      <c r="D572" s="150" t="s">
        <v>226</v>
      </c>
      <c r="E572" s="159" t="s">
        <v>21</v>
      </c>
      <c r="F572" s="160" t="s">
        <v>696</v>
      </c>
      <c r="H572" s="161">
        <v>112.162</v>
      </c>
      <c r="I572" s="162"/>
      <c r="L572" s="158"/>
      <c r="M572" s="163"/>
      <c r="T572" s="164"/>
      <c r="AT572" s="159" t="s">
        <v>226</v>
      </c>
      <c r="AU572" s="159" t="s">
        <v>85</v>
      </c>
      <c r="AV572" s="13" t="s">
        <v>85</v>
      </c>
      <c r="AW572" s="13" t="s">
        <v>37</v>
      </c>
      <c r="AX572" s="13" t="s">
        <v>76</v>
      </c>
      <c r="AY572" s="159" t="s">
        <v>215</v>
      </c>
    </row>
    <row r="573" spans="2:51" s="12" customFormat="1" ht="12">
      <c r="B573" s="152"/>
      <c r="D573" s="150" t="s">
        <v>226</v>
      </c>
      <c r="E573" s="153" t="s">
        <v>21</v>
      </c>
      <c r="F573" s="154" t="s">
        <v>697</v>
      </c>
      <c r="H573" s="153" t="s">
        <v>21</v>
      </c>
      <c r="I573" s="155"/>
      <c r="L573" s="152"/>
      <c r="M573" s="156"/>
      <c r="T573" s="157"/>
      <c r="AT573" s="153" t="s">
        <v>226</v>
      </c>
      <c r="AU573" s="153" t="s">
        <v>85</v>
      </c>
      <c r="AV573" s="12" t="s">
        <v>83</v>
      </c>
      <c r="AW573" s="12" t="s">
        <v>37</v>
      </c>
      <c r="AX573" s="12" t="s">
        <v>76</v>
      </c>
      <c r="AY573" s="153" t="s">
        <v>215</v>
      </c>
    </row>
    <row r="574" spans="2:51" s="15" customFormat="1" ht="12">
      <c r="B574" s="172"/>
      <c r="D574" s="150" t="s">
        <v>226</v>
      </c>
      <c r="E574" s="173" t="s">
        <v>21</v>
      </c>
      <c r="F574" s="174" t="s">
        <v>240</v>
      </c>
      <c r="H574" s="175">
        <v>112.162</v>
      </c>
      <c r="I574" s="176"/>
      <c r="L574" s="172"/>
      <c r="M574" s="177"/>
      <c r="T574" s="178"/>
      <c r="AT574" s="173" t="s">
        <v>226</v>
      </c>
      <c r="AU574" s="173" t="s">
        <v>85</v>
      </c>
      <c r="AV574" s="15" t="s">
        <v>221</v>
      </c>
      <c r="AW574" s="15" t="s">
        <v>37</v>
      </c>
      <c r="AX574" s="15" t="s">
        <v>83</v>
      </c>
      <c r="AY574" s="173" t="s">
        <v>215</v>
      </c>
    </row>
    <row r="575" spans="2:65" s="1" customFormat="1" ht="24.25" customHeight="1">
      <c r="B575" s="33"/>
      <c r="C575" s="179" t="s">
        <v>473</v>
      </c>
      <c r="D575" s="179" t="s">
        <v>308</v>
      </c>
      <c r="E575" s="180" t="s">
        <v>698</v>
      </c>
      <c r="F575" s="181" t="s">
        <v>699</v>
      </c>
      <c r="G575" s="182" t="s">
        <v>301</v>
      </c>
      <c r="H575" s="183">
        <v>18.3</v>
      </c>
      <c r="I575" s="184"/>
      <c r="J575" s="185">
        <f>ROUND(I575*H575,2)</f>
        <v>0</v>
      </c>
      <c r="K575" s="181" t="s">
        <v>405</v>
      </c>
      <c r="L575" s="186"/>
      <c r="M575" s="187" t="s">
        <v>21</v>
      </c>
      <c r="N575" s="188" t="s">
        <v>47</v>
      </c>
      <c r="P575" s="142">
        <f>O575*H575</f>
        <v>0</v>
      </c>
      <c r="Q575" s="142">
        <v>0</v>
      </c>
      <c r="R575" s="142">
        <f>Q575*H575</f>
        <v>0</v>
      </c>
      <c r="S575" s="142">
        <v>0</v>
      </c>
      <c r="T575" s="143">
        <f>S575*H575</f>
        <v>0</v>
      </c>
      <c r="AR575" s="144" t="s">
        <v>257</v>
      </c>
      <c r="AT575" s="144" t="s">
        <v>308</v>
      </c>
      <c r="AU575" s="144" t="s">
        <v>85</v>
      </c>
      <c r="AY575" s="18" t="s">
        <v>215</v>
      </c>
      <c r="BE575" s="145">
        <f>IF(N575="základní",J575,0)</f>
        <v>0</v>
      </c>
      <c r="BF575" s="145">
        <f>IF(N575="snížená",J575,0)</f>
        <v>0</v>
      </c>
      <c r="BG575" s="145">
        <f>IF(N575="zákl. přenesená",J575,0)</f>
        <v>0</v>
      </c>
      <c r="BH575" s="145">
        <f>IF(N575="sníž. přenesená",J575,0)</f>
        <v>0</v>
      </c>
      <c r="BI575" s="145">
        <f>IF(N575="nulová",J575,0)</f>
        <v>0</v>
      </c>
      <c r="BJ575" s="18" t="s">
        <v>83</v>
      </c>
      <c r="BK575" s="145">
        <f>ROUND(I575*H575,2)</f>
        <v>0</v>
      </c>
      <c r="BL575" s="18" t="s">
        <v>221</v>
      </c>
      <c r="BM575" s="144" t="s">
        <v>700</v>
      </c>
    </row>
    <row r="576" spans="2:51" s="13" customFormat="1" ht="12">
      <c r="B576" s="158"/>
      <c r="D576" s="150" t="s">
        <v>226</v>
      </c>
      <c r="E576" s="159" t="s">
        <v>21</v>
      </c>
      <c r="F576" s="160" t="s">
        <v>701</v>
      </c>
      <c r="H576" s="161">
        <v>18.3</v>
      </c>
      <c r="I576" s="162"/>
      <c r="L576" s="158"/>
      <c r="M576" s="163"/>
      <c r="T576" s="164"/>
      <c r="AT576" s="159" t="s">
        <v>226</v>
      </c>
      <c r="AU576" s="159" t="s">
        <v>85</v>
      </c>
      <c r="AV576" s="13" t="s">
        <v>85</v>
      </c>
      <c r="AW576" s="13" t="s">
        <v>37</v>
      </c>
      <c r="AX576" s="13" t="s">
        <v>76</v>
      </c>
      <c r="AY576" s="159" t="s">
        <v>215</v>
      </c>
    </row>
    <row r="577" spans="2:51" s="15" customFormat="1" ht="12">
      <c r="B577" s="172"/>
      <c r="D577" s="150" t="s">
        <v>226</v>
      </c>
      <c r="E577" s="173" t="s">
        <v>21</v>
      </c>
      <c r="F577" s="174" t="s">
        <v>240</v>
      </c>
      <c r="H577" s="175">
        <v>18.3</v>
      </c>
      <c r="I577" s="176"/>
      <c r="L577" s="172"/>
      <c r="M577" s="177"/>
      <c r="T577" s="178"/>
      <c r="AT577" s="173" t="s">
        <v>226</v>
      </c>
      <c r="AU577" s="173" t="s">
        <v>85</v>
      </c>
      <c r="AV577" s="15" t="s">
        <v>221</v>
      </c>
      <c r="AW577" s="15" t="s">
        <v>37</v>
      </c>
      <c r="AX577" s="15" t="s">
        <v>83</v>
      </c>
      <c r="AY577" s="173" t="s">
        <v>215</v>
      </c>
    </row>
    <row r="578" spans="2:63" s="11" customFormat="1" ht="22.9" customHeight="1">
      <c r="B578" s="121"/>
      <c r="D578" s="122" t="s">
        <v>75</v>
      </c>
      <c r="E578" s="131" t="s">
        <v>250</v>
      </c>
      <c r="F578" s="131" t="s">
        <v>702</v>
      </c>
      <c r="I578" s="124"/>
      <c r="J578" s="132">
        <f>BK578</f>
        <v>0</v>
      </c>
      <c r="L578" s="121"/>
      <c r="M578" s="126"/>
      <c r="P578" s="127">
        <f>SUM(P579:P750)</f>
        <v>0</v>
      </c>
      <c r="R578" s="127">
        <f>SUM(R579:R750)</f>
        <v>287.1167348524104</v>
      </c>
      <c r="T578" s="128">
        <f>SUM(T579:T750)</f>
        <v>0</v>
      </c>
      <c r="AR578" s="122" t="s">
        <v>83</v>
      </c>
      <c r="AT578" s="129" t="s">
        <v>75</v>
      </c>
      <c r="AU578" s="129" t="s">
        <v>83</v>
      </c>
      <c r="AY578" s="122" t="s">
        <v>215</v>
      </c>
      <c r="BK578" s="130">
        <f>SUM(BK579:BK750)</f>
        <v>0</v>
      </c>
    </row>
    <row r="579" spans="2:65" s="1" customFormat="1" ht="24.25" customHeight="1">
      <c r="B579" s="33"/>
      <c r="C579" s="133" t="s">
        <v>703</v>
      </c>
      <c r="D579" s="133" t="s">
        <v>217</v>
      </c>
      <c r="E579" s="134" t="s">
        <v>704</v>
      </c>
      <c r="F579" s="135" t="s">
        <v>705</v>
      </c>
      <c r="G579" s="136" t="s">
        <v>113</v>
      </c>
      <c r="H579" s="137">
        <v>64.591</v>
      </c>
      <c r="I579" s="138"/>
      <c r="J579" s="139">
        <f>ROUND(I579*H579,2)</f>
        <v>0</v>
      </c>
      <c r="K579" s="135" t="s">
        <v>220</v>
      </c>
      <c r="L579" s="33"/>
      <c r="M579" s="140" t="s">
        <v>21</v>
      </c>
      <c r="N579" s="141" t="s">
        <v>47</v>
      </c>
      <c r="P579" s="142">
        <f>O579*H579</f>
        <v>0</v>
      </c>
      <c r="Q579" s="142">
        <v>0.00656</v>
      </c>
      <c r="R579" s="142">
        <f>Q579*H579</f>
        <v>0.42371696</v>
      </c>
      <c r="S579" s="142">
        <v>0</v>
      </c>
      <c r="T579" s="143">
        <f>S579*H579</f>
        <v>0</v>
      </c>
      <c r="AR579" s="144" t="s">
        <v>221</v>
      </c>
      <c r="AT579" s="144" t="s">
        <v>217</v>
      </c>
      <c r="AU579" s="144" t="s">
        <v>85</v>
      </c>
      <c r="AY579" s="18" t="s">
        <v>215</v>
      </c>
      <c r="BE579" s="145">
        <f>IF(N579="základní",J579,0)</f>
        <v>0</v>
      </c>
      <c r="BF579" s="145">
        <f>IF(N579="snížená",J579,0)</f>
        <v>0</v>
      </c>
      <c r="BG579" s="145">
        <f>IF(N579="zákl. přenesená",J579,0)</f>
        <v>0</v>
      </c>
      <c r="BH579" s="145">
        <f>IF(N579="sníž. přenesená",J579,0)</f>
        <v>0</v>
      </c>
      <c r="BI579" s="145">
        <f>IF(N579="nulová",J579,0)</f>
        <v>0</v>
      </c>
      <c r="BJ579" s="18" t="s">
        <v>83</v>
      </c>
      <c r="BK579" s="145">
        <f>ROUND(I579*H579,2)</f>
        <v>0</v>
      </c>
      <c r="BL579" s="18" t="s">
        <v>221</v>
      </c>
      <c r="BM579" s="144" t="s">
        <v>706</v>
      </c>
    </row>
    <row r="580" spans="2:47" s="1" customFormat="1" ht="12">
      <c r="B580" s="33"/>
      <c r="D580" s="146" t="s">
        <v>222</v>
      </c>
      <c r="F580" s="147" t="s">
        <v>707</v>
      </c>
      <c r="I580" s="148"/>
      <c r="L580" s="33"/>
      <c r="M580" s="149"/>
      <c r="T580" s="54"/>
      <c r="AT580" s="18" t="s">
        <v>222</v>
      </c>
      <c r="AU580" s="18" t="s">
        <v>85</v>
      </c>
    </row>
    <row r="581" spans="2:51" s="13" customFormat="1" ht="12">
      <c r="B581" s="158"/>
      <c r="D581" s="150" t="s">
        <v>226</v>
      </c>
      <c r="E581" s="159" t="s">
        <v>21</v>
      </c>
      <c r="F581" s="160" t="s">
        <v>708</v>
      </c>
      <c r="H581" s="161">
        <v>16.873</v>
      </c>
      <c r="I581" s="162"/>
      <c r="L581" s="158"/>
      <c r="M581" s="163"/>
      <c r="T581" s="164"/>
      <c r="AT581" s="159" t="s">
        <v>226</v>
      </c>
      <c r="AU581" s="159" t="s">
        <v>85</v>
      </c>
      <c r="AV581" s="13" t="s">
        <v>85</v>
      </c>
      <c r="AW581" s="13" t="s">
        <v>37</v>
      </c>
      <c r="AX581" s="13" t="s">
        <v>76</v>
      </c>
      <c r="AY581" s="159" t="s">
        <v>215</v>
      </c>
    </row>
    <row r="582" spans="2:51" s="13" customFormat="1" ht="12">
      <c r="B582" s="158"/>
      <c r="D582" s="150" t="s">
        <v>226</v>
      </c>
      <c r="E582" s="159" t="s">
        <v>21</v>
      </c>
      <c r="F582" s="160" t="s">
        <v>709</v>
      </c>
      <c r="H582" s="161">
        <v>47.718</v>
      </c>
      <c r="I582" s="162"/>
      <c r="L582" s="158"/>
      <c r="M582" s="163"/>
      <c r="T582" s="164"/>
      <c r="AT582" s="159" t="s">
        <v>226</v>
      </c>
      <c r="AU582" s="159" t="s">
        <v>85</v>
      </c>
      <c r="AV582" s="13" t="s">
        <v>85</v>
      </c>
      <c r="AW582" s="13" t="s">
        <v>37</v>
      </c>
      <c r="AX582" s="13" t="s">
        <v>76</v>
      </c>
      <c r="AY582" s="159" t="s">
        <v>215</v>
      </c>
    </row>
    <row r="583" spans="2:51" s="15" customFormat="1" ht="12">
      <c r="B583" s="172"/>
      <c r="D583" s="150" t="s">
        <v>226</v>
      </c>
      <c r="E583" s="173" t="s">
        <v>21</v>
      </c>
      <c r="F583" s="174" t="s">
        <v>240</v>
      </c>
      <c r="H583" s="175">
        <v>64.591</v>
      </c>
      <c r="I583" s="176"/>
      <c r="L583" s="172"/>
      <c r="M583" s="177"/>
      <c r="T583" s="178"/>
      <c r="AT583" s="173" t="s">
        <v>226</v>
      </c>
      <c r="AU583" s="173" t="s">
        <v>85</v>
      </c>
      <c r="AV583" s="15" t="s">
        <v>221</v>
      </c>
      <c r="AW583" s="15" t="s">
        <v>37</v>
      </c>
      <c r="AX583" s="15" t="s">
        <v>83</v>
      </c>
      <c r="AY583" s="173" t="s">
        <v>215</v>
      </c>
    </row>
    <row r="584" spans="2:65" s="1" customFormat="1" ht="24.25" customHeight="1">
      <c r="B584" s="33"/>
      <c r="C584" s="133" t="s">
        <v>484</v>
      </c>
      <c r="D584" s="133" t="s">
        <v>217</v>
      </c>
      <c r="E584" s="134" t="s">
        <v>710</v>
      </c>
      <c r="F584" s="135" t="s">
        <v>711</v>
      </c>
      <c r="G584" s="136" t="s">
        <v>113</v>
      </c>
      <c r="H584" s="137">
        <v>109.085</v>
      </c>
      <c r="I584" s="138"/>
      <c r="J584" s="139">
        <f>ROUND(I584*H584,2)</f>
        <v>0</v>
      </c>
      <c r="K584" s="135" t="s">
        <v>220</v>
      </c>
      <c r="L584" s="33"/>
      <c r="M584" s="140" t="s">
        <v>21</v>
      </c>
      <c r="N584" s="141" t="s">
        <v>47</v>
      </c>
      <c r="P584" s="142">
        <f>O584*H584</f>
        <v>0</v>
      </c>
      <c r="Q584" s="142">
        <v>0.00656</v>
      </c>
      <c r="R584" s="142">
        <f>Q584*H584</f>
        <v>0.7155976</v>
      </c>
      <c r="S584" s="142">
        <v>0</v>
      </c>
      <c r="T584" s="143">
        <f>S584*H584</f>
        <v>0</v>
      </c>
      <c r="AR584" s="144" t="s">
        <v>221</v>
      </c>
      <c r="AT584" s="144" t="s">
        <v>217</v>
      </c>
      <c r="AU584" s="144" t="s">
        <v>85</v>
      </c>
      <c r="AY584" s="18" t="s">
        <v>215</v>
      </c>
      <c r="BE584" s="145">
        <f>IF(N584="základní",J584,0)</f>
        <v>0</v>
      </c>
      <c r="BF584" s="145">
        <f>IF(N584="snížená",J584,0)</f>
        <v>0</v>
      </c>
      <c r="BG584" s="145">
        <f>IF(N584="zákl. přenesená",J584,0)</f>
        <v>0</v>
      </c>
      <c r="BH584" s="145">
        <f>IF(N584="sníž. přenesená",J584,0)</f>
        <v>0</v>
      </c>
      <c r="BI584" s="145">
        <f>IF(N584="nulová",J584,0)</f>
        <v>0</v>
      </c>
      <c r="BJ584" s="18" t="s">
        <v>83</v>
      </c>
      <c r="BK584" s="145">
        <f>ROUND(I584*H584,2)</f>
        <v>0</v>
      </c>
      <c r="BL584" s="18" t="s">
        <v>221</v>
      </c>
      <c r="BM584" s="144" t="s">
        <v>712</v>
      </c>
    </row>
    <row r="585" spans="2:47" s="1" customFormat="1" ht="12">
      <c r="B585" s="33"/>
      <c r="D585" s="146" t="s">
        <v>222</v>
      </c>
      <c r="F585" s="147" t="s">
        <v>713</v>
      </c>
      <c r="I585" s="148"/>
      <c r="L585" s="33"/>
      <c r="M585" s="149"/>
      <c r="T585" s="54"/>
      <c r="AT585" s="18" t="s">
        <v>222</v>
      </c>
      <c r="AU585" s="18" t="s">
        <v>85</v>
      </c>
    </row>
    <row r="586" spans="2:51" s="12" customFormat="1" ht="12">
      <c r="B586" s="152"/>
      <c r="D586" s="150" t="s">
        <v>226</v>
      </c>
      <c r="E586" s="153" t="s">
        <v>21</v>
      </c>
      <c r="F586" s="154" t="s">
        <v>566</v>
      </c>
      <c r="H586" s="153" t="s">
        <v>21</v>
      </c>
      <c r="I586" s="155"/>
      <c r="L586" s="152"/>
      <c r="M586" s="156"/>
      <c r="T586" s="157"/>
      <c r="AT586" s="153" t="s">
        <v>226</v>
      </c>
      <c r="AU586" s="153" t="s">
        <v>85</v>
      </c>
      <c r="AV586" s="12" t="s">
        <v>83</v>
      </c>
      <c r="AW586" s="12" t="s">
        <v>37</v>
      </c>
      <c r="AX586" s="12" t="s">
        <v>76</v>
      </c>
      <c r="AY586" s="153" t="s">
        <v>215</v>
      </c>
    </row>
    <row r="587" spans="2:51" s="13" customFormat="1" ht="12">
      <c r="B587" s="158"/>
      <c r="D587" s="150" t="s">
        <v>226</v>
      </c>
      <c r="E587" s="159" t="s">
        <v>21</v>
      </c>
      <c r="F587" s="160" t="s">
        <v>714</v>
      </c>
      <c r="H587" s="161">
        <v>104.675</v>
      </c>
      <c r="I587" s="162"/>
      <c r="L587" s="158"/>
      <c r="M587" s="163"/>
      <c r="T587" s="164"/>
      <c r="AT587" s="159" t="s">
        <v>226</v>
      </c>
      <c r="AU587" s="159" t="s">
        <v>85</v>
      </c>
      <c r="AV587" s="13" t="s">
        <v>85</v>
      </c>
      <c r="AW587" s="13" t="s">
        <v>37</v>
      </c>
      <c r="AX587" s="13" t="s">
        <v>76</v>
      </c>
      <c r="AY587" s="159" t="s">
        <v>215</v>
      </c>
    </row>
    <row r="588" spans="2:51" s="13" customFormat="1" ht="12">
      <c r="B588" s="158"/>
      <c r="D588" s="150" t="s">
        <v>226</v>
      </c>
      <c r="E588" s="159" t="s">
        <v>21</v>
      </c>
      <c r="F588" s="160" t="s">
        <v>715</v>
      </c>
      <c r="H588" s="161">
        <v>3.24</v>
      </c>
      <c r="I588" s="162"/>
      <c r="L588" s="158"/>
      <c r="M588" s="163"/>
      <c r="T588" s="164"/>
      <c r="AT588" s="159" t="s">
        <v>226</v>
      </c>
      <c r="AU588" s="159" t="s">
        <v>85</v>
      </c>
      <c r="AV588" s="13" t="s">
        <v>85</v>
      </c>
      <c r="AW588" s="13" t="s">
        <v>37</v>
      </c>
      <c r="AX588" s="13" t="s">
        <v>76</v>
      </c>
      <c r="AY588" s="159" t="s">
        <v>215</v>
      </c>
    </row>
    <row r="589" spans="2:51" s="13" customFormat="1" ht="12">
      <c r="B589" s="158"/>
      <c r="D589" s="150" t="s">
        <v>226</v>
      </c>
      <c r="E589" s="159" t="s">
        <v>21</v>
      </c>
      <c r="F589" s="160" t="s">
        <v>573</v>
      </c>
      <c r="H589" s="161">
        <v>0.324</v>
      </c>
      <c r="I589" s="162"/>
      <c r="L589" s="158"/>
      <c r="M589" s="163"/>
      <c r="T589" s="164"/>
      <c r="AT589" s="159" t="s">
        <v>226</v>
      </c>
      <c r="AU589" s="159" t="s">
        <v>85</v>
      </c>
      <c r="AV589" s="13" t="s">
        <v>85</v>
      </c>
      <c r="AW589" s="13" t="s">
        <v>37</v>
      </c>
      <c r="AX589" s="13" t="s">
        <v>76</v>
      </c>
      <c r="AY589" s="159" t="s">
        <v>215</v>
      </c>
    </row>
    <row r="590" spans="2:51" s="13" customFormat="1" ht="12">
      <c r="B590" s="158"/>
      <c r="D590" s="150" t="s">
        <v>226</v>
      </c>
      <c r="E590" s="159" t="s">
        <v>21</v>
      </c>
      <c r="F590" s="160" t="s">
        <v>574</v>
      </c>
      <c r="H590" s="161">
        <v>0.324</v>
      </c>
      <c r="I590" s="162"/>
      <c r="L590" s="158"/>
      <c r="M590" s="163"/>
      <c r="T590" s="164"/>
      <c r="AT590" s="159" t="s">
        <v>226</v>
      </c>
      <c r="AU590" s="159" t="s">
        <v>85</v>
      </c>
      <c r="AV590" s="13" t="s">
        <v>85</v>
      </c>
      <c r="AW590" s="13" t="s">
        <v>37</v>
      </c>
      <c r="AX590" s="13" t="s">
        <v>76</v>
      </c>
      <c r="AY590" s="159" t="s">
        <v>215</v>
      </c>
    </row>
    <row r="591" spans="2:51" s="13" customFormat="1" ht="12">
      <c r="B591" s="158"/>
      <c r="D591" s="150" t="s">
        <v>226</v>
      </c>
      <c r="E591" s="159" t="s">
        <v>21</v>
      </c>
      <c r="F591" s="160" t="s">
        <v>575</v>
      </c>
      <c r="H591" s="161">
        <v>0.234</v>
      </c>
      <c r="I591" s="162"/>
      <c r="L591" s="158"/>
      <c r="M591" s="163"/>
      <c r="T591" s="164"/>
      <c r="AT591" s="159" t="s">
        <v>226</v>
      </c>
      <c r="AU591" s="159" t="s">
        <v>85</v>
      </c>
      <c r="AV591" s="13" t="s">
        <v>85</v>
      </c>
      <c r="AW591" s="13" t="s">
        <v>37</v>
      </c>
      <c r="AX591" s="13" t="s">
        <v>76</v>
      </c>
      <c r="AY591" s="159" t="s">
        <v>215</v>
      </c>
    </row>
    <row r="592" spans="2:51" s="13" customFormat="1" ht="12">
      <c r="B592" s="158"/>
      <c r="D592" s="150" t="s">
        <v>226</v>
      </c>
      <c r="E592" s="159" t="s">
        <v>21</v>
      </c>
      <c r="F592" s="160" t="s">
        <v>576</v>
      </c>
      <c r="H592" s="161">
        <v>0.288</v>
      </c>
      <c r="I592" s="162"/>
      <c r="L592" s="158"/>
      <c r="M592" s="163"/>
      <c r="T592" s="164"/>
      <c r="AT592" s="159" t="s">
        <v>226</v>
      </c>
      <c r="AU592" s="159" t="s">
        <v>85</v>
      </c>
      <c r="AV592" s="13" t="s">
        <v>85</v>
      </c>
      <c r="AW592" s="13" t="s">
        <v>37</v>
      </c>
      <c r="AX592" s="13" t="s">
        <v>76</v>
      </c>
      <c r="AY592" s="159" t="s">
        <v>215</v>
      </c>
    </row>
    <row r="593" spans="2:51" s="15" customFormat="1" ht="12">
      <c r="B593" s="172"/>
      <c r="D593" s="150" t="s">
        <v>226</v>
      </c>
      <c r="E593" s="173" t="s">
        <v>21</v>
      </c>
      <c r="F593" s="174" t="s">
        <v>240</v>
      </c>
      <c r="H593" s="175">
        <v>109.085</v>
      </c>
      <c r="I593" s="176"/>
      <c r="L593" s="172"/>
      <c r="M593" s="177"/>
      <c r="T593" s="178"/>
      <c r="AT593" s="173" t="s">
        <v>226</v>
      </c>
      <c r="AU593" s="173" t="s">
        <v>85</v>
      </c>
      <c r="AV593" s="15" t="s">
        <v>221</v>
      </c>
      <c r="AW593" s="15" t="s">
        <v>37</v>
      </c>
      <c r="AX593" s="15" t="s">
        <v>83</v>
      </c>
      <c r="AY593" s="173" t="s">
        <v>215</v>
      </c>
    </row>
    <row r="594" spans="2:65" s="1" customFormat="1" ht="33" customHeight="1">
      <c r="B594" s="33"/>
      <c r="C594" s="133" t="s">
        <v>716</v>
      </c>
      <c r="D594" s="133" t="s">
        <v>217</v>
      </c>
      <c r="E594" s="134" t="s">
        <v>717</v>
      </c>
      <c r="F594" s="135" t="s">
        <v>718</v>
      </c>
      <c r="G594" s="136" t="s">
        <v>113</v>
      </c>
      <c r="H594" s="137">
        <v>539.575</v>
      </c>
      <c r="I594" s="138"/>
      <c r="J594" s="139">
        <f>ROUND(I594*H594,2)</f>
        <v>0</v>
      </c>
      <c r="K594" s="135" t="s">
        <v>220</v>
      </c>
      <c r="L594" s="33"/>
      <c r="M594" s="140" t="s">
        <v>21</v>
      </c>
      <c r="N594" s="141" t="s">
        <v>47</v>
      </c>
      <c r="P594" s="142">
        <f>O594*H594</f>
        <v>0</v>
      </c>
      <c r="Q594" s="142">
        <v>0.00131</v>
      </c>
      <c r="R594" s="142">
        <f>Q594*H594</f>
        <v>0.70684325</v>
      </c>
      <c r="S594" s="142">
        <v>0</v>
      </c>
      <c r="T594" s="143">
        <f>S594*H594</f>
        <v>0</v>
      </c>
      <c r="AR594" s="144" t="s">
        <v>221</v>
      </c>
      <c r="AT594" s="144" t="s">
        <v>217</v>
      </c>
      <c r="AU594" s="144" t="s">
        <v>85</v>
      </c>
      <c r="AY594" s="18" t="s">
        <v>215</v>
      </c>
      <c r="BE594" s="145">
        <f>IF(N594="základní",J594,0)</f>
        <v>0</v>
      </c>
      <c r="BF594" s="145">
        <f>IF(N594="snížená",J594,0)</f>
        <v>0</v>
      </c>
      <c r="BG594" s="145">
        <f>IF(N594="zákl. přenesená",J594,0)</f>
        <v>0</v>
      </c>
      <c r="BH594" s="145">
        <f>IF(N594="sníž. přenesená",J594,0)</f>
        <v>0</v>
      </c>
      <c r="BI594" s="145">
        <f>IF(N594="nulová",J594,0)</f>
        <v>0</v>
      </c>
      <c r="BJ594" s="18" t="s">
        <v>83</v>
      </c>
      <c r="BK594" s="145">
        <f>ROUND(I594*H594,2)</f>
        <v>0</v>
      </c>
      <c r="BL594" s="18" t="s">
        <v>221</v>
      </c>
      <c r="BM594" s="144" t="s">
        <v>719</v>
      </c>
    </row>
    <row r="595" spans="2:47" s="1" customFormat="1" ht="12">
      <c r="B595" s="33"/>
      <c r="D595" s="146" t="s">
        <v>222</v>
      </c>
      <c r="F595" s="147" t="s">
        <v>720</v>
      </c>
      <c r="I595" s="148"/>
      <c r="L595" s="33"/>
      <c r="M595" s="149"/>
      <c r="T595" s="54"/>
      <c r="AT595" s="18" t="s">
        <v>222</v>
      </c>
      <c r="AU595" s="18" t="s">
        <v>85</v>
      </c>
    </row>
    <row r="596" spans="2:51" s="12" customFormat="1" ht="12">
      <c r="B596" s="152"/>
      <c r="D596" s="150" t="s">
        <v>226</v>
      </c>
      <c r="E596" s="153" t="s">
        <v>21</v>
      </c>
      <c r="F596" s="154" t="s">
        <v>566</v>
      </c>
      <c r="H596" s="153" t="s">
        <v>21</v>
      </c>
      <c r="I596" s="155"/>
      <c r="L596" s="152"/>
      <c r="M596" s="156"/>
      <c r="T596" s="157"/>
      <c r="AT596" s="153" t="s">
        <v>226</v>
      </c>
      <c r="AU596" s="153" t="s">
        <v>85</v>
      </c>
      <c r="AV596" s="12" t="s">
        <v>83</v>
      </c>
      <c r="AW596" s="12" t="s">
        <v>37</v>
      </c>
      <c r="AX596" s="12" t="s">
        <v>76</v>
      </c>
      <c r="AY596" s="153" t="s">
        <v>215</v>
      </c>
    </row>
    <row r="597" spans="2:51" s="13" customFormat="1" ht="12">
      <c r="B597" s="158"/>
      <c r="D597" s="150" t="s">
        <v>226</v>
      </c>
      <c r="E597" s="159" t="s">
        <v>21</v>
      </c>
      <c r="F597" s="160" t="s">
        <v>714</v>
      </c>
      <c r="H597" s="161">
        <v>104.675</v>
      </c>
      <c r="I597" s="162"/>
      <c r="L597" s="158"/>
      <c r="M597" s="163"/>
      <c r="T597" s="164"/>
      <c r="AT597" s="159" t="s">
        <v>226</v>
      </c>
      <c r="AU597" s="159" t="s">
        <v>85</v>
      </c>
      <c r="AV597" s="13" t="s">
        <v>85</v>
      </c>
      <c r="AW597" s="13" t="s">
        <v>37</v>
      </c>
      <c r="AX597" s="13" t="s">
        <v>76</v>
      </c>
      <c r="AY597" s="159" t="s">
        <v>215</v>
      </c>
    </row>
    <row r="598" spans="2:51" s="13" customFormat="1" ht="12">
      <c r="B598" s="158"/>
      <c r="D598" s="150" t="s">
        <v>226</v>
      </c>
      <c r="E598" s="159" t="s">
        <v>21</v>
      </c>
      <c r="F598" s="160" t="s">
        <v>715</v>
      </c>
      <c r="H598" s="161">
        <v>3.24</v>
      </c>
      <c r="I598" s="162"/>
      <c r="L598" s="158"/>
      <c r="M598" s="163"/>
      <c r="T598" s="164"/>
      <c r="AT598" s="159" t="s">
        <v>226</v>
      </c>
      <c r="AU598" s="159" t="s">
        <v>85</v>
      </c>
      <c r="AV598" s="13" t="s">
        <v>85</v>
      </c>
      <c r="AW598" s="13" t="s">
        <v>37</v>
      </c>
      <c r="AX598" s="13" t="s">
        <v>76</v>
      </c>
      <c r="AY598" s="159" t="s">
        <v>215</v>
      </c>
    </row>
    <row r="599" spans="2:51" s="15" customFormat="1" ht="12">
      <c r="B599" s="172"/>
      <c r="D599" s="150" t="s">
        <v>226</v>
      </c>
      <c r="E599" s="173" t="s">
        <v>21</v>
      </c>
      <c r="F599" s="174" t="s">
        <v>240</v>
      </c>
      <c r="H599" s="175">
        <v>107.915</v>
      </c>
      <c r="I599" s="176"/>
      <c r="L599" s="172"/>
      <c r="M599" s="177"/>
      <c r="T599" s="178"/>
      <c r="AT599" s="173" t="s">
        <v>226</v>
      </c>
      <c r="AU599" s="173" t="s">
        <v>85</v>
      </c>
      <c r="AV599" s="15" t="s">
        <v>221</v>
      </c>
      <c r="AW599" s="15" t="s">
        <v>37</v>
      </c>
      <c r="AX599" s="15" t="s">
        <v>76</v>
      </c>
      <c r="AY599" s="173" t="s">
        <v>215</v>
      </c>
    </row>
    <row r="600" spans="2:51" s="13" customFormat="1" ht="12">
      <c r="B600" s="158"/>
      <c r="D600" s="150" t="s">
        <v>226</v>
      </c>
      <c r="E600" s="159" t="s">
        <v>21</v>
      </c>
      <c r="F600" s="160" t="s">
        <v>721</v>
      </c>
      <c r="H600" s="161">
        <v>539.575</v>
      </c>
      <c r="I600" s="162"/>
      <c r="L600" s="158"/>
      <c r="M600" s="163"/>
      <c r="T600" s="164"/>
      <c r="AT600" s="159" t="s">
        <v>226</v>
      </c>
      <c r="AU600" s="159" t="s">
        <v>85</v>
      </c>
      <c r="AV600" s="13" t="s">
        <v>85</v>
      </c>
      <c r="AW600" s="13" t="s">
        <v>37</v>
      </c>
      <c r="AX600" s="13" t="s">
        <v>76</v>
      </c>
      <c r="AY600" s="159" t="s">
        <v>215</v>
      </c>
    </row>
    <row r="601" spans="2:51" s="15" customFormat="1" ht="12">
      <c r="B601" s="172"/>
      <c r="D601" s="150" t="s">
        <v>226</v>
      </c>
      <c r="E601" s="173" t="s">
        <v>21</v>
      </c>
      <c r="F601" s="174" t="s">
        <v>240</v>
      </c>
      <c r="H601" s="175">
        <v>539.575</v>
      </c>
      <c r="I601" s="176"/>
      <c r="L601" s="172"/>
      <c r="M601" s="177"/>
      <c r="T601" s="178"/>
      <c r="AT601" s="173" t="s">
        <v>226</v>
      </c>
      <c r="AU601" s="173" t="s">
        <v>85</v>
      </c>
      <c r="AV601" s="15" t="s">
        <v>221</v>
      </c>
      <c r="AW601" s="15" t="s">
        <v>37</v>
      </c>
      <c r="AX601" s="15" t="s">
        <v>83</v>
      </c>
      <c r="AY601" s="173" t="s">
        <v>215</v>
      </c>
    </row>
    <row r="602" spans="2:65" s="1" customFormat="1" ht="24.25" customHeight="1">
      <c r="B602" s="33"/>
      <c r="C602" s="133" t="s">
        <v>490</v>
      </c>
      <c r="D602" s="133" t="s">
        <v>217</v>
      </c>
      <c r="E602" s="134" t="s">
        <v>722</v>
      </c>
      <c r="F602" s="135" t="s">
        <v>723</v>
      </c>
      <c r="G602" s="136" t="s">
        <v>113</v>
      </c>
      <c r="H602" s="137">
        <v>121.233</v>
      </c>
      <c r="I602" s="138"/>
      <c r="J602" s="139">
        <f>ROUND(I602*H602,2)</f>
        <v>0</v>
      </c>
      <c r="K602" s="135" t="s">
        <v>220</v>
      </c>
      <c r="L602" s="33"/>
      <c r="M602" s="140" t="s">
        <v>21</v>
      </c>
      <c r="N602" s="141" t="s">
        <v>47</v>
      </c>
      <c r="P602" s="142">
        <f>O602*H602</f>
        <v>0</v>
      </c>
      <c r="Q602" s="142">
        <v>0.0262</v>
      </c>
      <c r="R602" s="142">
        <f>Q602*H602</f>
        <v>3.1763046000000004</v>
      </c>
      <c r="S602" s="142">
        <v>0</v>
      </c>
      <c r="T602" s="143">
        <f>S602*H602</f>
        <v>0</v>
      </c>
      <c r="AR602" s="144" t="s">
        <v>221</v>
      </c>
      <c r="AT602" s="144" t="s">
        <v>217</v>
      </c>
      <c r="AU602" s="144" t="s">
        <v>85</v>
      </c>
      <c r="AY602" s="18" t="s">
        <v>215</v>
      </c>
      <c r="BE602" s="145">
        <f>IF(N602="základní",J602,0)</f>
        <v>0</v>
      </c>
      <c r="BF602" s="145">
        <f>IF(N602="snížená",J602,0)</f>
        <v>0</v>
      </c>
      <c r="BG602" s="145">
        <f>IF(N602="zákl. přenesená",J602,0)</f>
        <v>0</v>
      </c>
      <c r="BH602" s="145">
        <f>IF(N602="sníž. přenesená",J602,0)</f>
        <v>0</v>
      </c>
      <c r="BI602" s="145">
        <f>IF(N602="nulová",J602,0)</f>
        <v>0</v>
      </c>
      <c r="BJ602" s="18" t="s">
        <v>83</v>
      </c>
      <c r="BK602" s="145">
        <f>ROUND(I602*H602,2)</f>
        <v>0</v>
      </c>
      <c r="BL602" s="18" t="s">
        <v>221</v>
      </c>
      <c r="BM602" s="144" t="s">
        <v>724</v>
      </c>
    </row>
    <row r="603" spans="2:47" s="1" customFormat="1" ht="12">
      <c r="B603" s="33"/>
      <c r="D603" s="146" t="s">
        <v>222</v>
      </c>
      <c r="F603" s="147" t="s">
        <v>725</v>
      </c>
      <c r="I603" s="148"/>
      <c r="L603" s="33"/>
      <c r="M603" s="149"/>
      <c r="T603" s="54"/>
      <c r="AT603" s="18" t="s">
        <v>222</v>
      </c>
      <c r="AU603" s="18" t="s">
        <v>85</v>
      </c>
    </row>
    <row r="604" spans="2:51" s="13" customFormat="1" ht="12">
      <c r="B604" s="158"/>
      <c r="D604" s="150" t="s">
        <v>226</v>
      </c>
      <c r="E604" s="159" t="s">
        <v>21</v>
      </c>
      <c r="F604" s="160" t="s">
        <v>726</v>
      </c>
      <c r="H604" s="161">
        <v>121.233</v>
      </c>
      <c r="I604" s="162"/>
      <c r="L604" s="158"/>
      <c r="M604" s="163"/>
      <c r="T604" s="164"/>
      <c r="AT604" s="159" t="s">
        <v>226</v>
      </c>
      <c r="AU604" s="159" t="s">
        <v>85</v>
      </c>
      <c r="AV604" s="13" t="s">
        <v>85</v>
      </c>
      <c r="AW604" s="13" t="s">
        <v>37</v>
      </c>
      <c r="AX604" s="13" t="s">
        <v>76</v>
      </c>
      <c r="AY604" s="159" t="s">
        <v>215</v>
      </c>
    </row>
    <row r="605" spans="2:51" s="15" customFormat="1" ht="12">
      <c r="B605" s="172"/>
      <c r="D605" s="150" t="s">
        <v>226</v>
      </c>
      <c r="E605" s="173" t="s">
        <v>21</v>
      </c>
      <c r="F605" s="174" t="s">
        <v>240</v>
      </c>
      <c r="H605" s="175">
        <v>121.233</v>
      </c>
      <c r="I605" s="176"/>
      <c r="L605" s="172"/>
      <c r="M605" s="177"/>
      <c r="T605" s="178"/>
      <c r="AT605" s="173" t="s">
        <v>226</v>
      </c>
      <c r="AU605" s="173" t="s">
        <v>85</v>
      </c>
      <c r="AV605" s="15" t="s">
        <v>221</v>
      </c>
      <c r="AW605" s="15" t="s">
        <v>37</v>
      </c>
      <c r="AX605" s="15" t="s">
        <v>83</v>
      </c>
      <c r="AY605" s="173" t="s">
        <v>215</v>
      </c>
    </row>
    <row r="606" spans="2:65" s="1" customFormat="1" ht="16.5" customHeight="1">
      <c r="B606" s="33"/>
      <c r="C606" s="133" t="s">
        <v>727</v>
      </c>
      <c r="D606" s="133" t="s">
        <v>217</v>
      </c>
      <c r="E606" s="134" t="s">
        <v>728</v>
      </c>
      <c r="F606" s="135" t="s">
        <v>729</v>
      </c>
      <c r="G606" s="136" t="s">
        <v>352</v>
      </c>
      <c r="H606" s="137">
        <v>31</v>
      </c>
      <c r="I606" s="138"/>
      <c r="J606" s="139">
        <f>ROUND(I606*H606,2)</f>
        <v>0</v>
      </c>
      <c r="K606" s="135" t="s">
        <v>405</v>
      </c>
      <c r="L606" s="33"/>
      <c r="M606" s="140" t="s">
        <v>21</v>
      </c>
      <c r="N606" s="141" t="s">
        <v>47</v>
      </c>
      <c r="P606" s="142">
        <f>O606*H606</f>
        <v>0</v>
      </c>
      <c r="Q606" s="142">
        <v>0</v>
      </c>
      <c r="R606" s="142">
        <f>Q606*H606</f>
        <v>0</v>
      </c>
      <c r="S606" s="142">
        <v>0</v>
      </c>
      <c r="T606" s="143">
        <f>S606*H606</f>
        <v>0</v>
      </c>
      <c r="AR606" s="144" t="s">
        <v>221</v>
      </c>
      <c r="AT606" s="144" t="s">
        <v>217</v>
      </c>
      <c r="AU606" s="144" t="s">
        <v>85</v>
      </c>
      <c r="AY606" s="18" t="s">
        <v>215</v>
      </c>
      <c r="BE606" s="145">
        <f>IF(N606="základní",J606,0)</f>
        <v>0</v>
      </c>
      <c r="BF606" s="145">
        <f>IF(N606="snížená",J606,0)</f>
        <v>0</v>
      </c>
      <c r="BG606" s="145">
        <f>IF(N606="zákl. přenesená",J606,0)</f>
        <v>0</v>
      </c>
      <c r="BH606" s="145">
        <f>IF(N606="sníž. přenesená",J606,0)</f>
        <v>0</v>
      </c>
      <c r="BI606" s="145">
        <f>IF(N606="nulová",J606,0)</f>
        <v>0</v>
      </c>
      <c r="BJ606" s="18" t="s">
        <v>83</v>
      </c>
      <c r="BK606" s="145">
        <f>ROUND(I606*H606,2)</f>
        <v>0</v>
      </c>
      <c r="BL606" s="18" t="s">
        <v>221</v>
      </c>
      <c r="BM606" s="144" t="s">
        <v>730</v>
      </c>
    </row>
    <row r="607" spans="2:51" s="12" customFormat="1" ht="12">
      <c r="B607" s="152"/>
      <c r="D607" s="150" t="s">
        <v>226</v>
      </c>
      <c r="E607" s="153" t="s">
        <v>21</v>
      </c>
      <c r="F607" s="154" t="s">
        <v>731</v>
      </c>
      <c r="H607" s="153" t="s">
        <v>21</v>
      </c>
      <c r="I607" s="155"/>
      <c r="L607" s="152"/>
      <c r="M607" s="156"/>
      <c r="T607" s="157"/>
      <c r="AT607" s="153" t="s">
        <v>226</v>
      </c>
      <c r="AU607" s="153" t="s">
        <v>85</v>
      </c>
      <c r="AV607" s="12" t="s">
        <v>83</v>
      </c>
      <c r="AW607" s="12" t="s">
        <v>37</v>
      </c>
      <c r="AX607" s="12" t="s">
        <v>76</v>
      </c>
      <c r="AY607" s="153" t="s">
        <v>215</v>
      </c>
    </row>
    <row r="608" spans="2:51" s="13" customFormat="1" ht="12">
      <c r="B608" s="158"/>
      <c r="D608" s="150" t="s">
        <v>226</v>
      </c>
      <c r="E608" s="159" t="s">
        <v>21</v>
      </c>
      <c r="F608" s="160" t="s">
        <v>732</v>
      </c>
      <c r="H608" s="161">
        <v>30</v>
      </c>
      <c r="I608" s="162"/>
      <c r="L608" s="158"/>
      <c r="M608" s="163"/>
      <c r="T608" s="164"/>
      <c r="AT608" s="159" t="s">
        <v>226</v>
      </c>
      <c r="AU608" s="159" t="s">
        <v>85</v>
      </c>
      <c r="AV608" s="13" t="s">
        <v>85</v>
      </c>
      <c r="AW608" s="13" t="s">
        <v>37</v>
      </c>
      <c r="AX608" s="13" t="s">
        <v>76</v>
      </c>
      <c r="AY608" s="159" t="s">
        <v>215</v>
      </c>
    </row>
    <row r="609" spans="2:51" s="13" customFormat="1" ht="12">
      <c r="B609" s="158"/>
      <c r="D609" s="150" t="s">
        <v>226</v>
      </c>
      <c r="E609" s="159" t="s">
        <v>21</v>
      </c>
      <c r="F609" s="160" t="s">
        <v>733</v>
      </c>
      <c r="H609" s="161">
        <v>1</v>
      </c>
      <c r="I609" s="162"/>
      <c r="L609" s="158"/>
      <c r="M609" s="163"/>
      <c r="T609" s="164"/>
      <c r="AT609" s="159" t="s">
        <v>226</v>
      </c>
      <c r="AU609" s="159" t="s">
        <v>85</v>
      </c>
      <c r="AV609" s="13" t="s">
        <v>85</v>
      </c>
      <c r="AW609" s="13" t="s">
        <v>37</v>
      </c>
      <c r="AX609" s="13" t="s">
        <v>76</v>
      </c>
      <c r="AY609" s="159" t="s">
        <v>215</v>
      </c>
    </row>
    <row r="610" spans="2:51" s="15" customFormat="1" ht="12">
      <c r="B610" s="172"/>
      <c r="D610" s="150" t="s">
        <v>226</v>
      </c>
      <c r="E610" s="173" t="s">
        <v>21</v>
      </c>
      <c r="F610" s="174" t="s">
        <v>240</v>
      </c>
      <c r="H610" s="175">
        <v>31</v>
      </c>
      <c r="I610" s="176"/>
      <c r="L610" s="172"/>
      <c r="M610" s="177"/>
      <c r="T610" s="178"/>
      <c r="AT610" s="173" t="s">
        <v>226</v>
      </c>
      <c r="AU610" s="173" t="s">
        <v>85</v>
      </c>
      <c r="AV610" s="15" t="s">
        <v>221</v>
      </c>
      <c r="AW610" s="15" t="s">
        <v>37</v>
      </c>
      <c r="AX610" s="15" t="s">
        <v>83</v>
      </c>
      <c r="AY610" s="173" t="s">
        <v>215</v>
      </c>
    </row>
    <row r="611" spans="2:65" s="1" customFormat="1" ht="24.25" customHeight="1">
      <c r="B611" s="33"/>
      <c r="C611" s="133" t="s">
        <v>499</v>
      </c>
      <c r="D611" s="133" t="s">
        <v>217</v>
      </c>
      <c r="E611" s="134" t="s">
        <v>734</v>
      </c>
      <c r="F611" s="135" t="s">
        <v>735</v>
      </c>
      <c r="G611" s="136" t="s">
        <v>301</v>
      </c>
      <c r="H611" s="137">
        <v>4</v>
      </c>
      <c r="I611" s="138"/>
      <c r="J611" s="139">
        <f>ROUND(I611*H611,2)</f>
        <v>0</v>
      </c>
      <c r="K611" s="135" t="s">
        <v>220</v>
      </c>
      <c r="L611" s="33"/>
      <c r="M611" s="140" t="s">
        <v>21</v>
      </c>
      <c r="N611" s="141" t="s">
        <v>47</v>
      </c>
      <c r="P611" s="142">
        <f>O611*H611</f>
        <v>0</v>
      </c>
      <c r="Q611" s="142">
        <v>0.00808</v>
      </c>
      <c r="R611" s="142">
        <f>Q611*H611</f>
        <v>0.03232</v>
      </c>
      <c r="S611" s="142">
        <v>0</v>
      </c>
      <c r="T611" s="143">
        <f>S611*H611</f>
        <v>0</v>
      </c>
      <c r="AR611" s="144" t="s">
        <v>221</v>
      </c>
      <c r="AT611" s="144" t="s">
        <v>217</v>
      </c>
      <c r="AU611" s="144" t="s">
        <v>85</v>
      </c>
      <c r="AY611" s="18" t="s">
        <v>215</v>
      </c>
      <c r="BE611" s="145">
        <f>IF(N611="základní",J611,0)</f>
        <v>0</v>
      </c>
      <c r="BF611" s="145">
        <f>IF(N611="snížená",J611,0)</f>
        <v>0</v>
      </c>
      <c r="BG611" s="145">
        <f>IF(N611="zákl. přenesená",J611,0)</f>
        <v>0</v>
      </c>
      <c r="BH611" s="145">
        <f>IF(N611="sníž. přenesená",J611,0)</f>
        <v>0</v>
      </c>
      <c r="BI611" s="145">
        <f>IF(N611="nulová",J611,0)</f>
        <v>0</v>
      </c>
      <c r="BJ611" s="18" t="s">
        <v>83</v>
      </c>
      <c r="BK611" s="145">
        <f>ROUND(I611*H611,2)</f>
        <v>0</v>
      </c>
      <c r="BL611" s="18" t="s">
        <v>221</v>
      </c>
      <c r="BM611" s="144" t="s">
        <v>736</v>
      </c>
    </row>
    <row r="612" spans="2:47" s="1" customFormat="1" ht="12">
      <c r="B612" s="33"/>
      <c r="D612" s="146" t="s">
        <v>222</v>
      </c>
      <c r="F612" s="147" t="s">
        <v>737</v>
      </c>
      <c r="I612" s="148"/>
      <c r="L612" s="33"/>
      <c r="M612" s="149"/>
      <c r="T612" s="54"/>
      <c r="AT612" s="18" t="s">
        <v>222</v>
      </c>
      <c r="AU612" s="18" t="s">
        <v>85</v>
      </c>
    </row>
    <row r="613" spans="2:51" s="13" customFormat="1" ht="12">
      <c r="B613" s="158"/>
      <c r="D613" s="150" t="s">
        <v>226</v>
      </c>
      <c r="E613" s="159" t="s">
        <v>21</v>
      </c>
      <c r="F613" s="160" t="s">
        <v>738</v>
      </c>
      <c r="H613" s="161">
        <v>4</v>
      </c>
      <c r="I613" s="162"/>
      <c r="L613" s="158"/>
      <c r="M613" s="163"/>
      <c r="T613" s="164"/>
      <c r="AT613" s="159" t="s">
        <v>226</v>
      </c>
      <c r="AU613" s="159" t="s">
        <v>85</v>
      </c>
      <c r="AV613" s="13" t="s">
        <v>85</v>
      </c>
      <c r="AW613" s="13" t="s">
        <v>37</v>
      </c>
      <c r="AX613" s="13" t="s">
        <v>76</v>
      </c>
      <c r="AY613" s="159" t="s">
        <v>215</v>
      </c>
    </row>
    <row r="614" spans="2:51" s="15" customFormat="1" ht="12">
      <c r="B614" s="172"/>
      <c r="D614" s="150" t="s">
        <v>226</v>
      </c>
      <c r="E614" s="173" t="s">
        <v>21</v>
      </c>
      <c r="F614" s="174" t="s">
        <v>240</v>
      </c>
      <c r="H614" s="175">
        <v>4</v>
      </c>
      <c r="I614" s="176"/>
      <c r="L614" s="172"/>
      <c r="M614" s="177"/>
      <c r="T614" s="178"/>
      <c r="AT614" s="173" t="s">
        <v>226</v>
      </c>
      <c r="AU614" s="173" t="s">
        <v>85</v>
      </c>
      <c r="AV614" s="15" t="s">
        <v>221</v>
      </c>
      <c r="AW614" s="15" t="s">
        <v>37</v>
      </c>
      <c r="AX614" s="15" t="s">
        <v>83</v>
      </c>
      <c r="AY614" s="173" t="s">
        <v>215</v>
      </c>
    </row>
    <row r="615" spans="2:65" s="1" customFormat="1" ht="24.25" customHeight="1">
      <c r="B615" s="33"/>
      <c r="C615" s="133" t="s">
        <v>739</v>
      </c>
      <c r="D615" s="133" t="s">
        <v>217</v>
      </c>
      <c r="E615" s="134" t="s">
        <v>740</v>
      </c>
      <c r="F615" s="135" t="s">
        <v>741</v>
      </c>
      <c r="G615" s="136" t="s">
        <v>301</v>
      </c>
      <c r="H615" s="137">
        <v>18.6</v>
      </c>
      <c r="I615" s="138"/>
      <c r="J615" s="139">
        <f>ROUND(I615*H615,2)</f>
        <v>0</v>
      </c>
      <c r="K615" s="135" t="s">
        <v>220</v>
      </c>
      <c r="L615" s="33"/>
      <c r="M615" s="140" t="s">
        <v>21</v>
      </c>
      <c r="N615" s="141" t="s">
        <v>47</v>
      </c>
      <c r="P615" s="142">
        <f>O615*H615</f>
        <v>0</v>
      </c>
      <c r="Q615" s="142">
        <v>0.0264</v>
      </c>
      <c r="R615" s="142">
        <f>Q615*H615</f>
        <v>0.49104000000000003</v>
      </c>
      <c r="S615" s="142">
        <v>0</v>
      </c>
      <c r="T615" s="143">
        <f>S615*H615</f>
        <v>0</v>
      </c>
      <c r="AR615" s="144" t="s">
        <v>221</v>
      </c>
      <c r="AT615" s="144" t="s">
        <v>217</v>
      </c>
      <c r="AU615" s="144" t="s">
        <v>85</v>
      </c>
      <c r="AY615" s="18" t="s">
        <v>215</v>
      </c>
      <c r="BE615" s="145">
        <f>IF(N615="základní",J615,0)</f>
        <v>0</v>
      </c>
      <c r="BF615" s="145">
        <f>IF(N615="snížená",J615,0)</f>
        <v>0</v>
      </c>
      <c r="BG615" s="145">
        <f>IF(N615="zákl. přenesená",J615,0)</f>
        <v>0</v>
      </c>
      <c r="BH615" s="145">
        <f>IF(N615="sníž. přenesená",J615,0)</f>
        <v>0</v>
      </c>
      <c r="BI615" s="145">
        <f>IF(N615="nulová",J615,0)</f>
        <v>0</v>
      </c>
      <c r="BJ615" s="18" t="s">
        <v>83</v>
      </c>
      <c r="BK615" s="145">
        <f>ROUND(I615*H615,2)</f>
        <v>0</v>
      </c>
      <c r="BL615" s="18" t="s">
        <v>221</v>
      </c>
      <c r="BM615" s="144" t="s">
        <v>742</v>
      </c>
    </row>
    <row r="616" spans="2:47" s="1" customFormat="1" ht="12">
      <c r="B616" s="33"/>
      <c r="D616" s="146" t="s">
        <v>222</v>
      </c>
      <c r="F616" s="147" t="s">
        <v>743</v>
      </c>
      <c r="I616" s="148"/>
      <c r="L616" s="33"/>
      <c r="M616" s="149"/>
      <c r="T616" s="54"/>
      <c r="AT616" s="18" t="s">
        <v>222</v>
      </c>
      <c r="AU616" s="18" t="s">
        <v>85</v>
      </c>
    </row>
    <row r="617" spans="2:51" s="13" customFormat="1" ht="12">
      <c r="B617" s="158"/>
      <c r="D617" s="150" t="s">
        <v>226</v>
      </c>
      <c r="E617" s="159" t="s">
        <v>21</v>
      </c>
      <c r="F617" s="160" t="s">
        <v>744</v>
      </c>
      <c r="H617" s="161">
        <v>18.6</v>
      </c>
      <c r="I617" s="162"/>
      <c r="L617" s="158"/>
      <c r="M617" s="163"/>
      <c r="T617" s="164"/>
      <c r="AT617" s="159" t="s">
        <v>226</v>
      </c>
      <c r="AU617" s="159" t="s">
        <v>85</v>
      </c>
      <c r="AV617" s="13" t="s">
        <v>85</v>
      </c>
      <c r="AW617" s="13" t="s">
        <v>37</v>
      </c>
      <c r="AX617" s="13" t="s">
        <v>76</v>
      </c>
      <c r="AY617" s="159" t="s">
        <v>215</v>
      </c>
    </row>
    <row r="618" spans="2:51" s="15" customFormat="1" ht="12">
      <c r="B618" s="172"/>
      <c r="D618" s="150" t="s">
        <v>226</v>
      </c>
      <c r="E618" s="173" t="s">
        <v>21</v>
      </c>
      <c r="F618" s="174" t="s">
        <v>240</v>
      </c>
      <c r="H618" s="175">
        <v>18.6</v>
      </c>
      <c r="I618" s="176"/>
      <c r="L618" s="172"/>
      <c r="M618" s="177"/>
      <c r="T618" s="178"/>
      <c r="AT618" s="173" t="s">
        <v>226</v>
      </c>
      <c r="AU618" s="173" t="s">
        <v>85</v>
      </c>
      <c r="AV618" s="15" t="s">
        <v>221</v>
      </c>
      <c r="AW618" s="15" t="s">
        <v>37</v>
      </c>
      <c r="AX618" s="15" t="s">
        <v>83</v>
      </c>
      <c r="AY618" s="173" t="s">
        <v>215</v>
      </c>
    </row>
    <row r="619" spans="2:65" s="1" customFormat="1" ht="21.75" customHeight="1">
      <c r="B619" s="33"/>
      <c r="C619" s="133" t="s">
        <v>503</v>
      </c>
      <c r="D619" s="133" t="s">
        <v>217</v>
      </c>
      <c r="E619" s="134" t="s">
        <v>745</v>
      </c>
      <c r="F619" s="135" t="s">
        <v>746</v>
      </c>
      <c r="G619" s="136" t="s">
        <v>113</v>
      </c>
      <c r="H619" s="137">
        <v>201.9</v>
      </c>
      <c r="I619" s="138"/>
      <c r="J619" s="139">
        <f>ROUND(I619*H619,2)</f>
        <v>0</v>
      </c>
      <c r="K619" s="135" t="s">
        <v>220</v>
      </c>
      <c r="L619" s="33"/>
      <c r="M619" s="140" t="s">
        <v>21</v>
      </c>
      <c r="N619" s="141" t="s">
        <v>47</v>
      </c>
      <c r="P619" s="142">
        <f>O619*H619</f>
        <v>0</v>
      </c>
      <c r="Q619" s="142">
        <v>0</v>
      </c>
      <c r="R619" s="142">
        <f>Q619*H619</f>
        <v>0</v>
      </c>
      <c r="S619" s="142">
        <v>0</v>
      </c>
      <c r="T619" s="143">
        <f>S619*H619</f>
        <v>0</v>
      </c>
      <c r="AR619" s="144" t="s">
        <v>221</v>
      </c>
      <c r="AT619" s="144" t="s">
        <v>217</v>
      </c>
      <c r="AU619" s="144" t="s">
        <v>85</v>
      </c>
      <c r="AY619" s="18" t="s">
        <v>215</v>
      </c>
      <c r="BE619" s="145">
        <f>IF(N619="základní",J619,0)</f>
        <v>0</v>
      </c>
      <c r="BF619" s="145">
        <f>IF(N619="snížená",J619,0)</f>
        <v>0</v>
      </c>
      <c r="BG619" s="145">
        <f>IF(N619="zákl. přenesená",J619,0)</f>
        <v>0</v>
      </c>
      <c r="BH619" s="145">
        <f>IF(N619="sníž. přenesená",J619,0)</f>
        <v>0</v>
      </c>
      <c r="BI619" s="145">
        <f>IF(N619="nulová",J619,0)</f>
        <v>0</v>
      </c>
      <c r="BJ619" s="18" t="s">
        <v>83</v>
      </c>
      <c r="BK619" s="145">
        <f>ROUND(I619*H619,2)</f>
        <v>0</v>
      </c>
      <c r="BL619" s="18" t="s">
        <v>221</v>
      </c>
      <c r="BM619" s="144" t="s">
        <v>747</v>
      </c>
    </row>
    <row r="620" spans="2:47" s="1" customFormat="1" ht="12">
      <c r="B620" s="33"/>
      <c r="D620" s="146" t="s">
        <v>222</v>
      </c>
      <c r="F620" s="147" t="s">
        <v>748</v>
      </c>
      <c r="I620" s="148"/>
      <c r="L620" s="33"/>
      <c r="M620" s="149"/>
      <c r="T620" s="54"/>
      <c r="AT620" s="18" t="s">
        <v>222</v>
      </c>
      <c r="AU620" s="18" t="s">
        <v>85</v>
      </c>
    </row>
    <row r="621" spans="2:51" s="12" customFormat="1" ht="12">
      <c r="B621" s="152"/>
      <c r="D621" s="150" t="s">
        <v>226</v>
      </c>
      <c r="E621" s="153" t="s">
        <v>21</v>
      </c>
      <c r="F621" s="154" t="s">
        <v>566</v>
      </c>
      <c r="H621" s="153" t="s">
        <v>21</v>
      </c>
      <c r="I621" s="155"/>
      <c r="L621" s="152"/>
      <c r="M621" s="156"/>
      <c r="T621" s="157"/>
      <c r="AT621" s="153" t="s">
        <v>226</v>
      </c>
      <c r="AU621" s="153" t="s">
        <v>85</v>
      </c>
      <c r="AV621" s="12" t="s">
        <v>83</v>
      </c>
      <c r="AW621" s="12" t="s">
        <v>37</v>
      </c>
      <c r="AX621" s="12" t="s">
        <v>76</v>
      </c>
      <c r="AY621" s="153" t="s">
        <v>215</v>
      </c>
    </row>
    <row r="622" spans="2:51" s="13" customFormat="1" ht="12">
      <c r="B622" s="158"/>
      <c r="D622" s="150" t="s">
        <v>226</v>
      </c>
      <c r="E622" s="159" t="s">
        <v>21</v>
      </c>
      <c r="F622" s="160" t="s">
        <v>749</v>
      </c>
      <c r="H622" s="161">
        <v>201.9</v>
      </c>
      <c r="I622" s="162"/>
      <c r="L622" s="158"/>
      <c r="M622" s="163"/>
      <c r="T622" s="164"/>
      <c r="AT622" s="159" t="s">
        <v>226</v>
      </c>
      <c r="AU622" s="159" t="s">
        <v>85</v>
      </c>
      <c r="AV622" s="13" t="s">
        <v>85</v>
      </c>
      <c r="AW622" s="13" t="s">
        <v>37</v>
      </c>
      <c r="AX622" s="13" t="s">
        <v>76</v>
      </c>
      <c r="AY622" s="159" t="s">
        <v>215</v>
      </c>
    </row>
    <row r="623" spans="2:51" s="15" customFormat="1" ht="12">
      <c r="B623" s="172"/>
      <c r="D623" s="150" t="s">
        <v>226</v>
      </c>
      <c r="E623" s="173" t="s">
        <v>21</v>
      </c>
      <c r="F623" s="174" t="s">
        <v>240</v>
      </c>
      <c r="H623" s="175">
        <v>201.9</v>
      </c>
      <c r="I623" s="176"/>
      <c r="L623" s="172"/>
      <c r="M623" s="177"/>
      <c r="T623" s="178"/>
      <c r="AT623" s="173" t="s">
        <v>226</v>
      </c>
      <c r="AU623" s="173" t="s">
        <v>85</v>
      </c>
      <c r="AV623" s="15" t="s">
        <v>221</v>
      </c>
      <c r="AW623" s="15" t="s">
        <v>37</v>
      </c>
      <c r="AX623" s="15" t="s">
        <v>83</v>
      </c>
      <c r="AY623" s="173" t="s">
        <v>215</v>
      </c>
    </row>
    <row r="624" spans="2:65" s="1" customFormat="1" ht="24.25" customHeight="1">
      <c r="B624" s="33"/>
      <c r="C624" s="133" t="s">
        <v>750</v>
      </c>
      <c r="D624" s="133" t="s">
        <v>217</v>
      </c>
      <c r="E624" s="134" t="s">
        <v>751</v>
      </c>
      <c r="F624" s="135" t="s">
        <v>752</v>
      </c>
      <c r="G624" s="136" t="s">
        <v>113</v>
      </c>
      <c r="H624" s="137">
        <v>29.902</v>
      </c>
      <c r="I624" s="138"/>
      <c r="J624" s="139">
        <f>ROUND(I624*H624,2)</f>
        <v>0</v>
      </c>
      <c r="K624" s="135" t="s">
        <v>220</v>
      </c>
      <c r="L624" s="33"/>
      <c r="M624" s="140" t="s">
        <v>21</v>
      </c>
      <c r="N624" s="141" t="s">
        <v>47</v>
      </c>
      <c r="P624" s="142">
        <f>O624*H624</f>
        <v>0</v>
      </c>
      <c r="Q624" s="142">
        <v>0</v>
      </c>
      <c r="R624" s="142">
        <f>Q624*H624</f>
        <v>0</v>
      </c>
      <c r="S624" s="142">
        <v>0</v>
      </c>
      <c r="T624" s="143">
        <f>S624*H624</f>
        <v>0</v>
      </c>
      <c r="AR624" s="144" t="s">
        <v>221</v>
      </c>
      <c r="AT624" s="144" t="s">
        <v>217</v>
      </c>
      <c r="AU624" s="144" t="s">
        <v>85</v>
      </c>
      <c r="AY624" s="18" t="s">
        <v>215</v>
      </c>
      <c r="BE624" s="145">
        <f>IF(N624="základní",J624,0)</f>
        <v>0</v>
      </c>
      <c r="BF624" s="145">
        <f>IF(N624="snížená",J624,0)</f>
        <v>0</v>
      </c>
      <c r="BG624" s="145">
        <f>IF(N624="zákl. přenesená",J624,0)</f>
        <v>0</v>
      </c>
      <c r="BH624" s="145">
        <f>IF(N624="sníž. přenesená",J624,0)</f>
        <v>0</v>
      </c>
      <c r="BI624" s="145">
        <f>IF(N624="nulová",J624,0)</f>
        <v>0</v>
      </c>
      <c r="BJ624" s="18" t="s">
        <v>83</v>
      </c>
      <c r="BK624" s="145">
        <f>ROUND(I624*H624,2)</f>
        <v>0</v>
      </c>
      <c r="BL624" s="18" t="s">
        <v>221</v>
      </c>
      <c r="BM624" s="144" t="s">
        <v>753</v>
      </c>
    </row>
    <row r="625" spans="2:47" s="1" customFormat="1" ht="12">
      <c r="B625" s="33"/>
      <c r="D625" s="146" t="s">
        <v>222</v>
      </c>
      <c r="F625" s="147" t="s">
        <v>754</v>
      </c>
      <c r="I625" s="148"/>
      <c r="L625" s="33"/>
      <c r="M625" s="149"/>
      <c r="T625" s="54"/>
      <c r="AT625" s="18" t="s">
        <v>222</v>
      </c>
      <c r="AU625" s="18" t="s">
        <v>85</v>
      </c>
    </row>
    <row r="626" spans="2:51" s="12" customFormat="1" ht="12">
      <c r="B626" s="152"/>
      <c r="D626" s="150" t="s">
        <v>226</v>
      </c>
      <c r="E626" s="153" t="s">
        <v>21</v>
      </c>
      <c r="F626" s="154" t="s">
        <v>566</v>
      </c>
      <c r="H626" s="153" t="s">
        <v>21</v>
      </c>
      <c r="I626" s="155"/>
      <c r="L626" s="152"/>
      <c r="M626" s="156"/>
      <c r="T626" s="157"/>
      <c r="AT626" s="153" t="s">
        <v>226</v>
      </c>
      <c r="AU626" s="153" t="s">
        <v>85</v>
      </c>
      <c r="AV626" s="12" t="s">
        <v>83</v>
      </c>
      <c r="AW626" s="12" t="s">
        <v>37</v>
      </c>
      <c r="AX626" s="12" t="s">
        <v>76</v>
      </c>
      <c r="AY626" s="153" t="s">
        <v>215</v>
      </c>
    </row>
    <row r="627" spans="2:51" s="12" customFormat="1" ht="12">
      <c r="B627" s="152"/>
      <c r="D627" s="150" t="s">
        <v>226</v>
      </c>
      <c r="E627" s="153" t="s">
        <v>21</v>
      </c>
      <c r="F627" s="154" t="s">
        <v>755</v>
      </c>
      <c r="H627" s="153" t="s">
        <v>21</v>
      </c>
      <c r="I627" s="155"/>
      <c r="L627" s="152"/>
      <c r="M627" s="156"/>
      <c r="T627" s="157"/>
      <c r="AT627" s="153" t="s">
        <v>226</v>
      </c>
      <c r="AU627" s="153" t="s">
        <v>85</v>
      </c>
      <c r="AV627" s="12" t="s">
        <v>83</v>
      </c>
      <c r="AW627" s="12" t="s">
        <v>37</v>
      </c>
      <c r="AX627" s="12" t="s">
        <v>76</v>
      </c>
      <c r="AY627" s="153" t="s">
        <v>215</v>
      </c>
    </row>
    <row r="628" spans="2:51" s="13" customFormat="1" ht="12">
      <c r="B628" s="158"/>
      <c r="D628" s="150" t="s">
        <v>226</v>
      </c>
      <c r="E628" s="159" t="s">
        <v>21</v>
      </c>
      <c r="F628" s="160" t="s">
        <v>756</v>
      </c>
      <c r="H628" s="161">
        <v>3.152</v>
      </c>
      <c r="I628" s="162"/>
      <c r="L628" s="158"/>
      <c r="M628" s="163"/>
      <c r="T628" s="164"/>
      <c r="AT628" s="159" t="s">
        <v>226</v>
      </c>
      <c r="AU628" s="159" t="s">
        <v>85</v>
      </c>
      <c r="AV628" s="13" t="s">
        <v>85</v>
      </c>
      <c r="AW628" s="13" t="s">
        <v>37</v>
      </c>
      <c r="AX628" s="13" t="s">
        <v>76</v>
      </c>
      <c r="AY628" s="159" t="s">
        <v>215</v>
      </c>
    </row>
    <row r="629" spans="2:51" s="13" customFormat="1" ht="12">
      <c r="B629" s="158"/>
      <c r="D629" s="150" t="s">
        <v>226</v>
      </c>
      <c r="E629" s="159" t="s">
        <v>21</v>
      </c>
      <c r="F629" s="160" t="s">
        <v>757</v>
      </c>
      <c r="H629" s="161">
        <v>3.152</v>
      </c>
      <c r="I629" s="162"/>
      <c r="L629" s="158"/>
      <c r="M629" s="163"/>
      <c r="T629" s="164"/>
      <c r="AT629" s="159" t="s">
        <v>226</v>
      </c>
      <c r="AU629" s="159" t="s">
        <v>85</v>
      </c>
      <c r="AV629" s="13" t="s">
        <v>85</v>
      </c>
      <c r="AW629" s="13" t="s">
        <v>37</v>
      </c>
      <c r="AX629" s="13" t="s">
        <v>76</v>
      </c>
      <c r="AY629" s="159" t="s">
        <v>215</v>
      </c>
    </row>
    <row r="630" spans="2:51" s="13" customFormat="1" ht="12">
      <c r="B630" s="158"/>
      <c r="D630" s="150" t="s">
        <v>226</v>
      </c>
      <c r="E630" s="159" t="s">
        <v>21</v>
      </c>
      <c r="F630" s="160" t="s">
        <v>758</v>
      </c>
      <c r="H630" s="161">
        <v>3.538</v>
      </c>
      <c r="I630" s="162"/>
      <c r="L630" s="158"/>
      <c r="M630" s="163"/>
      <c r="T630" s="164"/>
      <c r="AT630" s="159" t="s">
        <v>226</v>
      </c>
      <c r="AU630" s="159" t="s">
        <v>85</v>
      </c>
      <c r="AV630" s="13" t="s">
        <v>85</v>
      </c>
      <c r="AW630" s="13" t="s">
        <v>37</v>
      </c>
      <c r="AX630" s="13" t="s">
        <v>76</v>
      </c>
      <c r="AY630" s="159" t="s">
        <v>215</v>
      </c>
    </row>
    <row r="631" spans="2:51" s="13" customFormat="1" ht="12">
      <c r="B631" s="158"/>
      <c r="D631" s="150" t="s">
        <v>226</v>
      </c>
      <c r="E631" s="159" t="s">
        <v>21</v>
      </c>
      <c r="F631" s="160" t="s">
        <v>759</v>
      </c>
      <c r="H631" s="161">
        <v>2.52</v>
      </c>
      <c r="I631" s="162"/>
      <c r="L631" s="158"/>
      <c r="M631" s="163"/>
      <c r="T631" s="164"/>
      <c r="AT631" s="159" t="s">
        <v>226</v>
      </c>
      <c r="AU631" s="159" t="s">
        <v>85</v>
      </c>
      <c r="AV631" s="13" t="s">
        <v>85</v>
      </c>
      <c r="AW631" s="13" t="s">
        <v>37</v>
      </c>
      <c r="AX631" s="13" t="s">
        <v>76</v>
      </c>
      <c r="AY631" s="159" t="s">
        <v>215</v>
      </c>
    </row>
    <row r="632" spans="2:51" s="13" customFormat="1" ht="12">
      <c r="B632" s="158"/>
      <c r="D632" s="150" t="s">
        <v>226</v>
      </c>
      <c r="E632" s="159" t="s">
        <v>21</v>
      </c>
      <c r="F632" s="160" t="s">
        <v>760</v>
      </c>
      <c r="H632" s="161">
        <v>17.54</v>
      </c>
      <c r="I632" s="162"/>
      <c r="L632" s="158"/>
      <c r="M632" s="163"/>
      <c r="T632" s="164"/>
      <c r="AT632" s="159" t="s">
        <v>226</v>
      </c>
      <c r="AU632" s="159" t="s">
        <v>85</v>
      </c>
      <c r="AV632" s="13" t="s">
        <v>85</v>
      </c>
      <c r="AW632" s="13" t="s">
        <v>37</v>
      </c>
      <c r="AX632" s="13" t="s">
        <v>76</v>
      </c>
      <c r="AY632" s="159" t="s">
        <v>215</v>
      </c>
    </row>
    <row r="633" spans="2:51" s="15" customFormat="1" ht="12">
      <c r="B633" s="172"/>
      <c r="D633" s="150" t="s">
        <v>226</v>
      </c>
      <c r="E633" s="173" t="s">
        <v>21</v>
      </c>
      <c r="F633" s="174" t="s">
        <v>240</v>
      </c>
      <c r="H633" s="175">
        <v>29.902</v>
      </c>
      <c r="I633" s="176"/>
      <c r="L633" s="172"/>
      <c r="M633" s="177"/>
      <c r="T633" s="178"/>
      <c r="AT633" s="173" t="s">
        <v>226</v>
      </c>
      <c r="AU633" s="173" t="s">
        <v>85</v>
      </c>
      <c r="AV633" s="15" t="s">
        <v>221</v>
      </c>
      <c r="AW633" s="15" t="s">
        <v>37</v>
      </c>
      <c r="AX633" s="15" t="s">
        <v>83</v>
      </c>
      <c r="AY633" s="173" t="s">
        <v>215</v>
      </c>
    </row>
    <row r="634" spans="2:65" s="1" customFormat="1" ht="21.75" customHeight="1">
      <c r="B634" s="33"/>
      <c r="C634" s="133" t="s">
        <v>509</v>
      </c>
      <c r="D634" s="133" t="s">
        <v>217</v>
      </c>
      <c r="E634" s="134" t="s">
        <v>761</v>
      </c>
      <c r="F634" s="135" t="s">
        <v>762</v>
      </c>
      <c r="G634" s="136" t="s">
        <v>256</v>
      </c>
      <c r="H634" s="137">
        <v>0.36</v>
      </c>
      <c r="I634" s="138"/>
      <c r="J634" s="139">
        <f>ROUND(I634*H634,2)</f>
        <v>0</v>
      </c>
      <c r="K634" s="135" t="s">
        <v>220</v>
      </c>
      <c r="L634" s="33"/>
      <c r="M634" s="140" t="s">
        <v>21</v>
      </c>
      <c r="N634" s="141" t="s">
        <v>47</v>
      </c>
      <c r="P634" s="142">
        <f>O634*H634</f>
        <v>0</v>
      </c>
      <c r="Q634" s="142">
        <v>2.30102</v>
      </c>
      <c r="R634" s="142">
        <f>Q634*H634</f>
        <v>0.8283671999999999</v>
      </c>
      <c r="S634" s="142">
        <v>0</v>
      </c>
      <c r="T634" s="143">
        <f>S634*H634</f>
        <v>0</v>
      </c>
      <c r="AR634" s="144" t="s">
        <v>221</v>
      </c>
      <c r="AT634" s="144" t="s">
        <v>217</v>
      </c>
      <c r="AU634" s="144" t="s">
        <v>85</v>
      </c>
      <c r="AY634" s="18" t="s">
        <v>215</v>
      </c>
      <c r="BE634" s="145">
        <f>IF(N634="základní",J634,0)</f>
        <v>0</v>
      </c>
      <c r="BF634" s="145">
        <f>IF(N634="snížená",J634,0)</f>
        <v>0</v>
      </c>
      <c r="BG634" s="145">
        <f>IF(N634="zákl. přenesená",J634,0)</f>
        <v>0</v>
      </c>
      <c r="BH634" s="145">
        <f>IF(N634="sníž. přenesená",J634,0)</f>
        <v>0</v>
      </c>
      <c r="BI634" s="145">
        <f>IF(N634="nulová",J634,0)</f>
        <v>0</v>
      </c>
      <c r="BJ634" s="18" t="s">
        <v>83</v>
      </c>
      <c r="BK634" s="145">
        <f>ROUND(I634*H634,2)</f>
        <v>0</v>
      </c>
      <c r="BL634" s="18" t="s">
        <v>221</v>
      </c>
      <c r="BM634" s="144" t="s">
        <v>763</v>
      </c>
    </row>
    <row r="635" spans="2:47" s="1" customFormat="1" ht="12">
      <c r="B635" s="33"/>
      <c r="D635" s="146" t="s">
        <v>222</v>
      </c>
      <c r="F635" s="147" t="s">
        <v>764</v>
      </c>
      <c r="I635" s="148"/>
      <c r="L635" s="33"/>
      <c r="M635" s="149"/>
      <c r="T635" s="54"/>
      <c r="AT635" s="18" t="s">
        <v>222</v>
      </c>
      <c r="AU635" s="18" t="s">
        <v>85</v>
      </c>
    </row>
    <row r="636" spans="2:51" s="13" customFormat="1" ht="12">
      <c r="B636" s="158"/>
      <c r="D636" s="150" t="s">
        <v>226</v>
      </c>
      <c r="E636" s="159" t="s">
        <v>21</v>
      </c>
      <c r="F636" s="160" t="s">
        <v>765</v>
      </c>
      <c r="H636" s="161">
        <v>0.36</v>
      </c>
      <c r="I636" s="162"/>
      <c r="L636" s="158"/>
      <c r="M636" s="163"/>
      <c r="T636" s="164"/>
      <c r="AT636" s="159" t="s">
        <v>226</v>
      </c>
      <c r="AU636" s="159" t="s">
        <v>85</v>
      </c>
      <c r="AV636" s="13" t="s">
        <v>85</v>
      </c>
      <c r="AW636" s="13" t="s">
        <v>37</v>
      </c>
      <c r="AX636" s="13" t="s">
        <v>76</v>
      </c>
      <c r="AY636" s="159" t="s">
        <v>215</v>
      </c>
    </row>
    <row r="637" spans="2:51" s="15" customFormat="1" ht="12">
      <c r="B637" s="172"/>
      <c r="D637" s="150" t="s">
        <v>226</v>
      </c>
      <c r="E637" s="173" t="s">
        <v>21</v>
      </c>
      <c r="F637" s="174" t="s">
        <v>240</v>
      </c>
      <c r="H637" s="175">
        <v>0.36</v>
      </c>
      <c r="I637" s="176"/>
      <c r="L637" s="172"/>
      <c r="M637" s="177"/>
      <c r="T637" s="178"/>
      <c r="AT637" s="173" t="s">
        <v>226</v>
      </c>
      <c r="AU637" s="173" t="s">
        <v>85</v>
      </c>
      <c r="AV637" s="15" t="s">
        <v>221</v>
      </c>
      <c r="AW637" s="15" t="s">
        <v>37</v>
      </c>
      <c r="AX637" s="15" t="s">
        <v>83</v>
      </c>
      <c r="AY637" s="173" t="s">
        <v>215</v>
      </c>
    </row>
    <row r="638" spans="2:65" s="1" customFormat="1" ht="21.75" customHeight="1">
      <c r="B638" s="33"/>
      <c r="C638" s="133" t="s">
        <v>766</v>
      </c>
      <c r="D638" s="133" t="s">
        <v>217</v>
      </c>
      <c r="E638" s="134" t="s">
        <v>767</v>
      </c>
      <c r="F638" s="135" t="s">
        <v>768</v>
      </c>
      <c r="G638" s="136" t="s">
        <v>256</v>
      </c>
      <c r="H638" s="137">
        <v>0.957</v>
      </c>
      <c r="I638" s="138"/>
      <c r="J638" s="139">
        <f>ROUND(I638*H638,2)</f>
        <v>0</v>
      </c>
      <c r="K638" s="135" t="s">
        <v>220</v>
      </c>
      <c r="L638" s="33"/>
      <c r="M638" s="140" t="s">
        <v>21</v>
      </c>
      <c r="N638" s="141" t="s">
        <v>47</v>
      </c>
      <c r="P638" s="142">
        <f>O638*H638</f>
        <v>0</v>
      </c>
      <c r="Q638" s="142">
        <v>2.50187</v>
      </c>
      <c r="R638" s="142">
        <f>Q638*H638</f>
        <v>2.3942895899999996</v>
      </c>
      <c r="S638" s="142">
        <v>0</v>
      </c>
      <c r="T638" s="143">
        <f>S638*H638</f>
        <v>0</v>
      </c>
      <c r="AR638" s="144" t="s">
        <v>221</v>
      </c>
      <c r="AT638" s="144" t="s">
        <v>217</v>
      </c>
      <c r="AU638" s="144" t="s">
        <v>85</v>
      </c>
      <c r="AY638" s="18" t="s">
        <v>215</v>
      </c>
      <c r="BE638" s="145">
        <f>IF(N638="základní",J638,0)</f>
        <v>0</v>
      </c>
      <c r="BF638" s="145">
        <f>IF(N638="snížená",J638,0)</f>
        <v>0</v>
      </c>
      <c r="BG638" s="145">
        <f>IF(N638="zákl. přenesená",J638,0)</f>
        <v>0</v>
      </c>
      <c r="BH638" s="145">
        <f>IF(N638="sníž. přenesená",J638,0)</f>
        <v>0</v>
      </c>
      <c r="BI638" s="145">
        <f>IF(N638="nulová",J638,0)</f>
        <v>0</v>
      </c>
      <c r="BJ638" s="18" t="s">
        <v>83</v>
      </c>
      <c r="BK638" s="145">
        <f>ROUND(I638*H638,2)</f>
        <v>0</v>
      </c>
      <c r="BL638" s="18" t="s">
        <v>221</v>
      </c>
      <c r="BM638" s="144" t="s">
        <v>769</v>
      </c>
    </row>
    <row r="639" spans="2:47" s="1" customFormat="1" ht="12">
      <c r="B639" s="33"/>
      <c r="D639" s="146" t="s">
        <v>222</v>
      </c>
      <c r="F639" s="147" t="s">
        <v>770</v>
      </c>
      <c r="I639" s="148"/>
      <c r="L639" s="33"/>
      <c r="M639" s="149"/>
      <c r="T639" s="54"/>
      <c r="AT639" s="18" t="s">
        <v>222</v>
      </c>
      <c r="AU639" s="18" t="s">
        <v>85</v>
      </c>
    </row>
    <row r="640" spans="2:51" s="13" customFormat="1" ht="12">
      <c r="B640" s="158"/>
      <c r="D640" s="150" t="s">
        <v>226</v>
      </c>
      <c r="E640" s="159" t="s">
        <v>21</v>
      </c>
      <c r="F640" s="160" t="s">
        <v>771</v>
      </c>
      <c r="H640" s="161">
        <v>0.893</v>
      </c>
      <c r="I640" s="162"/>
      <c r="L640" s="158"/>
      <c r="M640" s="163"/>
      <c r="T640" s="164"/>
      <c r="AT640" s="159" t="s">
        <v>226</v>
      </c>
      <c r="AU640" s="159" t="s">
        <v>85</v>
      </c>
      <c r="AV640" s="13" t="s">
        <v>85</v>
      </c>
      <c r="AW640" s="13" t="s">
        <v>37</v>
      </c>
      <c r="AX640" s="13" t="s">
        <v>76</v>
      </c>
      <c r="AY640" s="159" t="s">
        <v>215</v>
      </c>
    </row>
    <row r="641" spans="2:51" s="13" customFormat="1" ht="12">
      <c r="B641" s="158"/>
      <c r="D641" s="150" t="s">
        <v>226</v>
      </c>
      <c r="E641" s="159" t="s">
        <v>21</v>
      </c>
      <c r="F641" s="160" t="s">
        <v>772</v>
      </c>
      <c r="H641" s="161">
        <v>0.064</v>
      </c>
      <c r="I641" s="162"/>
      <c r="L641" s="158"/>
      <c r="M641" s="163"/>
      <c r="T641" s="164"/>
      <c r="AT641" s="159" t="s">
        <v>226</v>
      </c>
      <c r="AU641" s="159" t="s">
        <v>85</v>
      </c>
      <c r="AV641" s="13" t="s">
        <v>85</v>
      </c>
      <c r="AW641" s="13" t="s">
        <v>37</v>
      </c>
      <c r="AX641" s="13" t="s">
        <v>76</v>
      </c>
      <c r="AY641" s="159" t="s">
        <v>215</v>
      </c>
    </row>
    <row r="642" spans="2:51" s="15" customFormat="1" ht="12">
      <c r="B642" s="172"/>
      <c r="D642" s="150" t="s">
        <v>226</v>
      </c>
      <c r="E642" s="173" t="s">
        <v>21</v>
      </c>
      <c r="F642" s="174" t="s">
        <v>240</v>
      </c>
      <c r="H642" s="175">
        <v>0.957</v>
      </c>
      <c r="I642" s="176"/>
      <c r="L642" s="172"/>
      <c r="M642" s="177"/>
      <c r="T642" s="178"/>
      <c r="AT642" s="173" t="s">
        <v>226</v>
      </c>
      <c r="AU642" s="173" t="s">
        <v>85</v>
      </c>
      <c r="AV642" s="15" t="s">
        <v>221</v>
      </c>
      <c r="AW642" s="15" t="s">
        <v>37</v>
      </c>
      <c r="AX642" s="15" t="s">
        <v>83</v>
      </c>
      <c r="AY642" s="173" t="s">
        <v>215</v>
      </c>
    </row>
    <row r="643" spans="2:65" s="1" customFormat="1" ht="21.75" customHeight="1">
      <c r="B643" s="33"/>
      <c r="C643" s="133" t="s">
        <v>518</v>
      </c>
      <c r="D643" s="133" t="s">
        <v>217</v>
      </c>
      <c r="E643" s="134" t="s">
        <v>773</v>
      </c>
      <c r="F643" s="135" t="s">
        <v>774</v>
      </c>
      <c r="G643" s="136" t="s">
        <v>256</v>
      </c>
      <c r="H643" s="137">
        <v>87.218</v>
      </c>
      <c r="I643" s="138"/>
      <c r="J643" s="139">
        <f>ROUND(I643*H643,2)</f>
        <v>0</v>
      </c>
      <c r="K643" s="135" t="s">
        <v>220</v>
      </c>
      <c r="L643" s="33"/>
      <c r="M643" s="140" t="s">
        <v>21</v>
      </c>
      <c r="N643" s="141" t="s">
        <v>47</v>
      </c>
      <c r="P643" s="142">
        <f>O643*H643</f>
        <v>0</v>
      </c>
      <c r="Q643" s="142">
        <v>2.50187</v>
      </c>
      <c r="R643" s="142">
        <f>Q643*H643</f>
        <v>218.20809766</v>
      </c>
      <c r="S643" s="142">
        <v>0</v>
      </c>
      <c r="T643" s="143">
        <f>S643*H643</f>
        <v>0</v>
      </c>
      <c r="AR643" s="144" t="s">
        <v>221</v>
      </c>
      <c r="AT643" s="144" t="s">
        <v>217</v>
      </c>
      <c r="AU643" s="144" t="s">
        <v>85</v>
      </c>
      <c r="AY643" s="18" t="s">
        <v>215</v>
      </c>
      <c r="BE643" s="145">
        <f>IF(N643="základní",J643,0)</f>
        <v>0</v>
      </c>
      <c r="BF643" s="145">
        <f>IF(N643="snížená",J643,0)</f>
        <v>0</v>
      </c>
      <c r="BG643" s="145">
        <f>IF(N643="zákl. přenesená",J643,0)</f>
        <v>0</v>
      </c>
      <c r="BH643" s="145">
        <f>IF(N643="sníž. přenesená",J643,0)</f>
        <v>0</v>
      </c>
      <c r="BI643" s="145">
        <f>IF(N643="nulová",J643,0)</f>
        <v>0</v>
      </c>
      <c r="BJ643" s="18" t="s">
        <v>83</v>
      </c>
      <c r="BK643" s="145">
        <f>ROUND(I643*H643,2)</f>
        <v>0</v>
      </c>
      <c r="BL643" s="18" t="s">
        <v>221</v>
      </c>
      <c r="BM643" s="144" t="s">
        <v>775</v>
      </c>
    </row>
    <row r="644" spans="2:47" s="1" customFormat="1" ht="12">
      <c r="B644" s="33"/>
      <c r="D644" s="146" t="s">
        <v>222</v>
      </c>
      <c r="F644" s="147" t="s">
        <v>776</v>
      </c>
      <c r="I644" s="148"/>
      <c r="L644" s="33"/>
      <c r="M644" s="149"/>
      <c r="T644" s="54"/>
      <c r="AT644" s="18" t="s">
        <v>222</v>
      </c>
      <c r="AU644" s="18" t="s">
        <v>85</v>
      </c>
    </row>
    <row r="645" spans="2:51" s="12" customFormat="1" ht="12">
      <c r="B645" s="152"/>
      <c r="D645" s="150" t="s">
        <v>226</v>
      </c>
      <c r="E645" s="153" t="s">
        <v>21</v>
      </c>
      <c r="F645" s="154" t="s">
        <v>777</v>
      </c>
      <c r="H645" s="153" t="s">
        <v>21</v>
      </c>
      <c r="I645" s="155"/>
      <c r="L645" s="152"/>
      <c r="M645" s="156"/>
      <c r="T645" s="157"/>
      <c r="AT645" s="153" t="s">
        <v>226</v>
      </c>
      <c r="AU645" s="153" t="s">
        <v>85</v>
      </c>
      <c r="AV645" s="12" t="s">
        <v>83</v>
      </c>
      <c r="AW645" s="12" t="s">
        <v>37</v>
      </c>
      <c r="AX645" s="12" t="s">
        <v>76</v>
      </c>
      <c r="AY645" s="153" t="s">
        <v>215</v>
      </c>
    </row>
    <row r="646" spans="2:51" s="12" customFormat="1" ht="12">
      <c r="B646" s="152"/>
      <c r="D646" s="150" t="s">
        <v>226</v>
      </c>
      <c r="E646" s="153" t="s">
        <v>21</v>
      </c>
      <c r="F646" s="154" t="s">
        <v>778</v>
      </c>
      <c r="H646" s="153" t="s">
        <v>21</v>
      </c>
      <c r="I646" s="155"/>
      <c r="L646" s="152"/>
      <c r="M646" s="156"/>
      <c r="T646" s="157"/>
      <c r="AT646" s="153" t="s">
        <v>226</v>
      </c>
      <c r="AU646" s="153" t="s">
        <v>85</v>
      </c>
      <c r="AV646" s="12" t="s">
        <v>83</v>
      </c>
      <c r="AW646" s="12" t="s">
        <v>37</v>
      </c>
      <c r="AX646" s="12" t="s">
        <v>76</v>
      </c>
      <c r="AY646" s="153" t="s">
        <v>215</v>
      </c>
    </row>
    <row r="647" spans="2:51" s="13" customFormat="1" ht="12">
      <c r="B647" s="158"/>
      <c r="D647" s="150" t="s">
        <v>226</v>
      </c>
      <c r="E647" s="159" t="s">
        <v>21</v>
      </c>
      <c r="F647" s="160" t="s">
        <v>779</v>
      </c>
      <c r="H647" s="161">
        <v>25.257</v>
      </c>
      <c r="I647" s="162"/>
      <c r="L647" s="158"/>
      <c r="M647" s="163"/>
      <c r="T647" s="164"/>
      <c r="AT647" s="159" t="s">
        <v>226</v>
      </c>
      <c r="AU647" s="159" t="s">
        <v>85</v>
      </c>
      <c r="AV647" s="13" t="s">
        <v>85</v>
      </c>
      <c r="AW647" s="13" t="s">
        <v>37</v>
      </c>
      <c r="AX647" s="13" t="s">
        <v>76</v>
      </c>
      <c r="AY647" s="159" t="s">
        <v>215</v>
      </c>
    </row>
    <row r="648" spans="2:51" s="13" customFormat="1" ht="12">
      <c r="B648" s="158"/>
      <c r="D648" s="150" t="s">
        <v>226</v>
      </c>
      <c r="E648" s="159" t="s">
        <v>21</v>
      </c>
      <c r="F648" s="160" t="s">
        <v>780</v>
      </c>
      <c r="H648" s="161">
        <v>-0.697</v>
      </c>
      <c r="I648" s="162"/>
      <c r="L648" s="158"/>
      <c r="M648" s="163"/>
      <c r="T648" s="164"/>
      <c r="AT648" s="159" t="s">
        <v>226</v>
      </c>
      <c r="AU648" s="159" t="s">
        <v>85</v>
      </c>
      <c r="AV648" s="13" t="s">
        <v>85</v>
      </c>
      <c r="AW648" s="13" t="s">
        <v>37</v>
      </c>
      <c r="AX648" s="13" t="s">
        <v>76</v>
      </c>
      <c r="AY648" s="159" t="s">
        <v>215</v>
      </c>
    </row>
    <row r="649" spans="2:51" s="14" customFormat="1" ht="12">
      <c r="B649" s="165"/>
      <c r="D649" s="150" t="s">
        <v>226</v>
      </c>
      <c r="E649" s="166" t="s">
        <v>21</v>
      </c>
      <c r="F649" s="167" t="s">
        <v>229</v>
      </c>
      <c r="H649" s="168">
        <v>24.56</v>
      </c>
      <c r="I649" s="169"/>
      <c r="L649" s="165"/>
      <c r="M649" s="170"/>
      <c r="T649" s="171"/>
      <c r="AT649" s="166" t="s">
        <v>226</v>
      </c>
      <c r="AU649" s="166" t="s">
        <v>85</v>
      </c>
      <c r="AV649" s="14" t="s">
        <v>230</v>
      </c>
      <c r="AW649" s="14" t="s">
        <v>37</v>
      </c>
      <c r="AX649" s="14" t="s">
        <v>76</v>
      </c>
      <c r="AY649" s="166" t="s">
        <v>215</v>
      </c>
    </row>
    <row r="650" spans="2:51" s="12" customFormat="1" ht="12">
      <c r="B650" s="152"/>
      <c r="D650" s="150" t="s">
        <v>226</v>
      </c>
      <c r="E650" s="153" t="s">
        <v>21</v>
      </c>
      <c r="F650" s="154" t="s">
        <v>781</v>
      </c>
      <c r="H650" s="153" t="s">
        <v>21</v>
      </c>
      <c r="I650" s="155"/>
      <c r="L650" s="152"/>
      <c r="M650" s="156"/>
      <c r="T650" s="157"/>
      <c r="AT650" s="153" t="s">
        <v>226</v>
      </c>
      <c r="AU650" s="153" t="s">
        <v>85</v>
      </c>
      <c r="AV650" s="12" t="s">
        <v>83</v>
      </c>
      <c r="AW650" s="12" t="s">
        <v>37</v>
      </c>
      <c r="AX650" s="12" t="s">
        <v>76</v>
      </c>
      <c r="AY650" s="153" t="s">
        <v>215</v>
      </c>
    </row>
    <row r="651" spans="2:51" s="13" customFormat="1" ht="12">
      <c r="B651" s="158"/>
      <c r="D651" s="150" t="s">
        <v>226</v>
      </c>
      <c r="E651" s="159" t="s">
        <v>21</v>
      </c>
      <c r="F651" s="160" t="s">
        <v>782</v>
      </c>
      <c r="H651" s="161">
        <v>16.838</v>
      </c>
      <c r="I651" s="162"/>
      <c r="L651" s="158"/>
      <c r="M651" s="163"/>
      <c r="T651" s="164"/>
      <c r="AT651" s="159" t="s">
        <v>226</v>
      </c>
      <c r="AU651" s="159" t="s">
        <v>85</v>
      </c>
      <c r="AV651" s="13" t="s">
        <v>85</v>
      </c>
      <c r="AW651" s="13" t="s">
        <v>37</v>
      </c>
      <c r="AX651" s="13" t="s">
        <v>76</v>
      </c>
      <c r="AY651" s="159" t="s">
        <v>215</v>
      </c>
    </row>
    <row r="652" spans="2:51" s="13" customFormat="1" ht="12">
      <c r="B652" s="158"/>
      <c r="D652" s="150" t="s">
        <v>226</v>
      </c>
      <c r="E652" s="159" t="s">
        <v>21</v>
      </c>
      <c r="F652" s="160" t="s">
        <v>783</v>
      </c>
      <c r="H652" s="161">
        <v>-0.971</v>
      </c>
      <c r="I652" s="162"/>
      <c r="L652" s="158"/>
      <c r="M652" s="163"/>
      <c r="T652" s="164"/>
      <c r="AT652" s="159" t="s">
        <v>226</v>
      </c>
      <c r="AU652" s="159" t="s">
        <v>85</v>
      </c>
      <c r="AV652" s="13" t="s">
        <v>85</v>
      </c>
      <c r="AW652" s="13" t="s">
        <v>37</v>
      </c>
      <c r="AX652" s="13" t="s">
        <v>76</v>
      </c>
      <c r="AY652" s="159" t="s">
        <v>215</v>
      </c>
    </row>
    <row r="653" spans="2:51" s="14" customFormat="1" ht="12">
      <c r="B653" s="165"/>
      <c r="D653" s="150" t="s">
        <v>226</v>
      </c>
      <c r="E653" s="166" t="s">
        <v>21</v>
      </c>
      <c r="F653" s="167" t="s">
        <v>229</v>
      </c>
      <c r="H653" s="168">
        <v>15.867</v>
      </c>
      <c r="I653" s="169"/>
      <c r="L653" s="165"/>
      <c r="M653" s="170"/>
      <c r="T653" s="171"/>
      <c r="AT653" s="166" t="s">
        <v>226</v>
      </c>
      <c r="AU653" s="166" t="s">
        <v>85</v>
      </c>
      <c r="AV653" s="14" t="s">
        <v>230</v>
      </c>
      <c r="AW653" s="14" t="s">
        <v>37</v>
      </c>
      <c r="AX653" s="14" t="s">
        <v>76</v>
      </c>
      <c r="AY653" s="166" t="s">
        <v>215</v>
      </c>
    </row>
    <row r="654" spans="2:51" s="12" customFormat="1" ht="12">
      <c r="B654" s="152"/>
      <c r="D654" s="150" t="s">
        <v>226</v>
      </c>
      <c r="E654" s="153" t="s">
        <v>21</v>
      </c>
      <c r="F654" s="154" t="s">
        <v>784</v>
      </c>
      <c r="H654" s="153" t="s">
        <v>21</v>
      </c>
      <c r="I654" s="155"/>
      <c r="L654" s="152"/>
      <c r="M654" s="156"/>
      <c r="T654" s="157"/>
      <c r="AT654" s="153" t="s">
        <v>226</v>
      </c>
      <c r="AU654" s="153" t="s">
        <v>85</v>
      </c>
      <c r="AV654" s="12" t="s">
        <v>83</v>
      </c>
      <c r="AW654" s="12" t="s">
        <v>37</v>
      </c>
      <c r="AX654" s="12" t="s">
        <v>76</v>
      </c>
      <c r="AY654" s="153" t="s">
        <v>215</v>
      </c>
    </row>
    <row r="655" spans="2:51" s="13" customFormat="1" ht="12">
      <c r="B655" s="158"/>
      <c r="D655" s="150" t="s">
        <v>226</v>
      </c>
      <c r="E655" s="159" t="s">
        <v>21</v>
      </c>
      <c r="F655" s="160" t="s">
        <v>785</v>
      </c>
      <c r="H655" s="161">
        <v>46.791</v>
      </c>
      <c r="I655" s="162"/>
      <c r="L655" s="158"/>
      <c r="M655" s="163"/>
      <c r="T655" s="164"/>
      <c r="AT655" s="159" t="s">
        <v>226</v>
      </c>
      <c r="AU655" s="159" t="s">
        <v>85</v>
      </c>
      <c r="AV655" s="13" t="s">
        <v>85</v>
      </c>
      <c r="AW655" s="13" t="s">
        <v>37</v>
      </c>
      <c r="AX655" s="13" t="s">
        <v>76</v>
      </c>
      <c r="AY655" s="159" t="s">
        <v>215</v>
      </c>
    </row>
    <row r="656" spans="2:51" s="14" customFormat="1" ht="12">
      <c r="B656" s="165"/>
      <c r="D656" s="150" t="s">
        <v>226</v>
      </c>
      <c r="E656" s="166" t="s">
        <v>21</v>
      </c>
      <c r="F656" s="167" t="s">
        <v>229</v>
      </c>
      <c r="H656" s="168">
        <v>46.791</v>
      </c>
      <c r="I656" s="169"/>
      <c r="L656" s="165"/>
      <c r="M656" s="170"/>
      <c r="T656" s="171"/>
      <c r="AT656" s="166" t="s">
        <v>226</v>
      </c>
      <c r="AU656" s="166" t="s">
        <v>85</v>
      </c>
      <c r="AV656" s="14" t="s">
        <v>230</v>
      </c>
      <c r="AW656" s="14" t="s">
        <v>37</v>
      </c>
      <c r="AX656" s="14" t="s">
        <v>76</v>
      </c>
      <c r="AY656" s="166" t="s">
        <v>215</v>
      </c>
    </row>
    <row r="657" spans="2:51" s="15" customFormat="1" ht="12">
      <c r="B657" s="172"/>
      <c r="D657" s="150" t="s">
        <v>226</v>
      </c>
      <c r="E657" s="173" t="s">
        <v>21</v>
      </c>
      <c r="F657" s="174" t="s">
        <v>240</v>
      </c>
      <c r="H657" s="175">
        <v>87.218</v>
      </c>
      <c r="I657" s="176"/>
      <c r="L657" s="172"/>
      <c r="M657" s="177"/>
      <c r="T657" s="178"/>
      <c r="AT657" s="173" t="s">
        <v>226</v>
      </c>
      <c r="AU657" s="173" t="s">
        <v>85</v>
      </c>
      <c r="AV657" s="15" t="s">
        <v>221</v>
      </c>
      <c r="AW657" s="15" t="s">
        <v>37</v>
      </c>
      <c r="AX657" s="15" t="s">
        <v>83</v>
      </c>
      <c r="AY657" s="173" t="s">
        <v>215</v>
      </c>
    </row>
    <row r="658" spans="2:65" s="1" customFormat="1" ht="21.75" customHeight="1">
      <c r="B658" s="33"/>
      <c r="C658" s="133" t="s">
        <v>786</v>
      </c>
      <c r="D658" s="133" t="s">
        <v>217</v>
      </c>
      <c r="E658" s="134" t="s">
        <v>787</v>
      </c>
      <c r="F658" s="135" t="s">
        <v>788</v>
      </c>
      <c r="G658" s="136" t="s">
        <v>256</v>
      </c>
      <c r="H658" s="137">
        <v>0.036</v>
      </c>
      <c r="I658" s="138"/>
      <c r="J658" s="139">
        <f>ROUND(I658*H658,2)</f>
        <v>0</v>
      </c>
      <c r="K658" s="135" t="s">
        <v>220</v>
      </c>
      <c r="L658" s="33"/>
      <c r="M658" s="140" t="s">
        <v>21</v>
      </c>
      <c r="N658" s="141" t="s">
        <v>47</v>
      </c>
      <c r="P658" s="142">
        <f>O658*H658</f>
        <v>0</v>
      </c>
      <c r="Q658" s="142">
        <v>2.50187</v>
      </c>
      <c r="R658" s="142">
        <f>Q658*H658</f>
        <v>0.09006731999999999</v>
      </c>
      <c r="S658" s="142">
        <v>0</v>
      </c>
      <c r="T658" s="143">
        <f>S658*H658</f>
        <v>0</v>
      </c>
      <c r="AR658" s="144" t="s">
        <v>221</v>
      </c>
      <c r="AT658" s="144" t="s">
        <v>217</v>
      </c>
      <c r="AU658" s="144" t="s">
        <v>85</v>
      </c>
      <c r="AY658" s="18" t="s">
        <v>215</v>
      </c>
      <c r="BE658" s="145">
        <f>IF(N658="základní",J658,0)</f>
        <v>0</v>
      </c>
      <c r="BF658" s="145">
        <f>IF(N658="snížená",J658,0)</f>
        <v>0</v>
      </c>
      <c r="BG658" s="145">
        <f>IF(N658="zákl. přenesená",J658,0)</f>
        <v>0</v>
      </c>
      <c r="BH658" s="145">
        <f>IF(N658="sníž. přenesená",J658,0)</f>
        <v>0</v>
      </c>
      <c r="BI658" s="145">
        <f>IF(N658="nulová",J658,0)</f>
        <v>0</v>
      </c>
      <c r="BJ658" s="18" t="s">
        <v>83</v>
      </c>
      <c r="BK658" s="145">
        <f>ROUND(I658*H658,2)</f>
        <v>0</v>
      </c>
      <c r="BL658" s="18" t="s">
        <v>221</v>
      </c>
      <c r="BM658" s="144" t="s">
        <v>789</v>
      </c>
    </row>
    <row r="659" spans="2:47" s="1" customFormat="1" ht="12">
      <c r="B659" s="33"/>
      <c r="D659" s="146" t="s">
        <v>222</v>
      </c>
      <c r="F659" s="147" t="s">
        <v>790</v>
      </c>
      <c r="I659" s="148"/>
      <c r="L659" s="33"/>
      <c r="M659" s="149"/>
      <c r="T659" s="54"/>
      <c r="AT659" s="18" t="s">
        <v>222</v>
      </c>
      <c r="AU659" s="18" t="s">
        <v>85</v>
      </c>
    </row>
    <row r="660" spans="2:51" s="13" customFormat="1" ht="12">
      <c r="B660" s="158"/>
      <c r="D660" s="150" t="s">
        <v>226</v>
      </c>
      <c r="E660" s="159" t="s">
        <v>21</v>
      </c>
      <c r="F660" s="160" t="s">
        <v>791</v>
      </c>
      <c r="H660" s="161">
        <v>0.036</v>
      </c>
      <c r="I660" s="162"/>
      <c r="L660" s="158"/>
      <c r="M660" s="163"/>
      <c r="T660" s="164"/>
      <c r="AT660" s="159" t="s">
        <v>226</v>
      </c>
      <c r="AU660" s="159" t="s">
        <v>85</v>
      </c>
      <c r="AV660" s="13" t="s">
        <v>85</v>
      </c>
      <c r="AW660" s="13" t="s">
        <v>37</v>
      </c>
      <c r="AX660" s="13" t="s">
        <v>76</v>
      </c>
      <c r="AY660" s="159" t="s">
        <v>215</v>
      </c>
    </row>
    <row r="661" spans="2:51" s="15" customFormat="1" ht="12">
      <c r="B661" s="172"/>
      <c r="D661" s="150" t="s">
        <v>226</v>
      </c>
      <c r="E661" s="173" t="s">
        <v>21</v>
      </c>
      <c r="F661" s="174" t="s">
        <v>240</v>
      </c>
      <c r="H661" s="175">
        <v>0.036</v>
      </c>
      <c r="I661" s="176"/>
      <c r="L661" s="172"/>
      <c r="M661" s="177"/>
      <c r="T661" s="178"/>
      <c r="AT661" s="173" t="s">
        <v>226</v>
      </c>
      <c r="AU661" s="173" t="s">
        <v>85</v>
      </c>
      <c r="AV661" s="15" t="s">
        <v>221</v>
      </c>
      <c r="AW661" s="15" t="s">
        <v>37</v>
      </c>
      <c r="AX661" s="15" t="s">
        <v>83</v>
      </c>
      <c r="AY661" s="173" t="s">
        <v>215</v>
      </c>
    </row>
    <row r="662" spans="2:65" s="1" customFormat="1" ht="21.75" customHeight="1">
      <c r="B662" s="33"/>
      <c r="C662" s="133" t="s">
        <v>522</v>
      </c>
      <c r="D662" s="133" t="s">
        <v>217</v>
      </c>
      <c r="E662" s="134" t="s">
        <v>792</v>
      </c>
      <c r="F662" s="135" t="s">
        <v>793</v>
      </c>
      <c r="G662" s="136" t="s">
        <v>256</v>
      </c>
      <c r="H662" s="137">
        <v>23.976</v>
      </c>
      <c r="I662" s="138"/>
      <c r="J662" s="139">
        <f>ROUND(I662*H662,2)</f>
        <v>0</v>
      </c>
      <c r="K662" s="135" t="s">
        <v>220</v>
      </c>
      <c r="L662" s="33"/>
      <c r="M662" s="140" t="s">
        <v>21</v>
      </c>
      <c r="N662" s="141" t="s">
        <v>47</v>
      </c>
      <c r="P662" s="142">
        <f>O662*H662</f>
        <v>0</v>
      </c>
      <c r="Q662" s="142">
        <v>2.30102</v>
      </c>
      <c r="R662" s="142">
        <f>Q662*H662</f>
        <v>55.16925551999999</v>
      </c>
      <c r="S662" s="142">
        <v>0</v>
      </c>
      <c r="T662" s="143">
        <f>S662*H662</f>
        <v>0</v>
      </c>
      <c r="AR662" s="144" t="s">
        <v>221</v>
      </c>
      <c r="AT662" s="144" t="s">
        <v>217</v>
      </c>
      <c r="AU662" s="144" t="s">
        <v>85</v>
      </c>
      <c r="AY662" s="18" t="s">
        <v>215</v>
      </c>
      <c r="BE662" s="145">
        <f>IF(N662="základní",J662,0)</f>
        <v>0</v>
      </c>
      <c r="BF662" s="145">
        <f>IF(N662="snížená",J662,0)</f>
        <v>0</v>
      </c>
      <c r="BG662" s="145">
        <f>IF(N662="zákl. přenesená",J662,0)</f>
        <v>0</v>
      </c>
      <c r="BH662" s="145">
        <f>IF(N662="sníž. přenesená",J662,0)</f>
        <v>0</v>
      </c>
      <c r="BI662" s="145">
        <f>IF(N662="nulová",J662,0)</f>
        <v>0</v>
      </c>
      <c r="BJ662" s="18" t="s">
        <v>83</v>
      </c>
      <c r="BK662" s="145">
        <f>ROUND(I662*H662,2)</f>
        <v>0</v>
      </c>
      <c r="BL662" s="18" t="s">
        <v>221</v>
      </c>
      <c r="BM662" s="144" t="s">
        <v>794</v>
      </c>
    </row>
    <row r="663" spans="2:47" s="1" customFormat="1" ht="12">
      <c r="B663" s="33"/>
      <c r="D663" s="146" t="s">
        <v>222</v>
      </c>
      <c r="F663" s="147" t="s">
        <v>795</v>
      </c>
      <c r="I663" s="148"/>
      <c r="L663" s="33"/>
      <c r="M663" s="149"/>
      <c r="T663" s="54"/>
      <c r="AT663" s="18" t="s">
        <v>222</v>
      </c>
      <c r="AU663" s="18" t="s">
        <v>85</v>
      </c>
    </row>
    <row r="664" spans="2:51" s="12" customFormat="1" ht="12">
      <c r="B664" s="152"/>
      <c r="D664" s="150" t="s">
        <v>226</v>
      </c>
      <c r="E664" s="153" t="s">
        <v>21</v>
      </c>
      <c r="F664" s="154" t="s">
        <v>796</v>
      </c>
      <c r="H664" s="153" t="s">
        <v>21</v>
      </c>
      <c r="I664" s="155"/>
      <c r="L664" s="152"/>
      <c r="M664" s="156"/>
      <c r="T664" s="157"/>
      <c r="AT664" s="153" t="s">
        <v>226</v>
      </c>
      <c r="AU664" s="153" t="s">
        <v>85</v>
      </c>
      <c r="AV664" s="12" t="s">
        <v>83</v>
      </c>
      <c r="AW664" s="12" t="s">
        <v>37</v>
      </c>
      <c r="AX664" s="12" t="s">
        <v>76</v>
      </c>
      <c r="AY664" s="153" t="s">
        <v>215</v>
      </c>
    </row>
    <row r="665" spans="2:51" s="13" customFormat="1" ht="12">
      <c r="B665" s="158"/>
      <c r="D665" s="150" t="s">
        <v>226</v>
      </c>
      <c r="E665" s="159" t="s">
        <v>21</v>
      </c>
      <c r="F665" s="160" t="s">
        <v>797</v>
      </c>
      <c r="H665" s="161">
        <v>20.159</v>
      </c>
      <c r="I665" s="162"/>
      <c r="L665" s="158"/>
      <c r="M665" s="163"/>
      <c r="T665" s="164"/>
      <c r="AT665" s="159" t="s">
        <v>226</v>
      </c>
      <c r="AU665" s="159" t="s">
        <v>85</v>
      </c>
      <c r="AV665" s="13" t="s">
        <v>85</v>
      </c>
      <c r="AW665" s="13" t="s">
        <v>37</v>
      </c>
      <c r="AX665" s="13" t="s">
        <v>76</v>
      </c>
      <c r="AY665" s="159" t="s">
        <v>215</v>
      </c>
    </row>
    <row r="666" spans="2:51" s="13" customFormat="1" ht="12">
      <c r="B666" s="158"/>
      <c r="D666" s="150" t="s">
        <v>226</v>
      </c>
      <c r="E666" s="159" t="s">
        <v>21</v>
      </c>
      <c r="F666" s="160" t="s">
        <v>798</v>
      </c>
      <c r="H666" s="161">
        <v>3.817</v>
      </c>
      <c r="I666" s="162"/>
      <c r="L666" s="158"/>
      <c r="M666" s="163"/>
      <c r="T666" s="164"/>
      <c r="AT666" s="159" t="s">
        <v>226</v>
      </c>
      <c r="AU666" s="159" t="s">
        <v>85</v>
      </c>
      <c r="AV666" s="13" t="s">
        <v>85</v>
      </c>
      <c r="AW666" s="13" t="s">
        <v>37</v>
      </c>
      <c r="AX666" s="13" t="s">
        <v>76</v>
      </c>
      <c r="AY666" s="159" t="s">
        <v>215</v>
      </c>
    </row>
    <row r="667" spans="2:51" s="15" customFormat="1" ht="12">
      <c r="B667" s="172"/>
      <c r="D667" s="150" t="s">
        <v>226</v>
      </c>
      <c r="E667" s="173" t="s">
        <v>21</v>
      </c>
      <c r="F667" s="174" t="s">
        <v>240</v>
      </c>
      <c r="H667" s="175">
        <v>23.976</v>
      </c>
      <c r="I667" s="176"/>
      <c r="L667" s="172"/>
      <c r="M667" s="177"/>
      <c r="T667" s="178"/>
      <c r="AT667" s="173" t="s">
        <v>226</v>
      </c>
      <c r="AU667" s="173" t="s">
        <v>85</v>
      </c>
      <c r="AV667" s="15" t="s">
        <v>221</v>
      </c>
      <c r="AW667" s="15" t="s">
        <v>37</v>
      </c>
      <c r="AX667" s="15" t="s">
        <v>83</v>
      </c>
      <c r="AY667" s="173" t="s">
        <v>215</v>
      </c>
    </row>
    <row r="668" spans="2:65" s="1" customFormat="1" ht="21.75" customHeight="1">
      <c r="B668" s="33"/>
      <c r="C668" s="133" t="s">
        <v>799</v>
      </c>
      <c r="D668" s="133" t="s">
        <v>217</v>
      </c>
      <c r="E668" s="134" t="s">
        <v>800</v>
      </c>
      <c r="F668" s="135" t="s">
        <v>801</v>
      </c>
      <c r="G668" s="136" t="s">
        <v>256</v>
      </c>
      <c r="H668" s="137">
        <v>111.554</v>
      </c>
      <c r="I668" s="138"/>
      <c r="J668" s="139">
        <f>ROUND(I668*H668,2)</f>
        <v>0</v>
      </c>
      <c r="K668" s="135" t="s">
        <v>220</v>
      </c>
      <c r="L668" s="33"/>
      <c r="M668" s="140" t="s">
        <v>21</v>
      </c>
      <c r="N668" s="141" t="s">
        <v>47</v>
      </c>
      <c r="P668" s="142">
        <f>O668*H668</f>
        <v>0</v>
      </c>
      <c r="Q668" s="142">
        <v>0</v>
      </c>
      <c r="R668" s="142">
        <f>Q668*H668</f>
        <v>0</v>
      </c>
      <c r="S668" s="142">
        <v>0</v>
      </c>
      <c r="T668" s="143">
        <f>S668*H668</f>
        <v>0</v>
      </c>
      <c r="AR668" s="144" t="s">
        <v>221</v>
      </c>
      <c r="AT668" s="144" t="s">
        <v>217</v>
      </c>
      <c r="AU668" s="144" t="s">
        <v>85</v>
      </c>
      <c r="AY668" s="18" t="s">
        <v>215</v>
      </c>
      <c r="BE668" s="145">
        <f>IF(N668="základní",J668,0)</f>
        <v>0</v>
      </c>
      <c r="BF668" s="145">
        <f>IF(N668="snížená",J668,0)</f>
        <v>0</v>
      </c>
      <c r="BG668" s="145">
        <f>IF(N668="zákl. přenesená",J668,0)</f>
        <v>0</v>
      </c>
      <c r="BH668" s="145">
        <f>IF(N668="sníž. přenesená",J668,0)</f>
        <v>0</v>
      </c>
      <c r="BI668" s="145">
        <f>IF(N668="nulová",J668,0)</f>
        <v>0</v>
      </c>
      <c r="BJ668" s="18" t="s">
        <v>83</v>
      </c>
      <c r="BK668" s="145">
        <f>ROUND(I668*H668,2)</f>
        <v>0</v>
      </c>
      <c r="BL668" s="18" t="s">
        <v>221</v>
      </c>
      <c r="BM668" s="144" t="s">
        <v>802</v>
      </c>
    </row>
    <row r="669" spans="2:47" s="1" customFormat="1" ht="12">
      <c r="B669" s="33"/>
      <c r="D669" s="146" t="s">
        <v>222</v>
      </c>
      <c r="F669" s="147" t="s">
        <v>803</v>
      </c>
      <c r="I669" s="148"/>
      <c r="L669" s="33"/>
      <c r="M669" s="149"/>
      <c r="T669" s="54"/>
      <c r="AT669" s="18" t="s">
        <v>222</v>
      </c>
      <c r="AU669" s="18" t="s">
        <v>85</v>
      </c>
    </row>
    <row r="670" spans="2:51" s="12" customFormat="1" ht="12">
      <c r="B670" s="152"/>
      <c r="D670" s="150" t="s">
        <v>226</v>
      </c>
      <c r="E670" s="153" t="s">
        <v>21</v>
      </c>
      <c r="F670" s="154" t="s">
        <v>796</v>
      </c>
      <c r="H670" s="153" t="s">
        <v>21</v>
      </c>
      <c r="I670" s="155"/>
      <c r="L670" s="152"/>
      <c r="M670" s="156"/>
      <c r="T670" s="157"/>
      <c r="AT670" s="153" t="s">
        <v>226</v>
      </c>
      <c r="AU670" s="153" t="s">
        <v>85</v>
      </c>
      <c r="AV670" s="12" t="s">
        <v>83</v>
      </c>
      <c r="AW670" s="12" t="s">
        <v>37</v>
      </c>
      <c r="AX670" s="12" t="s">
        <v>76</v>
      </c>
      <c r="AY670" s="153" t="s">
        <v>215</v>
      </c>
    </row>
    <row r="671" spans="2:51" s="13" customFormat="1" ht="12">
      <c r="B671" s="158"/>
      <c r="D671" s="150" t="s">
        <v>226</v>
      </c>
      <c r="E671" s="159" t="s">
        <v>21</v>
      </c>
      <c r="F671" s="160" t="s">
        <v>797</v>
      </c>
      <c r="H671" s="161">
        <v>20.159</v>
      </c>
      <c r="I671" s="162"/>
      <c r="L671" s="158"/>
      <c r="M671" s="163"/>
      <c r="T671" s="164"/>
      <c r="AT671" s="159" t="s">
        <v>226</v>
      </c>
      <c r="AU671" s="159" t="s">
        <v>85</v>
      </c>
      <c r="AV671" s="13" t="s">
        <v>85</v>
      </c>
      <c r="AW671" s="13" t="s">
        <v>37</v>
      </c>
      <c r="AX671" s="13" t="s">
        <v>76</v>
      </c>
      <c r="AY671" s="159" t="s">
        <v>215</v>
      </c>
    </row>
    <row r="672" spans="2:51" s="13" customFormat="1" ht="12">
      <c r="B672" s="158"/>
      <c r="D672" s="150" t="s">
        <v>226</v>
      </c>
      <c r="E672" s="159" t="s">
        <v>21</v>
      </c>
      <c r="F672" s="160" t="s">
        <v>798</v>
      </c>
      <c r="H672" s="161">
        <v>3.817</v>
      </c>
      <c r="I672" s="162"/>
      <c r="L672" s="158"/>
      <c r="M672" s="163"/>
      <c r="T672" s="164"/>
      <c r="AT672" s="159" t="s">
        <v>226</v>
      </c>
      <c r="AU672" s="159" t="s">
        <v>85</v>
      </c>
      <c r="AV672" s="13" t="s">
        <v>85</v>
      </c>
      <c r="AW672" s="13" t="s">
        <v>37</v>
      </c>
      <c r="AX672" s="13" t="s">
        <v>76</v>
      </c>
      <c r="AY672" s="159" t="s">
        <v>215</v>
      </c>
    </row>
    <row r="673" spans="2:51" s="13" customFormat="1" ht="12">
      <c r="B673" s="158"/>
      <c r="D673" s="150" t="s">
        <v>226</v>
      </c>
      <c r="E673" s="159" t="s">
        <v>21</v>
      </c>
      <c r="F673" s="160" t="s">
        <v>765</v>
      </c>
      <c r="H673" s="161">
        <v>0.36</v>
      </c>
      <c r="I673" s="162"/>
      <c r="L673" s="158"/>
      <c r="M673" s="163"/>
      <c r="T673" s="164"/>
      <c r="AT673" s="159" t="s">
        <v>226</v>
      </c>
      <c r="AU673" s="159" t="s">
        <v>85</v>
      </c>
      <c r="AV673" s="13" t="s">
        <v>85</v>
      </c>
      <c r="AW673" s="13" t="s">
        <v>37</v>
      </c>
      <c r="AX673" s="13" t="s">
        <v>76</v>
      </c>
      <c r="AY673" s="159" t="s">
        <v>215</v>
      </c>
    </row>
    <row r="674" spans="2:51" s="14" customFormat="1" ht="12">
      <c r="B674" s="165"/>
      <c r="D674" s="150" t="s">
        <v>226</v>
      </c>
      <c r="E674" s="166" t="s">
        <v>21</v>
      </c>
      <c r="F674" s="167" t="s">
        <v>229</v>
      </c>
      <c r="H674" s="168">
        <v>24.336</v>
      </c>
      <c r="I674" s="169"/>
      <c r="L674" s="165"/>
      <c r="M674" s="170"/>
      <c r="T674" s="171"/>
      <c r="AT674" s="166" t="s">
        <v>226</v>
      </c>
      <c r="AU674" s="166" t="s">
        <v>85</v>
      </c>
      <c r="AV674" s="14" t="s">
        <v>230</v>
      </c>
      <c r="AW674" s="14" t="s">
        <v>37</v>
      </c>
      <c r="AX674" s="14" t="s">
        <v>76</v>
      </c>
      <c r="AY674" s="166" t="s">
        <v>215</v>
      </c>
    </row>
    <row r="675" spans="2:51" s="12" customFormat="1" ht="12">
      <c r="B675" s="152"/>
      <c r="D675" s="150" t="s">
        <v>226</v>
      </c>
      <c r="E675" s="153" t="s">
        <v>21</v>
      </c>
      <c r="F675" s="154" t="s">
        <v>777</v>
      </c>
      <c r="H675" s="153" t="s">
        <v>21</v>
      </c>
      <c r="I675" s="155"/>
      <c r="L675" s="152"/>
      <c r="M675" s="156"/>
      <c r="T675" s="157"/>
      <c r="AT675" s="153" t="s">
        <v>226</v>
      </c>
      <c r="AU675" s="153" t="s">
        <v>85</v>
      </c>
      <c r="AV675" s="12" t="s">
        <v>83</v>
      </c>
      <c r="AW675" s="12" t="s">
        <v>37</v>
      </c>
      <c r="AX675" s="12" t="s">
        <v>76</v>
      </c>
      <c r="AY675" s="153" t="s">
        <v>215</v>
      </c>
    </row>
    <row r="676" spans="2:51" s="12" customFormat="1" ht="12">
      <c r="B676" s="152"/>
      <c r="D676" s="150" t="s">
        <v>226</v>
      </c>
      <c r="E676" s="153" t="s">
        <v>21</v>
      </c>
      <c r="F676" s="154" t="s">
        <v>778</v>
      </c>
      <c r="H676" s="153" t="s">
        <v>21</v>
      </c>
      <c r="I676" s="155"/>
      <c r="L676" s="152"/>
      <c r="M676" s="156"/>
      <c r="T676" s="157"/>
      <c r="AT676" s="153" t="s">
        <v>226</v>
      </c>
      <c r="AU676" s="153" t="s">
        <v>85</v>
      </c>
      <c r="AV676" s="12" t="s">
        <v>83</v>
      </c>
      <c r="AW676" s="12" t="s">
        <v>37</v>
      </c>
      <c r="AX676" s="12" t="s">
        <v>76</v>
      </c>
      <c r="AY676" s="153" t="s">
        <v>215</v>
      </c>
    </row>
    <row r="677" spans="2:51" s="13" customFormat="1" ht="12">
      <c r="B677" s="158"/>
      <c r="D677" s="150" t="s">
        <v>226</v>
      </c>
      <c r="E677" s="159" t="s">
        <v>21</v>
      </c>
      <c r="F677" s="160" t="s">
        <v>779</v>
      </c>
      <c r="H677" s="161">
        <v>25.257</v>
      </c>
      <c r="I677" s="162"/>
      <c r="L677" s="158"/>
      <c r="M677" s="163"/>
      <c r="T677" s="164"/>
      <c r="AT677" s="159" t="s">
        <v>226</v>
      </c>
      <c r="AU677" s="159" t="s">
        <v>85</v>
      </c>
      <c r="AV677" s="13" t="s">
        <v>85</v>
      </c>
      <c r="AW677" s="13" t="s">
        <v>37</v>
      </c>
      <c r="AX677" s="13" t="s">
        <v>76</v>
      </c>
      <c r="AY677" s="159" t="s">
        <v>215</v>
      </c>
    </row>
    <row r="678" spans="2:51" s="13" customFormat="1" ht="12">
      <c r="B678" s="158"/>
      <c r="D678" s="150" t="s">
        <v>226</v>
      </c>
      <c r="E678" s="159" t="s">
        <v>21</v>
      </c>
      <c r="F678" s="160" t="s">
        <v>780</v>
      </c>
      <c r="H678" s="161">
        <v>-0.697</v>
      </c>
      <c r="I678" s="162"/>
      <c r="L678" s="158"/>
      <c r="M678" s="163"/>
      <c r="T678" s="164"/>
      <c r="AT678" s="159" t="s">
        <v>226</v>
      </c>
      <c r="AU678" s="159" t="s">
        <v>85</v>
      </c>
      <c r="AV678" s="13" t="s">
        <v>85</v>
      </c>
      <c r="AW678" s="13" t="s">
        <v>37</v>
      </c>
      <c r="AX678" s="13" t="s">
        <v>76</v>
      </c>
      <c r="AY678" s="159" t="s">
        <v>215</v>
      </c>
    </row>
    <row r="679" spans="2:51" s="14" customFormat="1" ht="12">
      <c r="B679" s="165"/>
      <c r="D679" s="150" t="s">
        <v>226</v>
      </c>
      <c r="E679" s="166" t="s">
        <v>21</v>
      </c>
      <c r="F679" s="167" t="s">
        <v>229</v>
      </c>
      <c r="H679" s="168">
        <v>24.560000000000002</v>
      </c>
      <c r="I679" s="169"/>
      <c r="L679" s="165"/>
      <c r="M679" s="170"/>
      <c r="T679" s="171"/>
      <c r="AT679" s="166" t="s">
        <v>226</v>
      </c>
      <c r="AU679" s="166" t="s">
        <v>85</v>
      </c>
      <c r="AV679" s="14" t="s">
        <v>230</v>
      </c>
      <c r="AW679" s="14" t="s">
        <v>37</v>
      </c>
      <c r="AX679" s="14" t="s">
        <v>76</v>
      </c>
      <c r="AY679" s="166" t="s">
        <v>215</v>
      </c>
    </row>
    <row r="680" spans="2:51" s="12" customFormat="1" ht="12">
      <c r="B680" s="152"/>
      <c r="D680" s="150" t="s">
        <v>226</v>
      </c>
      <c r="E680" s="153" t="s">
        <v>21</v>
      </c>
      <c r="F680" s="154" t="s">
        <v>781</v>
      </c>
      <c r="H680" s="153" t="s">
        <v>21</v>
      </c>
      <c r="I680" s="155"/>
      <c r="L680" s="152"/>
      <c r="M680" s="156"/>
      <c r="T680" s="157"/>
      <c r="AT680" s="153" t="s">
        <v>226</v>
      </c>
      <c r="AU680" s="153" t="s">
        <v>85</v>
      </c>
      <c r="AV680" s="12" t="s">
        <v>83</v>
      </c>
      <c r="AW680" s="12" t="s">
        <v>37</v>
      </c>
      <c r="AX680" s="12" t="s">
        <v>76</v>
      </c>
      <c r="AY680" s="153" t="s">
        <v>215</v>
      </c>
    </row>
    <row r="681" spans="2:51" s="13" customFormat="1" ht="12">
      <c r="B681" s="158"/>
      <c r="D681" s="150" t="s">
        <v>226</v>
      </c>
      <c r="E681" s="159" t="s">
        <v>21</v>
      </c>
      <c r="F681" s="160" t="s">
        <v>782</v>
      </c>
      <c r="H681" s="161">
        <v>16.838</v>
      </c>
      <c r="I681" s="162"/>
      <c r="L681" s="158"/>
      <c r="M681" s="163"/>
      <c r="T681" s="164"/>
      <c r="AT681" s="159" t="s">
        <v>226</v>
      </c>
      <c r="AU681" s="159" t="s">
        <v>85</v>
      </c>
      <c r="AV681" s="13" t="s">
        <v>85</v>
      </c>
      <c r="AW681" s="13" t="s">
        <v>37</v>
      </c>
      <c r="AX681" s="13" t="s">
        <v>76</v>
      </c>
      <c r="AY681" s="159" t="s">
        <v>215</v>
      </c>
    </row>
    <row r="682" spans="2:51" s="13" customFormat="1" ht="12">
      <c r="B682" s="158"/>
      <c r="D682" s="150" t="s">
        <v>226</v>
      </c>
      <c r="E682" s="159" t="s">
        <v>21</v>
      </c>
      <c r="F682" s="160" t="s">
        <v>783</v>
      </c>
      <c r="H682" s="161">
        <v>-0.971</v>
      </c>
      <c r="I682" s="162"/>
      <c r="L682" s="158"/>
      <c r="M682" s="163"/>
      <c r="T682" s="164"/>
      <c r="AT682" s="159" t="s">
        <v>226</v>
      </c>
      <c r="AU682" s="159" t="s">
        <v>85</v>
      </c>
      <c r="AV682" s="13" t="s">
        <v>85</v>
      </c>
      <c r="AW682" s="13" t="s">
        <v>37</v>
      </c>
      <c r="AX682" s="13" t="s">
        <v>76</v>
      </c>
      <c r="AY682" s="159" t="s">
        <v>215</v>
      </c>
    </row>
    <row r="683" spans="2:51" s="14" customFormat="1" ht="12">
      <c r="B683" s="165"/>
      <c r="D683" s="150" t="s">
        <v>226</v>
      </c>
      <c r="E683" s="166" t="s">
        <v>21</v>
      </c>
      <c r="F683" s="167" t="s">
        <v>229</v>
      </c>
      <c r="H683" s="168">
        <v>15.867</v>
      </c>
      <c r="I683" s="169"/>
      <c r="L683" s="165"/>
      <c r="M683" s="170"/>
      <c r="T683" s="171"/>
      <c r="AT683" s="166" t="s">
        <v>226</v>
      </c>
      <c r="AU683" s="166" t="s">
        <v>85</v>
      </c>
      <c r="AV683" s="14" t="s">
        <v>230</v>
      </c>
      <c r="AW683" s="14" t="s">
        <v>37</v>
      </c>
      <c r="AX683" s="14" t="s">
        <v>76</v>
      </c>
      <c r="AY683" s="166" t="s">
        <v>215</v>
      </c>
    </row>
    <row r="684" spans="2:51" s="12" customFormat="1" ht="12">
      <c r="B684" s="152"/>
      <c r="D684" s="150" t="s">
        <v>226</v>
      </c>
      <c r="E684" s="153" t="s">
        <v>21</v>
      </c>
      <c r="F684" s="154" t="s">
        <v>784</v>
      </c>
      <c r="H684" s="153" t="s">
        <v>21</v>
      </c>
      <c r="I684" s="155"/>
      <c r="L684" s="152"/>
      <c r="M684" s="156"/>
      <c r="T684" s="157"/>
      <c r="AT684" s="153" t="s">
        <v>226</v>
      </c>
      <c r="AU684" s="153" t="s">
        <v>85</v>
      </c>
      <c r="AV684" s="12" t="s">
        <v>83</v>
      </c>
      <c r="AW684" s="12" t="s">
        <v>37</v>
      </c>
      <c r="AX684" s="12" t="s">
        <v>76</v>
      </c>
      <c r="AY684" s="153" t="s">
        <v>215</v>
      </c>
    </row>
    <row r="685" spans="2:51" s="13" customFormat="1" ht="12">
      <c r="B685" s="158"/>
      <c r="D685" s="150" t="s">
        <v>226</v>
      </c>
      <c r="E685" s="159" t="s">
        <v>21</v>
      </c>
      <c r="F685" s="160" t="s">
        <v>785</v>
      </c>
      <c r="H685" s="161">
        <v>46.791</v>
      </c>
      <c r="I685" s="162"/>
      <c r="L685" s="158"/>
      <c r="M685" s="163"/>
      <c r="T685" s="164"/>
      <c r="AT685" s="159" t="s">
        <v>226</v>
      </c>
      <c r="AU685" s="159" t="s">
        <v>85</v>
      </c>
      <c r="AV685" s="13" t="s">
        <v>85</v>
      </c>
      <c r="AW685" s="13" t="s">
        <v>37</v>
      </c>
      <c r="AX685" s="13" t="s">
        <v>76</v>
      </c>
      <c r="AY685" s="159" t="s">
        <v>215</v>
      </c>
    </row>
    <row r="686" spans="2:51" s="14" customFormat="1" ht="12">
      <c r="B686" s="165"/>
      <c r="D686" s="150" t="s">
        <v>226</v>
      </c>
      <c r="E686" s="166" t="s">
        <v>21</v>
      </c>
      <c r="F686" s="167" t="s">
        <v>229</v>
      </c>
      <c r="H686" s="168">
        <v>46.791</v>
      </c>
      <c r="I686" s="169"/>
      <c r="L686" s="165"/>
      <c r="M686" s="170"/>
      <c r="T686" s="171"/>
      <c r="AT686" s="166" t="s">
        <v>226</v>
      </c>
      <c r="AU686" s="166" t="s">
        <v>85</v>
      </c>
      <c r="AV686" s="14" t="s">
        <v>230</v>
      </c>
      <c r="AW686" s="14" t="s">
        <v>37</v>
      </c>
      <c r="AX686" s="14" t="s">
        <v>76</v>
      </c>
      <c r="AY686" s="166" t="s">
        <v>215</v>
      </c>
    </row>
    <row r="687" spans="2:51" s="15" customFormat="1" ht="12">
      <c r="B687" s="172"/>
      <c r="D687" s="150" t="s">
        <v>226</v>
      </c>
      <c r="E687" s="173" t="s">
        <v>21</v>
      </c>
      <c r="F687" s="174" t="s">
        <v>240</v>
      </c>
      <c r="H687" s="175">
        <v>111.554</v>
      </c>
      <c r="I687" s="176"/>
      <c r="L687" s="172"/>
      <c r="M687" s="177"/>
      <c r="T687" s="178"/>
      <c r="AT687" s="173" t="s">
        <v>226</v>
      </c>
      <c r="AU687" s="173" t="s">
        <v>85</v>
      </c>
      <c r="AV687" s="15" t="s">
        <v>221</v>
      </c>
      <c r="AW687" s="15" t="s">
        <v>37</v>
      </c>
      <c r="AX687" s="15" t="s">
        <v>83</v>
      </c>
      <c r="AY687" s="173" t="s">
        <v>215</v>
      </c>
    </row>
    <row r="688" spans="2:65" s="1" customFormat="1" ht="24.25" customHeight="1">
      <c r="B688" s="33"/>
      <c r="C688" s="133" t="s">
        <v>528</v>
      </c>
      <c r="D688" s="133" t="s">
        <v>217</v>
      </c>
      <c r="E688" s="134" t="s">
        <v>804</v>
      </c>
      <c r="F688" s="135" t="s">
        <v>805</v>
      </c>
      <c r="G688" s="136" t="s">
        <v>256</v>
      </c>
      <c r="H688" s="137">
        <v>13.586</v>
      </c>
      <c r="I688" s="138"/>
      <c r="J688" s="139">
        <f>ROUND(I688*H688,2)</f>
        <v>0</v>
      </c>
      <c r="K688" s="135" t="s">
        <v>220</v>
      </c>
      <c r="L688" s="33"/>
      <c r="M688" s="140" t="s">
        <v>21</v>
      </c>
      <c r="N688" s="141" t="s">
        <v>47</v>
      </c>
      <c r="P688" s="142">
        <f>O688*H688</f>
        <v>0</v>
      </c>
      <c r="Q688" s="142">
        <v>0.02</v>
      </c>
      <c r="R688" s="142">
        <f>Q688*H688</f>
        <v>0.27172</v>
      </c>
      <c r="S688" s="142">
        <v>0</v>
      </c>
      <c r="T688" s="143">
        <f>S688*H688</f>
        <v>0</v>
      </c>
      <c r="AR688" s="144" t="s">
        <v>221</v>
      </c>
      <c r="AT688" s="144" t="s">
        <v>217</v>
      </c>
      <c r="AU688" s="144" t="s">
        <v>85</v>
      </c>
      <c r="AY688" s="18" t="s">
        <v>215</v>
      </c>
      <c r="BE688" s="145">
        <f>IF(N688="základní",J688,0)</f>
        <v>0</v>
      </c>
      <c r="BF688" s="145">
        <f>IF(N688="snížená",J688,0)</f>
        <v>0</v>
      </c>
      <c r="BG688" s="145">
        <f>IF(N688="zákl. přenesená",J688,0)</f>
        <v>0</v>
      </c>
      <c r="BH688" s="145">
        <f>IF(N688="sníž. přenesená",J688,0)</f>
        <v>0</v>
      </c>
      <c r="BI688" s="145">
        <f>IF(N688="nulová",J688,0)</f>
        <v>0</v>
      </c>
      <c r="BJ688" s="18" t="s">
        <v>83</v>
      </c>
      <c r="BK688" s="145">
        <f>ROUND(I688*H688,2)</f>
        <v>0</v>
      </c>
      <c r="BL688" s="18" t="s">
        <v>221</v>
      </c>
      <c r="BM688" s="144" t="s">
        <v>806</v>
      </c>
    </row>
    <row r="689" spans="2:47" s="1" customFormat="1" ht="12">
      <c r="B689" s="33"/>
      <c r="D689" s="146" t="s">
        <v>222</v>
      </c>
      <c r="F689" s="147" t="s">
        <v>807</v>
      </c>
      <c r="I689" s="148"/>
      <c r="L689" s="33"/>
      <c r="M689" s="149"/>
      <c r="T689" s="54"/>
      <c r="AT689" s="18" t="s">
        <v>222</v>
      </c>
      <c r="AU689" s="18" t="s">
        <v>85</v>
      </c>
    </row>
    <row r="690" spans="2:51" s="13" customFormat="1" ht="12">
      <c r="B690" s="158"/>
      <c r="D690" s="150" t="s">
        <v>226</v>
      </c>
      <c r="E690" s="159" t="s">
        <v>21</v>
      </c>
      <c r="F690" s="160" t="s">
        <v>791</v>
      </c>
      <c r="H690" s="161">
        <v>0.036</v>
      </c>
      <c r="I690" s="162"/>
      <c r="L690" s="158"/>
      <c r="M690" s="163"/>
      <c r="T690" s="164"/>
      <c r="AT690" s="159" t="s">
        <v>226</v>
      </c>
      <c r="AU690" s="159" t="s">
        <v>85</v>
      </c>
      <c r="AV690" s="13" t="s">
        <v>85</v>
      </c>
      <c r="AW690" s="13" t="s">
        <v>37</v>
      </c>
      <c r="AX690" s="13" t="s">
        <v>76</v>
      </c>
      <c r="AY690" s="159" t="s">
        <v>215</v>
      </c>
    </row>
    <row r="691" spans="2:51" s="13" customFormat="1" ht="12">
      <c r="B691" s="158"/>
      <c r="D691" s="150" t="s">
        <v>226</v>
      </c>
      <c r="E691" s="159" t="s">
        <v>21</v>
      </c>
      <c r="F691" s="160" t="s">
        <v>808</v>
      </c>
      <c r="H691" s="161">
        <v>1.59</v>
      </c>
      <c r="I691" s="162"/>
      <c r="L691" s="158"/>
      <c r="M691" s="163"/>
      <c r="T691" s="164"/>
      <c r="AT691" s="159" t="s">
        <v>226</v>
      </c>
      <c r="AU691" s="159" t="s">
        <v>85</v>
      </c>
      <c r="AV691" s="13" t="s">
        <v>85</v>
      </c>
      <c r="AW691" s="13" t="s">
        <v>37</v>
      </c>
      <c r="AX691" s="13" t="s">
        <v>76</v>
      </c>
      <c r="AY691" s="159" t="s">
        <v>215</v>
      </c>
    </row>
    <row r="692" spans="2:51" s="13" customFormat="1" ht="12">
      <c r="B692" s="158"/>
      <c r="D692" s="150" t="s">
        <v>226</v>
      </c>
      <c r="E692" s="159" t="s">
        <v>21</v>
      </c>
      <c r="F692" s="160" t="s">
        <v>809</v>
      </c>
      <c r="H692" s="161">
        <v>11.16</v>
      </c>
      <c r="I692" s="162"/>
      <c r="L692" s="158"/>
      <c r="M692" s="163"/>
      <c r="T692" s="164"/>
      <c r="AT692" s="159" t="s">
        <v>226</v>
      </c>
      <c r="AU692" s="159" t="s">
        <v>85</v>
      </c>
      <c r="AV692" s="13" t="s">
        <v>85</v>
      </c>
      <c r="AW692" s="13" t="s">
        <v>37</v>
      </c>
      <c r="AX692" s="13" t="s">
        <v>76</v>
      </c>
      <c r="AY692" s="159" t="s">
        <v>215</v>
      </c>
    </row>
    <row r="693" spans="2:51" s="13" customFormat="1" ht="12">
      <c r="B693" s="158"/>
      <c r="D693" s="150" t="s">
        <v>226</v>
      </c>
      <c r="E693" s="159" t="s">
        <v>21</v>
      </c>
      <c r="F693" s="160" t="s">
        <v>810</v>
      </c>
      <c r="H693" s="161">
        <v>0.8</v>
      </c>
      <c r="I693" s="162"/>
      <c r="L693" s="158"/>
      <c r="M693" s="163"/>
      <c r="T693" s="164"/>
      <c r="AT693" s="159" t="s">
        <v>226</v>
      </c>
      <c r="AU693" s="159" t="s">
        <v>85</v>
      </c>
      <c r="AV693" s="13" t="s">
        <v>85</v>
      </c>
      <c r="AW693" s="13" t="s">
        <v>37</v>
      </c>
      <c r="AX693" s="13" t="s">
        <v>76</v>
      </c>
      <c r="AY693" s="159" t="s">
        <v>215</v>
      </c>
    </row>
    <row r="694" spans="2:51" s="15" customFormat="1" ht="12">
      <c r="B694" s="172"/>
      <c r="D694" s="150" t="s">
        <v>226</v>
      </c>
      <c r="E694" s="173" t="s">
        <v>21</v>
      </c>
      <c r="F694" s="174" t="s">
        <v>240</v>
      </c>
      <c r="H694" s="175">
        <v>13.586</v>
      </c>
      <c r="I694" s="176"/>
      <c r="L694" s="172"/>
      <c r="M694" s="177"/>
      <c r="T694" s="178"/>
      <c r="AT694" s="173" t="s">
        <v>226</v>
      </c>
      <c r="AU694" s="173" t="s">
        <v>85</v>
      </c>
      <c r="AV694" s="15" t="s">
        <v>221</v>
      </c>
      <c r="AW694" s="15" t="s">
        <v>37</v>
      </c>
      <c r="AX694" s="15" t="s">
        <v>83</v>
      </c>
      <c r="AY694" s="173" t="s">
        <v>215</v>
      </c>
    </row>
    <row r="695" spans="2:65" s="1" customFormat="1" ht="24.25" customHeight="1">
      <c r="B695" s="33"/>
      <c r="C695" s="133" t="s">
        <v>811</v>
      </c>
      <c r="D695" s="133" t="s">
        <v>217</v>
      </c>
      <c r="E695" s="134" t="s">
        <v>812</v>
      </c>
      <c r="F695" s="135" t="s">
        <v>813</v>
      </c>
      <c r="G695" s="136" t="s">
        <v>301</v>
      </c>
      <c r="H695" s="137">
        <v>4.8</v>
      </c>
      <c r="I695" s="138"/>
      <c r="J695" s="139">
        <f>ROUND(I695*H695,2)</f>
        <v>0</v>
      </c>
      <c r="K695" s="135" t="s">
        <v>302</v>
      </c>
      <c r="L695" s="33"/>
      <c r="M695" s="140" t="s">
        <v>21</v>
      </c>
      <c r="N695" s="141" t="s">
        <v>47</v>
      </c>
      <c r="P695" s="142">
        <f>O695*H695</f>
        <v>0</v>
      </c>
      <c r="Q695" s="142">
        <v>0</v>
      </c>
      <c r="R695" s="142">
        <f>Q695*H695</f>
        <v>0</v>
      </c>
      <c r="S695" s="142">
        <v>0</v>
      </c>
      <c r="T695" s="143">
        <f>S695*H695</f>
        <v>0</v>
      </c>
      <c r="AR695" s="144" t="s">
        <v>221</v>
      </c>
      <c r="AT695" s="144" t="s">
        <v>217</v>
      </c>
      <c r="AU695" s="144" t="s">
        <v>85</v>
      </c>
      <c r="AY695" s="18" t="s">
        <v>215</v>
      </c>
      <c r="BE695" s="145">
        <f>IF(N695="základní",J695,0)</f>
        <v>0</v>
      </c>
      <c r="BF695" s="145">
        <f>IF(N695="snížená",J695,0)</f>
        <v>0</v>
      </c>
      <c r="BG695" s="145">
        <f>IF(N695="zákl. přenesená",J695,0)</f>
        <v>0</v>
      </c>
      <c r="BH695" s="145">
        <f>IF(N695="sníž. přenesená",J695,0)</f>
        <v>0</v>
      </c>
      <c r="BI695" s="145">
        <f>IF(N695="nulová",J695,0)</f>
        <v>0</v>
      </c>
      <c r="BJ695" s="18" t="s">
        <v>83</v>
      </c>
      <c r="BK695" s="145">
        <f>ROUND(I695*H695,2)</f>
        <v>0</v>
      </c>
      <c r="BL695" s="18" t="s">
        <v>221</v>
      </c>
      <c r="BM695" s="144" t="s">
        <v>814</v>
      </c>
    </row>
    <row r="696" spans="2:51" s="13" customFormat="1" ht="12">
      <c r="B696" s="158"/>
      <c r="D696" s="150" t="s">
        <v>226</v>
      </c>
      <c r="E696" s="159" t="s">
        <v>21</v>
      </c>
      <c r="F696" s="160" t="s">
        <v>815</v>
      </c>
      <c r="H696" s="161">
        <v>4.8</v>
      </c>
      <c r="I696" s="162"/>
      <c r="L696" s="158"/>
      <c r="M696" s="163"/>
      <c r="T696" s="164"/>
      <c r="AT696" s="159" t="s">
        <v>226</v>
      </c>
      <c r="AU696" s="159" t="s">
        <v>85</v>
      </c>
      <c r="AV696" s="13" t="s">
        <v>85</v>
      </c>
      <c r="AW696" s="13" t="s">
        <v>37</v>
      </c>
      <c r="AX696" s="13" t="s">
        <v>76</v>
      </c>
      <c r="AY696" s="159" t="s">
        <v>215</v>
      </c>
    </row>
    <row r="697" spans="2:51" s="15" customFormat="1" ht="12">
      <c r="B697" s="172"/>
      <c r="D697" s="150" t="s">
        <v>226</v>
      </c>
      <c r="E697" s="173" t="s">
        <v>21</v>
      </c>
      <c r="F697" s="174" t="s">
        <v>240</v>
      </c>
      <c r="H697" s="175">
        <v>4.8</v>
      </c>
      <c r="I697" s="176"/>
      <c r="L697" s="172"/>
      <c r="M697" s="177"/>
      <c r="T697" s="178"/>
      <c r="AT697" s="173" t="s">
        <v>226</v>
      </c>
      <c r="AU697" s="173" t="s">
        <v>85</v>
      </c>
      <c r="AV697" s="15" t="s">
        <v>221</v>
      </c>
      <c r="AW697" s="15" t="s">
        <v>37</v>
      </c>
      <c r="AX697" s="15" t="s">
        <v>83</v>
      </c>
      <c r="AY697" s="173" t="s">
        <v>215</v>
      </c>
    </row>
    <row r="698" spans="2:65" s="1" customFormat="1" ht="24.25" customHeight="1">
      <c r="B698" s="33"/>
      <c r="C698" s="133" t="s">
        <v>535</v>
      </c>
      <c r="D698" s="133" t="s">
        <v>217</v>
      </c>
      <c r="E698" s="134" t="s">
        <v>816</v>
      </c>
      <c r="F698" s="135" t="s">
        <v>817</v>
      </c>
      <c r="G698" s="136" t="s">
        <v>256</v>
      </c>
      <c r="H698" s="137">
        <v>87.218</v>
      </c>
      <c r="I698" s="138"/>
      <c r="J698" s="139">
        <f>ROUND(I698*H698,2)</f>
        <v>0</v>
      </c>
      <c r="K698" s="135" t="s">
        <v>220</v>
      </c>
      <c r="L698" s="33"/>
      <c r="M698" s="140" t="s">
        <v>21</v>
      </c>
      <c r="N698" s="141" t="s">
        <v>47</v>
      </c>
      <c r="P698" s="142">
        <f>O698*H698</f>
        <v>0</v>
      </c>
      <c r="Q698" s="142">
        <v>0</v>
      </c>
      <c r="R698" s="142">
        <f>Q698*H698</f>
        <v>0</v>
      </c>
      <c r="S698" s="142">
        <v>0</v>
      </c>
      <c r="T698" s="143">
        <f>S698*H698</f>
        <v>0</v>
      </c>
      <c r="AR698" s="144" t="s">
        <v>221</v>
      </c>
      <c r="AT698" s="144" t="s">
        <v>217</v>
      </c>
      <c r="AU698" s="144" t="s">
        <v>85</v>
      </c>
      <c r="AY698" s="18" t="s">
        <v>215</v>
      </c>
      <c r="BE698" s="145">
        <f>IF(N698="základní",J698,0)</f>
        <v>0</v>
      </c>
      <c r="BF698" s="145">
        <f>IF(N698="snížená",J698,0)</f>
        <v>0</v>
      </c>
      <c r="BG698" s="145">
        <f>IF(N698="zákl. přenesená",J698,0)</f>
        <v>0</v>
      </c>
      <c r="BH698" s="145">
        <f>IF(N698="sníž. přenesená",J698,0)</f>
        <v>0</v>
      </c>
      <c r="BI698" s="145">
        <f>IF(N698="nulová",J698,0)</f>
        <v>0</v>
      </c>
      <c r="BJ698" s="18" t="s">
        <v>83</v>
      </c>
      <c r="BK698" s="145">
        <f>ROUND(I698*H698,2)</f>
        <v>0</v>
      </c>
      <c r="BL698" s="18" t="s">
        <v>221</v>
      </c>
      <c r="BM698" s="144" t="s">
        <v>818</v>
      </c>
    </row>
    <row r="699" spans="2:47" s="1" customFormat="1" ht="12">
      <c r="B699" s="33"/>
      <c r="D699" s="146" t="s">
        <v>222</v>
      </c>
      <c r="F699" s="147" t="s">
        <v>819</v>
      </c>
      <c r="I699" s="148"/>
      <c r="L699" s="33"/>
      <c r="M699" s="149"/>
      <c r="T699" s="54"/>
      <c r="AT699" s="18" t="s">
        <v>222</v>
      </c>
      <c r="AU699" s="18" t="s">
        <v>85</v>
      </c>
    </row>
    <row r="700" spans="2:51" s="12" customFormat="1" ht="12">
      <c r="B700" s="152"/>
      <c r="D700" s="150" t="s">
        <v>226</v>
      </c>
      <c r="E700" s="153" t="s">
        <v>21</v>
      </c>
      <c r="F700" s="154" t="s">
        <v>777</v>
      </c>
      <c r="H700" s="153" t="s">
        <v>21</v>
      </c>
      <c r="I700" s="155"/>
      <c r="L700" s="152"/>
      <c r="M700" s="156"/>
      <c r="T700" s="157"/>
      <c r="AT700" s="153" t="s">
        <v>226</v>
      </c>
      <c r="AU700" s="153" t="s">
        <v>85</v>
      </c>
      <c r="AV700" s="12" t="s">
        <v>83</v>
      </c>
      <c r="AW700" s="12" t="s">
        <v>37</v>
      </c>
      <c r="AX700" s="12" t="s">
        <v>76</v>
      </c>
      <c r="AY700" s="153" t="s">
        <v>215</v>
      </c>
    </row>
    <row r="701" spans="2:51" s="12" customFormat="1" ht="12">
      <c r="B701" s="152"/>
      <c r="D701" s="150" t="s">
        <v>226</v>
      </c>
      <c r="E701" s="153" t="s">
        <v>21</v>
      </c>
      <c r="F701" s="154" t="s">
        <v>778</v>
      </c>
      <c r="H701" s="153" t="s">
        <v>21</v>
      </c>
      <c r="I701" s="155"/>
      <c r="L701" s="152"/>
      <c r="M701" s="156"/>
      <c r="T701" s="157"/>
      <c r="AT701" s="153" t="s">
        <v>226</v>
      </c>
      <c r="AU701" s="153" t="s">
        <v>85</v>
      </c>
      <c r="AV701" s="12" t="s">
        <v>83</v>
      </c>
      <c r="AW701" s="12" t="s">
        <v>37</v>
      </c>
      <c r="AX701" s="12" t="s">
        <v>76</v>
      </c>
      <c r="AY701" s="153" t="s">
        <v>215</v>
      </c>
    </row>
    <row r="702" spans="2:51" s="13" customFormat="1" ht="12">
      <c r="B702" s="158"/>
      <c r="D702" s="150" t="s">
        <v>226</v>
      </c>
      <c r="E702" s="159" t="s">
        <v>21</v>
      </c>
      <c r="F702" s="160" t="s">
        <v>779</v>
      </c>
      <c r="H702" s="161">
        <v>25.257</v>
      </c>
      <c r="I702" s="162"/>
      <c r="L702" s="158"/>
      <c r="M702" s="163"/>
      <c r="T702" s="164"/>
      <c r="AT702" s="159" t="s">
        <v>226</v>
      </c>
      <c r="AU702" s="159" t="s">
        <v>85</v>
      </c>
      <c r="AV702" s="13" t="s">
        <v>85</v>
      </c>
      <c r="AW702" s="13" t="s">
        <v>37</v>
      </c>
      <c r="AX702" s="13" t="s">
        <v>76</v>
      </c>
      <c r="AY702" s="159" t="s">
        <v>215</v>
      </c>
    </row>
    <row r="703" spans="2:51" s="13" customFormat="1" ht="12">
      <c r="B703" s="158"/>
      <c r="D703" s="150" t="s">
        <v>226</v>
      </c>
      <c r="E703" s="159" t="s">
        <v>21</v>
      </c>
      <c r="F703" s="160" t="s">
        <v>780</v>
      </c>
      <c r="H703" s="161">
        <v>-0.697</v>
      </c>
      <c r="I703" s="162"/>
      <c r="L703" s="158"/>
      <c r="M703" s="163"/>
      <c r="T703" s="164"/>
      <c r="AT703" s="159" t="s">
        <v>226</v>
      </c>
      <c r="AU703" s="159" t="s">
        <v>85</v>
      </c>
      <c r="AV703" s="13" t="s">
        <v>85</v>
      </c>
      <c r="AW703" s="13" t="s">
        <v>37</v>
      </c>
      <c r="AX703" s="13" t="s">
        <v>76</v>
      </c>
      <c r="AY703" s="159" t="s">
        <v>215</v>
      </c>
    </row>
    <row r="704" spans="2:51" s="14" customFormat="1" ht="12">
      <c r="B704" s="165"/>
      <c r="D704" s="150" t="s">
        <v>226</v>
      </c>
      <c r="E704" s="166" t="s">
        <v>21</v>
      </c>
      <c r="F704" s="167" t="s">
        <v>229</v>
      </c>
      <c r="H704" s="168">
        <v>24.56</v>
      </c>
      <c r="I704" s="169"/>
      <c r="L704" s="165"/>
      <c r="M704" s="170"/>
      <c r="T704" s="171"/>
      <c r="AT704" s="166" t="s">
        <v>226</v>
      </c>
      <c r="AU704" s="166" t="s">
        <v>85</v>
      </c>
      <c r="AV704" s="14" t="s">
        <v>230</v>
      </c>
      <c r="AW704" s="14" t="s">
        <v>37</v>
      </c>
      <c r="AX704" s="14" t="s">
        <v>76</v>
      </c>
      <c r="AY704" s="166" t="s">
        <v>215</v>
      </c>
    </row>
    <row r="705" spans="2:51" s="12" customFormat="1" ht="12">
      <c r="B705" s="152"/>
      <c r="D705" s="150" t="s">
        <v>226</v>
      </c>
      <c r="E705" s="153" t="s">
        <v>21</v>
      </c>
      <c r="F705" s="154" t="s">
        <v>781</v>
      </c>
      <c r="H705" s="153" t="s">
        <v>21</v>
      </c>
      <c r="I705" s="155"/>
      <c r="L705" s="152"/>
      <c r="M705" s="156"/>
      <c r="T705" s="157"/>
      <c r="AT705" s="153" t="s">
        <v>226</v>
      </c>
      <c r="AU705" s="153" t="s">
        <v>85</v>
      </c>
      <c r="AV705" s="12" t="s">
        <v>83</v>
      </c>
      <c r="AW705" s="12" t="s">
        <v>37</v>
      </c>
      <c r="AX705" s="12" t="s">
        <v>76</v>
      </c>
      <c r="AY705" s="153" t="s">
        <v>215</v>
      </c>
    </row>
    <row r="706" spans="2:51" s="13" customFormat="1" ht="12">
      <c r="B706" s="158"/>
      <c r="D706" s="150" t="s">
        <v>226</v>
      </c>
      <c r="E706" s="159" t="s">
        <v>21</v>
      </c>
      <c r="F706" s="160" t="s">
        <v>782</v>
      </c>
      <c r="H706" s="161">
        <v>16.838</v>
      </c>
      <c r="I706" s="162"/>
      <c r="L706" s="158"/>
      <c r="M706" s="163"/>
      <c r="T706" s="164"/>
      <c r="AT706" s="159" t="s">
        <v>226</v>
      </c>
      <c r="AU706" s="159" t="s">
        <v>85</v>
      </c>
      <c r="AV706" s="13" t="s">
        <v>85</v>
      </c>
      <c r="AW706" s="13" t="s">
        <v>37</v>
      </c>
      <c r="AX706" s="13" t="s">
        <v>76</v>
      </c>
      <c r="AY706" s="159" t="s">
        <v>215</v>
      </c>
    </row>
    <row r="707" spans="2:51" s="13" customFormat="1" ht="12">
      <c r="B707" s="158"/>
      <c r="D707" s="150" t="s">
        <v>226</v>
      </c>
      <c r="E707" s="159" t="s">
        <v>21</v>
      </c>
      <c r="F707" s="160" t="s">
        <v>783</v>
      </c>
      <c r="H707" s="161">
        <v>-0.971</v>
      </c>
      <c r="I707" s="162"/>
      <c r="L707" s="158"/>
      <c r="M707" s="163"/>
      <c r="T707" s="164"/>
      <c r="AT707" s="159" t="s">
        <v>226</v>
      </c>
      <c r="AU707" s="159" t="s">
        <v>85</v>
      </c>
      <c r="AV707" s="13" t="s">
        <v>85</v>
      </c>
      <c r="AW707" s="13" t="s">
        <v>37</v>
      </c>
      <c r="AX707" s="13" t="s">
        <v>76</v>
      </c>
      <c r="AY707" s="159" t="s">
        <v>215</v>
      </c>
    </row>
    <row r="708" spans="2:51" s="14" customFormat="1" ht="12">
      <c r="B708" s="165"/>
      <c r="D708" s="150" t="s">
        <v>226</v>
      </c>
      <c r="E708" s="166" t="s">
        <v>21</v>
      </c>
      <c r="F708" s="167" t="s">
        <v>229</v>
      </c>
      <c r="H708" s="168">
        <v>15.867</v>
      </c>
      <c r="I708" s="169"/>
      <c r="L708" s="165"/>
      <c r="M708" s="170"/>
      <c r="T708" s="171"/>
      <c r="AT708" s="166" t="s">
        <v>226</v>
      </c>
      <c r="AU708" s="166" t="s">
        <v>85</v>
      </c>
      <c r="AV708" s="14" t="s">
        <v>230</v>
      </c>
      <c r="AW708" s="14" t="s">
        <v>37</v>
      </c>
      <c r="AX708" s="14" t="s">
        <v>76</v>
      </c>
      <c r="AY708" s="166" t="s">
        <v>215</v>
      </c>
    </row>
    <row r="709" spans="2:51" s="12" customFormat="1" ht="12">
      <c r="B709" s="152"/>
      <c r="D709" s="150" t="s">
        <v>226</v>
      </c>
      <c r="E709" s="153" t="s">
        <v>21</v>
      </c>
      <c r="F709" s="154" t="s">
        <v>784</v>
      </c>
      <c r="H709" s="153" t="s">
        <v>21</v>
      </c>
      <c r="I709" s="155"/>
      <c r="L709" s="152"/>
      <c r="M709" s="156"/>
      <c r="T709" s="157"/>
      <c r="AT709" s="153" t="s">
        <v>226</v>
      </c>
      <c r="AU709" s="153" t="s">
        <v>85</v>
      </c>
      <c r="AV709" s="12" t="s">
        <v>83</v>
      </c>
      <c r="AW709" s="12" t="s">
        <v>37</v>
      </c>
      <c r="AX709" s="12" t="s">
        <v>76</v>
      </c>
      <c r="AY709" s="153" t="s">
        <v>215</v>
      </c>
    </row>
    <row r="710" spans="2:51" s="13" customFormat="1" ht="12">
      <c r="B710" s="158"/>
      <c r="D710" s="150" t="s">
        <v>226</v>
      </c>
      <c r="E710" s="159" t="s">
        <v>21</v>
      </c>
      <c r="F710" s="160" t="s">
        <v>785</v>
      </c>
      <c r="H710" s="161">
        <v>46.791</v>
      </c>
      <c r="I710" s="162"/>
      <c r="L710" s="158"/>
      <c r="M710" s="163"/>
      <c r="T710" s="164"/>
      <c r="AT710" s="159" t="s">
        <v>226</v>
      </c>
      <c r="AU710" s="159" t="s">
        <v>85</v>
      </c>
      <c r="AV710" s="13" t="s">
        <v>85</v>
      </c>
      <c r="AW710" s="13" t="s">
        <v>37</v>
      </c>
      <c r="AX710" s="13" t="s">
        <v>76</v>
      </c>
      <c r="AY710" s="159" t="s">
        <v>215</v>
      </c>
    </row>
    <row r="711" spans="2:51" s="14" customFormat="1" ht="12">
      <c r="B711" s="165"/>
      <c r="D711" s="150" t="s">
        <v>226</v>
      </c>
      <c r="E711" s="166" t="s">
        <v>21</v>
      </c>
      <c r="F711" s="167" t="s">
        <v>229</v>
      </c>
      <c r="H711" s="168">
        <v>46.791</v>
      </c>
      <c r="I711" s="169"/>
      <c r="L711" s="165"/>
      <c r="M711" s="170"/>
      <c r="T711" s="171"/>
      <c r="AT711" s="166" t="s">
        <v>226</v>
      </c>
      <c r="AU711" s="166" t="s">
        <v>85</v>
      </c>
      <c r="AV711" s="14" t="s">
        <v>230</v>
      </c>
      <c r="AW711" s="14" t="s">
        <v>37</v>
      </c>
      <c r="AX711" s="14" t="s">
        <v>76</v>
      </c>
      <c r="AY711" s="166" t="s">
        <v>215</v>
      </c>
    </row>
    <row r="712" spans="2:51" s="15" customFormat="1" ht="12">
      <c r="B712" s="172"/>
      <c r="D712" s="150" t="s">
        <v>226</v>
      </c>
      <c r="E712" s="173" t="s">
        <v>21</v>
      </c>
      <c r="F712" s="174" t="s">
        <v>240</v>
      </c>
      <c r="H712" s="175">
        <v>87.218</v>
      </c>
      <c r="I712" s="176"/>
      <c r="L712" s="172"/>
      <c r="M712" s="177"/>
      <c r="T712" s="178"/>
      <c r="AT712" s="173" t="s">
        <v>226</v>
      </c>
      <c r="AU712" s="173" t="s">
        <v>85</v>
      </c>
      <c r="AV712" s="15" t="s">
        <v>221</v>
      </c>
      <c r="AW712" s="15" t="s">
        <v>37</v>
      </c>
      <c r="AX712" s="15" t="s">
        <v>83</v>
      </c>
      <c r="AY712" s="173" t="s">
        <v>215</v>
      </c>
    </row>
    <row r="713" spans="2:65" s="1" customFormat="1" ht="16.5" customHeight="1">
      <c r="B713" s="33"/>
      <c r="C713" s="133" t="s">
        <v>820</v>
      </c>
      <c r="D713" s="133" t="s">
        <v>217</v>
      </c>
      <c r="E713" s="134" t="s">
        <v>821</v>
      </c>
      <c r="F713" s="135" t="s">
        <v>822</v>
      </c>
      <c r="G713" s="136" t="s">
        <v>113</v>
      </c>
      <c r="H713" s="137">
        <v>7.375</v>
      </c>
      <c r="I713" s="138"/>
      <c r="J713" s="139">
        <f>ROUND(I713*H713,2)</f>
        <v>0</v>
      </c>
      <c r="K713" s="135" t="s">
        <v>220</v>
      </c>
      <c r="L713" s="33"/>
      <c r="M713" s="140" t="s">
        <v>21</v>
      </c>
      <c r="N713" s="141" t="s">
        <v>47</v>
      </c>
      <c r="P713" s="142">
        <f>O713*H713</f>
        <v>0</v>
      </c>
      <c r="Q713" s="142">
        <v>0.01352464</v>
      </c>
      <c r="R713" s="142">
        <f>Q713*H713</f>
        <v>0.09974422</v>
      </c>
      <c r="S713" s="142">
        <v>0</v>
      </c>
      <c r="T713" s="143">
        <f>S713*H713</f>
        <v>0</v>
      </c>
      <c r="AR713" s="144" t="s">
        <v>221</v>
      </c>
      <c r="AT713" s="144" t="s">
        <v>217</v>
      </c>
      <c r="AU713" s="144" t="s">
        <v>85</v>
      </c>
      <c r="AY713" s="18" t="s">
        <v>215</v>
      </c>
      <c r="BE713" s="145">
        <f>IF(N713="základní",J713,0)</f>
        <v>0</v>
      </c>
      <c r="BF713" s="145">
        <f>IF(N713="snížená",J713,0)</f>
        <v>0</v>
      </c>
      <c r="BG713" s="145">
        <f>IF(N713="zákl. přenesená",J713,0)</f>
        <v>0</v>
      </c>
      <c r="BH713" s="145">
        <f>IF(N713="sníž. přenesená",J713,0)</f>
        <v>0</v>
      </c>
      <c r="BI713" s="145">
        <f>IF(N713="nulová",J713,0)</f>
        <v>0</v>
      </c>
      <c r="BJ713" s="18" t="s">
        <v>83</v>
      </c>
      <c r="BK713" s="145">
        <f>ROUND(I713*H713,2)</f>
        <v>0</v>
      </c>
      <c r="BL713" s="18" t="s">
        <v>221</v>
      </c>
      <c r="BM713" s="144" t="s">
        <v>823</v>
      </c>
    </row>
    <row r="714" spans="2:47" s="1" customFormat="1" ht="12">
      <c r="B714" s="33"/>
      <c r="D714" s="146" t="s">
        <v>222</v>
      </c>
      <c r="F714" s="147" t="s">
        <v>824</v>
      </c>
      <c r="I714" s="148"/>
      <c r="L714" s="33"/>
      <c r="M714" s="149"/>
      <c r="T714" s="54"/>
      <c r="AT714" s="18" t="s">
        <v>222</v>
      </c>
      <c r="AU714" s="18" t="s">
        <v>85</v>
      </c>
    </row>
    <row r="715" spans="2:51" s="12" customFormat="1" ht="12">
      <c r="B715" s="152"/>
      <c r="D715" s="150" t="s">
        <v>226</v>
      </c>
      <c r="E715" s="153" t="s">
        <v>21</v>
      </c>
      <c r="F715" s="154" t="s">
        <v>281</v>
      </c>
      <c r="H715" s="153" t="s">
        <v>21</v>
      </c>
      <c r="I715" s="155"/>
      <c r="L715" s="152"/>
      <c r="M715" s="156"/>
      <c r="T715" s="157"/>
      <c r="AT715" s="153" t="s">
        <v>226</v>
      </c>
      <c r="AU715" s="153" t="s">
        <v>85</v>
      </c>
      <c r="AV715" s="12" t="s">
        <v>83</v>
      </c>
      <c r="AW715" s="12" t="s">
        <v>37</v>
      </c>
      <c r="AX715" s="12" t="s">
        <v>76</v>
      </c>
      <c r="AY715" s="153" t="s">
        <v>215</v>
      </c>
    </row>
    <row r="716" spans="2:51" s="13" customFormat="1" ht="12">
      <c r="B716" s="158"/>
      <c r="D716" s="150" t="s">
        <v>226</v>
      </c>
      <c r="E716" s="159" t="s">
        <v>21</v>
      </c>
      <c r="F716" s="160" t="s">
        <v>825</v>
      </c>
      <c r="H716" s="161">
        <v>4.434</v>
      </c>
      <c r="I716" s="162"/>
      <c r="L716" s="158"/>
      <c r="M716" s="163"/>
      <c r="T716" s="164"/>
      <c r="AT716" s="159" t="s">
        <v>226</v>
      </c>
      <c r="AU716" s="159" t="s">
        <v>85</v>
      </c>
      <c r="AV716" s="13" t="s">
        <v>85</v>
      </c>
      <c r="AW716" s="13" t="s">
        <v>37</v>
      </c>
      <c r="AX716" s="13" t="s">
        <v>76</v>
      </c>
      <c r="AY716" s="159" t="s">
        <v>215</v>
      </c>
    </row>
    <row r="717" spans="2:51" s="13" customFormat="1" ht="12">
      <c r="B717" s="158"/>
      <c r="D717" s="150" t="s">
        <v>226</v>
      </c>
      <c r="E717" s="159" t="s">
        <v>21</v>
      </c>
      <c r="F717" s="160" t="s">
        <v>826</v>
      </c>
      <c r="H717" s="161">
        <v>1.984</v>
      </c>
      <c r="I717" s="162"/>
      <c r="L717" s="158"/>
      <c r="M717" s="163"/>
      <c r="T717" s="164"/>
      <c r="AT717" s="159" t="s">
        <v>226</v>
      </c>
      <c r="AU717" s="159" t="s">
        <v>85</v>
      </c>
      <c r="AV717" s="13" t="s">
        <v>85</v>
      </c>
      <c r="AW717" s="13" t="s">
        <v>37</v>
      </c>
      <c r="AX717" s="13" t="s">
        <v>76</v>
      </c>
      <c r="AY717" s="159" t="s">
        <v>215</v>
      </c>
    </row>
    <row r="718" spans="2:51" s="13" customFormat="1" ht="12">
      <c r="B718" s="158"/>
      <c r="D718" s="150" t="s">
        <v>226</v>
      </c>
      <c r="E718" s="159" t="s">
        <v>21</v>
      </c>
      <c r="F718" s="160" t="s">
        <v>827</v>
      </c>
      <c r="H718" s="161">
        <v>0.897</v>
      </c>
      <c r="I718" s="162"/>
      <c r="L718" s="158"/>
      <c r="M718" s="163"/>
      <c r="T718" s="164"/>
      <c r="AT718" s="159" t="s">
        <v>226</v>
      </c>
      <c r="AU718" s="159" t="s">
        <v>85</v>
      </c>
      <c r="AV718" s="13" t="s">
        <v>85</v>
      </c>
      <c r="AW718" s="13" t="s">
        <v>37</v>
      </c>
      <c r="AX718" s="13" t="s">
        <v>76</v>
      </c>
      <c r="AY718" s="159" t="s">
        <v>215</v>
      </c>
    </row>
    <row r="719" spans="2:51" s="13" customFormat="1" ht="12">
      <c r="B719" s="158"/>
      <c r="D719" s="150" t="s">
        <v>226</v>
      </c>
      <c r="E719" s="159" t="s">
        <v>21</v>
      </c>
      <c r="F719" s="160" t="s">
        <v>828</v>
      </c>
      <c r="H719" s="161">
        <v>0.06</v>
      </c>
      <c r="I719" s="162"/>
      <c r="L719" s="158"/>
      <c r="M719" s="163"/>
      <c r="T719" s="164"/>
      <c r="AT719" s="159" t="s">
        <v>226</v>
      </c>
      <c r="AU719" s="159" t="s">
        <v>85</v>
      </c>
      <c r="AV719" s="13" t="s">
        <v>85</v>
      </c>
      <c r="AW719" s="13" t="s">
        <v>37</v>
      </c>
      <c r="AX719" s="13" t="s">
        <v>76</v>
      </c>
      <c r="AY719" s="159" t="s">
        <v>215</v>
      </c>
    </row>
    <row r="720" spans="2:51" s="15" customFormat="1" ht="12">
      <c r="B720" s="172"/>
      <c r="D720" s="150" t="s">
        <v>226</v>
      </c>
      <c r="E720" s="173" t="s">
        <v>21</v>
      </c>
      <c r="F720" s="174" t="s">
        <v>240</v>
      </c>
      <c r="H720" s="175">
        <v>7.375</v>
      </c>
      <c r="I720" s="176"/>
      <c r="L720" s="172"/>
      <c r="M720" s="177"/>
      <c r="T720" s="178"/>
      <c r="AT720" s="173" t="s">
        <v>226</v>
      </c>
      <c r="AU720" s="173" t="s">
        <v>85</v>
      </c>
      <c r="AV720" s="15" t="s">
        <v>221</v>
      </c>
      <c r="AW720" s="15" t="s">
        <v>37</v>
      </c>
      <c r="AX720" s="15" t="s">
        <v>83</v>
      </c>
      <c r="AY720" s="173" t="s">
        <v>215</v>
      </c>
    </row>
    <row r="721" spans="2:65" s="1" customFormat="1" ht="16.5" customHeight="1">
      <c r="B721" s="33"/>
      <c r="C721" s="133" t="s">
        <v>541</v>
      </c>
      <c r="D721" s="133" t="s">
        <v>217</v>
      </c>
      <c r="E721" s="134" t="s">
        <v>829</v>
      </c>
      <c r="F721" s="135" t="s">
        <v>830</v>
      </c>
      <c r="G721" s="136" t="s">
        <v>113</v>
      </c>
      <c r="H721" s="137">
        <v>7.375</v>
      </c>
      <c r="I721" s="138"/>
      <c r="J721" s="139">
        <f>ROUND(I721*H721,2)</f>
        <v>0</v>
      </c>
      <c r="K721" s="135" t="s">
        <v>220</v>
      </c>
      <c r="L721" s="33"/>
      <c r="M721" s="140" t="s">
        <v>21</v>
      </c>
      <c r="N721" s="141" t="s">
        <v>47</v>
      </c>
      <c r="P721" s="142">
        <f>O721*H721</f>
        <v>0</v>
      </c>
      <c r="Q721" s="142">
        <v>0</v>
      </c>
      <c r="R721" s="142">
        <f>Q721*H721</f>
        <v>0</v>
      </c>
      <c r="S721" s="142">
        <v>0</v>
      </c>
      <c r="T721" s="143">
        <f>S721*H721</f>
        <v>0</v>
      </c>
      <c r="AR721" s="144" t="s">
        <v>221</v>
      </c>
      <c r="AT721" s="144" t="s">
        <v>217</v>
      </c>
      <c r="AU721" s="144" t="s">
        <v>85</v>
      </c>
      <c r="AY721" s="18" t="s">
        <v>215</v>
      </c>
      <c r="BE721" s="145">
        <f>IF(N721="základní",J721,0)</f>
        <v>0</v>
      </c>
      <c r="BF721" s="145">
        <f>IF(N721="snížená",J721,0)</f>
        <v>0</v>
      </c>
      <c r="BG721" s="145">
        <f>IF(N721="zákl. přenesená",J721,0)</f>
        <v>0</v>
      </c>
      <c r="BH721" s="145">
        <f>IF(N721="sníž. přenesená",J721,0)</f>
        <v>0</v>
      </c>
      <c r="BI721" s="145">
        <f>IF(N721="nulová",J721,0)</f>
        <v>0</v>
      </c>
      <c r="BJ721" s="18" t="s">
        <v>83</v>
      </c>
      <c r="BK721" s="145">
        <f>ROUND(I721*H721,2)</f>
        <v>0</v>
      </c>
      <c r="BL721" s="18" t="s">
        <v>221</v>
      </c>
      <c r="BM721" s="144" t="s">
        <v>831</v>
      </c>
    </row>
    <row r="722" spans="2:47" s="1" customFormat="1" ht="12">
      <c r="B722" s="33"/>
      <c r="D722" s="146" t="s">
        <v>222</v>
      </c>
      <c r="F722" s="147" t="s">
        <v>832</v>
      </c>
      <c r="I722" s="148"/>
      <c r="L722" s="33"/>
      <c r="M722" s="149"/>
      <c r="T722" s="54"/>
      <c r="AT722" s="18" t="s">
        <v>222</v>
      </c>
      <c r="AU722" s="18" t="s">
        <v>85</v>
      </c>
    </row>
    <row r="723" spans="2:51" s="12" customFormat="1" ht="12">
      <c r="B723" s="152"/>
      <c r="D723" s="150" t="s">
        <v>226</v>
      </c>
      <c r="E723" s="153" t="s">
        <v>21</v>
      </c>
      <c r="F723" s="154" t="s">
        <v>281</v>
      </c>
      <c r="H723" s="153" t="s">
        <v>21</v>
      </c>
      <c r="I723" s="155"/>
      <c r="L723" s="152"/>
      <c r="M723" s="156"/>
      <c r="T723" s="157"/>
      <c r="AT723" s="153" t="s">
        <v>226</v>
      </c>
      <c r="AU723" s="153" t="s">
        <v>85</v>
      </c>
      <c r="AV723" s="12" t="s">
        <v>83</v>
      </c>
      <c r="AW723" s="12" t="s">
        <v>37</v>
      </c>
      <c r="AX723" s="12" t="s">
        <v>76</v>
      </c>
      <c r="AY723" s="153" t="s">
        <v>215</v>
      </c>
    </row>
    <row r="724" spans="2:51" s="13" customFormat="1" ht="12">
      <c r="B724" s="158"/>
      <c r="D724" s="150" t="s">
        <v>226</v>
      </c>
      <c r="E724" s="159" t="s">
        <v>21</v>
      </c>
      <c r="F724" s="160" t="s">
        <v>825</v>
      </c>
      <c r="H724" s="161">
        <v>4.434</v>
      </c>
      <c r="I724" s="162"/>
      <c r="L724" s="158"/>
      <c r="M724" s="163"/>
      <c r="T724" s="164"/>
      <c r="AT724" s="159" t="s">
        <v>226</v>
      </c>
      <c r="AU724" s="159" t="s">
        <v>85</v>
      </c>
      <c r="AV724" s="13" t="s">
        <v>85</v>
      </c>
      <c r="AW724" s="13" t="s">
        <v>37</v>
      </c>
      <c r="AX724" s="13" t="s">
        <v>76</v>
      </c>
      <c r="AY724" s="159" t="s">
        <v>215</v>
      </c>
    </row>
    <row r="725" spans="2:51" s="13" customFormat="1" ht="12">
      <c r="B725" s="158"/>
      <c r="D725" s="150" t="s">
        <v>226</v>
      </c>
      <c r="E725" s="159" t="s">
        <v>21</v>
      </c>
      <c r="F725" s="160" t="s">
        <v>826</v>
      </c>
      <c r="H725" s="161">
        <v>1.984</v>
      </c>
      <c r="I725" s="162"/>
      <c r="L725" s="158"/>
      <c r="M725" s="163"/>
      <c r="T725" s="164"/>
      <c r="AT725" s="159" t="s">
        <v>226</v>
      </c>
      <c r="AU725" s="159" t="s">
        <v>85</v>
      </c>
      <c r="AV725" s="13" t="s">
        <v>85</v>
      </c>
      <c r="AW725" s="13" t="s">
        <v>37</v>
      </c>
      <c r="AX725" s="13" t="s">
        <v>76</v>
      </c>
      <c r="AY725" s="159" t="s">
        <v>215</v>
      </c>
    </row>
    <row r="726" spans="2:51" s="13" customFormat="1" ht="12">
      <c r="B726" s="158"/>
      <c r="D726" s="150" t="s">
        <v>226</v>
      </c>
      <c r="E726" s="159" t="s">
        <v>21</v>
      </c>
      <c r="F726" s="160" t="s">
        <v>827</v>
      </c>
      <c r="H726" s="161">
        <v>0.897</v>
      </c>
      <c r="I726" s="162"/>
      <c r="L726" s="158"/>
      <c r="M726" s="163"/>
      <c r="T726" s="164"/>
      <c r="AT726" s="159" t="s">
        <v>226</v>
      </c>
      <c r="AU726" s="159" t="s">
        <v>85</v>
      </c>
      <c r="AV726" s="13" t="s">
        <v>85</v>
      </c>
      <c r="AW726" s="13" t="s">
        <v>37</v>
      </c>
      <c r="AX726" s="13" t="s">
        <v>76</v>
      </c>
      <c r="AY726" s="159" t="s">
        <v>215</v>
      </c>
    </row>
    <row r="727" spans="2:51" s="13" customFormat="1" ht="12">
      <c r="B727" s="158"/>
      <c r="D727" s="150" t="s">
        <v>226</v>
      </c>
      <c r="E727" s="159" t="s">
        <v>21</v>
      </c>
      <c r="F727" s="160" t="s">
        <v>828</v>
      </c>
      <c r="H727" s="161">
        <v>0.06</v>
      </c>
      <c r="I727" s="162"/>
      <c r="L727" s="158"/>
      <c r="M727" s="163"/>
      <c r="T727" s="164"/>
      <c r="AT727" s="159" t="s">
        <v>226</v>
      </c>
      <c r="AU727" s="159" t="s">
        <v>85</v>
      </c>
      <c r="AV727" s="13" t="s">
        <v>85</v>
      </c>
      <c r="AW727" s="13" t="s">
        <v>37</v>
      </c>
      <c r="AX727" s="13" t="s">
        <v>76</v>
      </c>
      <c r="AY727" s="159" t="s">
        <v>215</v>
      </c>
    </row>
    <row r="728" spans="2:51" s="15" customFormat="1" ht="12">
      <c r="B728" s="172"/>
      <c r="D728" s="150" t="s">
        <v>226</v>
      </c>
      <c r="E728" s="173" t="s">
        <v>21</v>
      </c>
      <c r="F728" s="174" t="s">
        <v>240</v>
      </c>
      <c r="H728" s="175">
        <v>7.375</v>
      </c>
      <c r="I728" s="176"/>
      <c r="L728" s="172"/>
      <c r="M728" s="177"/>
      <c r="T728" s="178"/>
      <c r="AT728" s="173" t="s">
        <v>226</v>
      </c>
      <c r="AU728" s="173" t="s">
        <v>85</v>
      </c>
      <c r="AV728" s="15" t="s">
        <v>221</v>
      </c>
      <c r="AW728" s="15" t="s">
        <v>37</v>
      </c>
      <c r="AX728" s="15" t="s">
        <v>83</v>
      </c>
      <c r="AY728" s="173" t="s">
        <v>215</v>
      </c>
    </row>
    <row r="729" spans="2:65" s="1" customFormat="1" ht="16.5" customHeight="1">
      <c r="B729" s="33"/>
      <c r="C729" s="133" t="s">
        <v>833</v>
      </c>
      <c r="D729" s="133" t="s">
        <v>217</v>
      </c>
      <c r="E729" s="134" t="s">
        <v>834</v>
      </c>
      <c r="F729" s="135" t="s">
        <v>835</v>
      </c>
      <c r="G729" s="136" t="s">
        <v>311</v>
      </c>
      <c r="H729" s="137">
        <v>1.832</v>
      </c>
      <c r="I729" s="138"/>
      <c r="J729" s="139">
        <f>ROUND(I729*H729,2)</f>
        <v>0</v>
      </c>
      <c r="K729" s="135" t="s">
        <v>220</v>
      </c>
      <c r="L729" s="33"/>
      <c r="M729" s="140" t="s">
        <v>21</v>
      </c>
      <c r="N729" s="141" t="s">
        <v>47</v>
      </c>
      <c r="P729" s="142">
        <f>O729*H729</f>
        <v>0</v>
      </c>
      <c r="Q729" s="142">
        <v>1.0627727797</v>
      </c>
      <c r="R729" s="142">
        <f>Q729*H729</f>
        <v>1.9469997324104</v>
      </c>
      <c r="S729" s="142">
        <v>0</v>
      </c>
      <c r="T729" s="143">
        <f>S729*H729</f>
        <v>0</v>
      </c>
      <c r="AR729" s="144" t="s">
        <v>221</v>
      </c>
      <c r="AT729" s="144" t="s">
        <v>217</v>
      </c>
      <c r="AU729" s="144" t="s">
        <v>85</v>
      </c>
      <c r="AY729" s="18" t="s">
        <v>215</v>
      </c>
      <c r="BE729" s="145">
        <f>IF(N729="základní",J729,0)</f>
        <v>0</v>
      </c>
      <c r="BF729" s="145">
        <f>IF(N729="snížená",J729,0)</f>
        <v>0</v>
      </c>
      <c r="BG729" s="145">
        <f>IF(N729="zákl. přenesená",J729,0)</f>
        <v>0</v>
      </c>
      <c r="BH729" s="145">
        <f>IF(N729="sníž. přenesená",J729,0)</f>
        <v>0</v>
      </c>
      <c r="BI729" s="145">
        <f>IF(N729="nulová",J729,0)</f>
        <v>0</v>
      </c>
      <c r="BJ729" s="18" t="s">
        <v>83</v>
      </c>
      <c r="BK729" s="145">
        <f>ROUND(I729*H729,2)</f>
        <v>0</v>
      </c>
      <c r="BL729" s="18" t="s">
        <v>221</v>
      </c>
      <c r="BM729" s="144" t="s">
        <v>836</v>
      </c>
    </row>
    <row r="730" spans="2:47" s="1" customFormat="1" ht="12">
      <c r="B730" s="33"/>
      <c r="D730" s="146" t="s">
        <v>222</v>
      </c>
      <c r="F730" s="147" t="s">
        <v>837</v>
      </c>
      <c r="I730" s="148"/>
      <c r="L730" s="33"/>
      <c r="M730" s="149"/>
      <c r="T730" s="54"/>
      <c r="AT730" s="18" t="s">
        <v>222</v>
      </c>
      <c r="AU730" s="18" t="s">
        <v>85</v>
      </c>
    </row>
    <row r="731" spans="2:51" s="12" customFormat="1" ht="12">
      <c r="B731" s="152"/>
      <c r="D731" s="150" t="s">
        <v>226</v>
      </c>
      <c r="E731" s="153" t="s">
        <v>21</v>
      </c>
      <c r="F731" s="154" t="s">
        <v>838</v>
      </c>
      <c r="H731" s="153" t="s">
        <v>21</v>
      </c>
      <c r="I731" s="155"/>
      <c r="L731" s="152"/>
      <c r="M731" s="156"/>
      <c r="T731" s="157"/>
      <c r="AT731" s="153" t="s">
        <v>226</v>
      </c>
      <c r="AU731" s="153" t="s">
        <v>85</v>
      </c>
      <c r="AV731" s="12" t="s">
        <v>83</v>
      </c>
      <c r="AW731" s="12" t="s">
        <v>37</v>
      </c>
      <c r="AX731" s="12" t="s">
        <v>76</v>
      </c>
      <c r="AY731" s="153" t="s">
        <v>215</v>
      </c>
    </row>
    <row r="732" spans="2:51" s="12" customFormat="1" ht="12">
      <c r="B732" s="152"/>
      <c r="D732" s="150" t="s">
        <v>226</v>
      </c>
      <c r="E732" s="153" t="s">
        <v>21</v>
      </c>
      <c r="F732" s="154" t="s">
        <v>839</v>
      </c>
      <c r="H732" s="153" t="s">
        <v>21</v>
      </c>
      <c r="I732" s="155"/>
      <c r="L732" s="152"/>
      <c r="M732" s="156"/>
      <c r="T732" s="157"/>
      <c r="AT732" s="153" t="s">
        <v>226</v>
      </c>
      <c r="AU732" s="153" t="s">
        <v>85</v>
      </c>
      <c r="AV732" s="12" t="s">
        <v>83</v>
      </c>
      <c r="AW732" s="12" t="s">
        <v>37</v>
      </c>
      <c r="AX732" s="12" t="s">
        <v>76</v>
      </c>
      <c r="AY732" s="153" t="s">
        <v>215</v>
      </c>
    </row>
    <row r="733" spans="2:51" s="13" customFormat="1" ht="20">
      <c r="B733" s="158"/>
      <c r="D733" s="150" t="s">
        <v>226</v>
      </c>
      <c r="E733" s="159" t="s">
        <v>21</v>
      </c>
      <c r="F733" s="160" t="s">
        <v>840</v>
      </c>
      <c r="H733" s="161">
        <v>1.873</v>
      </c>
      <c r="I733" s="162"/>
      <c r="L733" s="158"/>
      <c r="M733" s="163"/>
      <c r="T733" s="164"/>
      <c r="AT733" s="159" t="s">
        <v>226</v>
      </c>
      <c r="AU733" s="159" t="s">
        <v>85</v>
      </c>
      <c r="AV733" s="13" t="s">
        <v>85</v>
      </c>
      <c r="AW733" s="13" t="s">
        <v>37</v>
      </c>
      <c r="AX733" s="13" t="s">
        <v>76</v>
      </c>
      <c r="AY733" s="159" t="s">
        <v>215</v>
      </c>
    </row>
    <row r="734" spans="2:51" s="13" customFormat="1" ht="12">
      <c r="B734" s="158"/>
      <c r="D734" s="150" t="s">
        <v>226</v>
      </c>
      <c r="E734" s="159" t="s">
        <v>21</v>
      </c>
      <c r="F734" s="160" t="s">
        <v>841</v>
      </c>
      <c r="H734" s="161">
        <v>-0.041</v>
      </c>
      <c r="I734" s="162"/>
      <c r="L734" s="158"/>
      <c r="M734" s="163"/>
      <c r="T734" s="164"/>
      <c r="AT734" s="159" t="s">
        <v>226</v>
      </c>
      <c r="AU734" s="159" t="s">
        <v>85</v>
      </c>
      <c r="AV734" s="13" t="s">
        <v>85</v>
      </c>
      <c r="AW734" s="13" t="s">
        <v>37</v>
      </c>
      <c r="AX734" s="13" t="s">
        <v>76</v>
      </c>
      <c r="AY734" s="159" t="s">
        <v>215</v>
      </c>
    </row>
    <row r="735" spans="2:51" s="15" customFormat="1" ht="12">
      <c r="B735" s="172"/>
      <c r="D735" s="150" t="s">
        <v>226</v>
      </c>
      <c r="E735" s="173" t="s">
        <v>21</v>
      </c>
      <c r="F735" s="174" t="s">
        <v>240</v>
      </c>
      <c r="H735" s="175">
        <v>1.832</v>
      </c>
      <c r="I735" s="176"/>
      <c r="L735" s="172"/>
      <c r="M735" s="177"/>
      <c r="T735" s="178"/>
      <c r="AT735" s="173" t="s">
        <v>226</v>
      </c>
      <c r="AU735" s="173" t="s">
        <v>85</v>
      </c>
      <c r="AV735" s="15" t="s">
        <v>221</v>
      </c>
      <c r="AW735" s="15" t="s">
        <v>37</v>
      </c>
      <c r="AX735" s="15" t="s">
        <v>83</v>
      </c>
      <c r="AY735" s="173" t="s">
        <v>215</v>
      </c>
    </row>
    <row r="736" spans="2:65" s="1" customFormat="1" ht="21.75" customHeight="1">
      <c r="B736" s="33"/>
      <c r="C736" s="133" t="s">
        <v>546</v>
      </c>
      <c r="D736" s="133" t="s">
        <v>217</v>
      </c>
      <c r="E736" s="134" t="s">
        <v>842</v>
      </c>
      <c r="F736" s="135" t="s">
        <v>843</v>
      </c>
      <c r="G736" s="136" t="s">
        <v>113</v>
      </c>
      <c r="H736" s="137">
        <v>22.74</v>
      </c>
      <c r="I736" s="138"/>
      <c r="J736" s="139">
        <f>ROUND(I736*H736,2)</f>
        <v>0</v>
      </c>
      <c r="K736" s="135" t="s">
        <v>220</v>
      </c>
      <c r="L736" s="33"/>
      <c r="M736" s="140" t="s">
        <v>21</v>
      </c>
      <c r="N736" s="141" t="s">
        <v>47</v>
      </c>
      <c r="P736" s="142">
        <f>O736*H736</f>
        <v>0</v>
      </c>
      <c r="Q736" s="142">
        <v>0.105</v>
      </c>
      <c r="R736" s="142">
        <f>Q736*H736</f>
        <v>2.3876999999999997</v>
      </c>
      <c r="S736" s="142">
        <v>0</v>
      </c>
      <c r="T736" s="143">
        <f>S736*H736</f>
        <v>0</v>
      </c>
      <c r="AR736" s="144" t="s">
        <v>221</v>
      </c>
      <c r="AT736" s="144" t="s">
        <v>217</v>
      </c>
      <c r="AU736" s="144" t="s">
        <v>85</v>
      </c>
      <c r="AY736" s="18" t="s">
        <v>215</v>
      </c>
      <c r="BE736" s="145">
        <f>IF(N736="základní",J736,0)</f>
        <v>0</v>
      </c>
      <c r="BF736" s="145">
        <f>IF(N736="snížená",J736,0)</f>
        <v>0</v>
      </c>
      <c r="BG736" s="145">
        <f>IF(N736="zákl. přenesená",J736,0)</f>
        <v>0</v>
      </c>
      <c r="BH736" s="145">
        <f>IF(N736="sníž. přenesená",J736,0)</f>
        <v>0</v>
      </c>
      <c r="BI736" s="145">
        <f>IF(N736="nulová",J736,0)</f>
        <v>0</v>
      </c>
      <c r="BJ736" s="18" t="s">
        <v>83</v>
      </c>
      <c r="BK736" s="145">
        <f>ROUND(I736*H736,2)</f>
        <v>0</v>
      </c>
      <c r="BL736" s="18" t="s">
        <v>221</v>
      </c>
      <c r="BM736" s="144" t="s">
        <v>844</v>
      </c>
    </row>
    <row r="737" spans="2:47" s="1" customFormat="1" ht="12">
      <c r="B737" s="33"/>
      <c r="D737" s="146" t="s">
        <v>222</v>
      </c>
      <c r="F737" s="147" t="s">
        <v>845</v>
      </c>
      <c r="I737" s="148"/>
      <c r="L737" s="33"/>
      <c r="M737" s="149"/>
      <c r="T737" s="54"/>
      <c r="AT737" s="18" t="s">
        <v>222</v>
      </c>
      <c r="AU737" s="18" t="s">
        <v>85</v>
      </c>
    </row>
    <row r="738" spans="2:51" s="12" customFormat="1" ht="12">
      <c r="B738" s="152"/>
      <c r="D738" s="150" t="s">
        <v>226</v>
      </c>
      <c r="E738" s="153" t="s">
        <v>21</v>
      </c>
      <c r="F738" s="154" t="s">
        <v>269</v>
      </c>
      <c r="H738" s="153" t="s">
        <v>21</v>
      </c>
      <c r="I738" s="155"/>
      <c r="L738" s="152"/>
      <c r="M738" s="156"/>
      <c r="T738" s="157"/>
      <c r="AT738" s="153" t="s">
        <v>226</v>
      </c>
      <c r="AU738" s="153" t="s">
        <v>85</v>
      </c>
      <c r="AV738" s="12" t="s">
        <v>83</v>
      </c>
      <c r="AW738" s="12" t="s">
        <v>37</v>
      </c>
      <c r="AX738" s="12" t="s">
        <v>76</v>
      </c>
      <c r="AY738" s="153" t="s">
        <v>215</v>
      </c>
    </row>
    <row r="739" spans="2:51" s="13" customFormat="1" ht="12">
      <c r="B739" s="158"/>
      <c r="D739" s="150" t="s">
        <v>226</v>
      </c>
      <c r="E739" s="159" t="s">
        <v>21</v>
      </c>
      <c r="F739" s="160" t="s">
        <v>846</v>
      </c>
      <c r="H739" s="161">
        <v>22.74</v>
      </c>
      <c r="I739" s="162"/>
      <c r="L739" s="158"/>
      <c r="M739" s="163"/>
      <c r="T739" s="164"/>
      <c r="AT739" s="159" t="s">
        <v>226</v>
      </c>
      <c r="AU739" s="159" t="s">
        <v>85</v>
      </c>
      <c r="AV739" s="13" t="s">
        <v>85</v>
      </c>
      <c r="AW739" s="13" t="s">
        <v>37</v>
      </c>
      <c r="AX739" s="13" t="s">
        <v>76</v>
      </c>
      <c r="AY739" s="159" t="s">
        <v>215</v>
      </c>
    </row>
    <row r="740" spans="2:51" s="15" customFormat="1" ht="12">
      <c r="B740" s="172"/>
      <c r="D740" s="150" t="s">
        <v>226</v>
      </c>
      <c r="E740" s="173" t="s">
        <v>21</v>
      </c>
      <c r="F740" s="174" t="s">
        <v>240</v>
      </c>
      <c r="H740" s="175">
        <v>22.74</v>
      </c>
      <c r="I740" s="176"/>
      <c r="L740" s="172"/>
      <c r="M740" s="177"/>
      <c r="T740" s="178"/>
      <c r="AT740" s="173" t="s">
        <v>226</v>
      </c>
      <c r="AU740" s="173" t="s">
        <v>85</v>
      </c>
      <c r="AV740" s="15" t="s">
        <v>221</v>
      </c>
      <c r="AW740" s="15" t="s">
        <v>37</v>
      </c>
      <c r="AX740" s="15" t="s">
        <v>83</v>
      </c>
      <c r="AY740" s="173" t="s">
        <v>215</v>
      </c>
    </row>
    <row r="741" spans="2:65" s="1" customFormat="1" ht="21.75" customHeight="1">
      <c r="B741" s="33"/>
      <c r="C741" s="133" t="s">
        <v>847</v>
      </c>
      <c r="D741" s="133" t="s">
        <v>217</v>
      </c>
      <c r="E741" s="134" t="s">
        <v>848</v>
      </c>
      <c r="F741" s="135" t="s">
        <v>849</v>
      </c>
      <c r="G741" s="136" t="s">
        <v>113</v>
      </c>
      <c r="H741" s="137">
        <v>1.59</v>
      </c>
      <c r="I741" s="138"/>
      <c r="J741" s="139">
        <f>ROUND(I741*H741,2)</f>
        <v>0</v>
      </c>
      <c r="K741" s="135" t="s">
        <v>220</v>
      </c>
      <c r="L741" s="33"/>
      <c r="M741" s="140" t="s">
        <v>21</v>
      </c>
      <c r="N741" s="141" t="s">
        <v>47</v>
      </c>
      <c r="P741" s="142">
        <f>O741*H741</f>
        <v>0</v>
      </c>
      <c r="Q741" s="142">
        <v>0.09868</v>
      </c>
      <c r="R741" s="142">
        <f>Q741*H741</f>
        <v>0.15690120000000002</v>
      </c>
      <c r="S741" s="142">
        <v>0</v>
      </c>
      <c r="T741" s="143">
        <f>S741*H741</f>
        <v>0</v>
      </c>
      <c r="AR741" s="144" t="s">
        <v>221</v>
      </c>
      <c r="AT741" s="144" t="s">
        <v>217</v>
      </c>
      <c r="AU741" s="144" t="s">
        <v>85</v>
      </c>
      <c r="AY741" s="18" t="s">
        <v>215</v>
      </c>
      <c r="BE741" s="145">
        <f>IF(N741="základní",J741,0)</f>
        <v>0</v>
      </c>
      <c r="BF741" s="145">
        <f>IF(N741="snížená",J741,0)</f>
        <v>0</v>
      </c>
      <c r="BG741" s="145">
        <f>IF(N741="zákl. přenesená",J741,0)</f>
        <v>0</v>
      </c>
      <c r="BH741" s="145">
        <f>IF(N741="sníž. přenesená",J741,0)</f>
        <v>0</v>
      </c>
      <c r="BI741" s="145">
        <f>IF(N741="nulová",J741,0)</f>
        <v>0</v>
      </c>
      <c r="BJ741" s="18" t="s">
        <v>83</v>
      </c>
      <c r="BK741" s="145">
        <f>ROUND(I741*H741,2)</f>
        <v>0</v>
      </c>
      <c r="BL741" s="18" t="s">
        <v>221</v>
      </c>
      <c r="BM741" s="144" t="s">
        <v>850</v>
      </c>
    </row>
    <row r="742" spans="2:47" s="1" customFormat="1" ht="12">
      <c r="B742" s="33"/>
      <c r="D742" s="146" t="s">
        <v>222</v>
      </c>
      <c r="F742" s="147" t="s">
        <v>851</v>
      </c>
      <c r="I742" s="148"/>
      <c r="L742" s="33"/>
      <c r="M742" s="149"/>
      <c r="T742" s="54"/>
      <c r="AT742" s="18" t="s">
        <v>222</v>
      </c>
      <c r="AU742" s="18" t="s">
        <v>85</v>
      </c>
    </row>
    <row r="743" spans="2:51" s="12" customFormat="1" ht="12">
      <c r="B743" s="152"/>
      <c r="D743" s="150" t="s">
        <v>226</v>
      </c>
      <c r="E743" s="153" t="s">
        <v>21</v>
      </c>
      <c r="F743" s="154" t="s">
        <v>852</v>
      </c>
      <c r="H743" s="153" t="s">
        <v>21</v>
      </c>
      <c r="I743" s="155"/>
      <c r="L743" s="152"/>
      <c r="M743" s="156"/>
      <c r="T743" s="157"/>
      <c r="AT743" s="153" t="s">
        <v>226</v>
      </c>
      <c r="AU743" s="153" t="s">
        <v>85</v>
      </c>
      <c r="AV743" s="12" t="s">
        <v>83</v>
      </c>
      <c r="AW743" s="12" t="s">
        <v>37</v>
      </c>
      <c r="AX743" s="12" t="s">
        <v>76</v>
      </c>
      <c r="AY743" s="153" t="s">
        <v>215</v>
      </c>
    </row>
    <row r="744" spans="2:51" s="13" customFormat="1" ht="12">
      <c r="B744" s="158"/>
      <c r="D744" s="150" t="s">
        <v>226</v>
      </c>
      <c r="E744" s="159" t="s">
        <v>21</v>
      </c>
      <c r="F744" s="160" t="s">
        <v>853</v>
      </c>
      <c r="H744" s="161">
        <v>1.59</v>
      </c>
      <c r="I744" s="162"/>
      <c r="L744" s="158"/>
      <c r="M744" s="163"/>
      <c r="T744" s="164"/>
      <c r="AT744" s="159" t="s">
        <v>226</v>
      </c>
      <c r="AU744" s="159" t="s">
        <v>85</v>
      </c>
      <c r="AV744" s="13" t="s">
        <v>85</v>
      </c>
      <c r="AW744" s="13" t="s">
        <v>37</v>
      </c>
      <c r="AX744" s="13" t="s">
        <v>76</v>
      </c>
      <c r="AY744" s="159" t="s">
        <v>215</v>
      </c>
    </row>
    <row r="745" spans="2:51" s="15" customFormat="1" ht="12">
      <c r="B745" s="172"/>
      <c r="D745" s="150" t="s">
        <v>226</v>
      </c>
      <c r="E745" s="173" t="s">
        <v>21</v>
      </c>
      <c r="F745" s="174" t="s">
        <v>240</v>
      </c>
      <c r="H745" s="175">
        <v>1.59</v>
      </c>
      <c r="I745" s="176"/>
      <c r="L745" s="172"/>
      <c r="M745" s="177"/>
      <c r="T745" s="178"/>
      <c r="AT745" s="173" t="s">
        <v>226</v>
      </c>
      <c r="AU745" s="173" t="s">
        <v>85</v>
      </c>
      <c r="AV745" s="15" t="s">
        <v>221</v>
      </c>
      <c r="AW745" s="15" t="s">
        <v>37</v>
      </c>
      <c r="AX745" s="15" t="s">
        <v>83</v>
      </c>
      <c r="AY745" s="173" t="s">
        <v>215</v>
      </c>
    </row>
    <row r="746" spans="2:65" s="1" customFormat="1" ht="24.25" customHeight="1">
      <c r="B746" s="33"/>
      <c r="C746" s="133" t="s">
        <v>554</v>
      </c>
      <c r="D746" s="133" t="s">
        <v>217</v>
      </c>
      <c r="E746" s="134" t="s">
        <v>854</v>
      </c>
      <c r="F746" s="135" t="s">
        <v>855</v>
      </c>
      <c r="G746" s="136" t="s">
        <v>352</v>
      </c>
      <c r="H746" s="137">
        <v>1</v>
      </c>
      <c r="I746" s="138"/>
      <c r="J746" s="139">
        <f>ROUND(I746*H746,2)</f>
        <v>0</v>
      </c>
      <c r="K746" s="135" t="s">
        <v>220</v>
      </c>
      <c r="L746" s="33"/>
      <c r="M746" s="140" t="s">
        <v>21</v>
      </c>
      <c r="N746" s="141" t="s">
        <v>47</v>
      </c>
      <c r="P746" s="142">
        <f>O746*H746</f>
        <v>0</v>
      </c>
      <c r="Q746" s="142">
        <v>0.01777</v>
      </c>
      <c r="R746" s="142">
        <f>Q746*H746</f>
        <v>0.01777</v>
      </c>
      <c r="S746" s="142">
        <v>0</v>
      </c>
      <c r="T746" s="143">
        <f>S746*H746</f>
        <v>0</v>
      </c>
      <c r="AR746" s="144" t="s">
        <v>221</v>
      </c>
      <c r="AT746" s="144" t="s">
        <v>217</v>
      </c>
      <c r="AU746" s="144" t="s">
        <v>85</v>
      </c>
      <c r="AY746" s="18" t="s">
        <v>215</v>
      </c>
      <c r="BE746" s="145">
        <f>IF(N746="základní",J746,0)</f>
        <v>0</v>
      </c>
      <c r="BF746" s="145">
        <f>IF(N746="snížená",J746,0)</f>
        <v>0</v>
      </c>
      <c r="BG746" s="145">
        <f>IF(N746="zákl. přenesená",J746,0)</f>
        <v>0</v>
      </c>
      <c r="BH746" s="145">
        <f>IF(N746="sníž. přenesená",J746,0)</f>
        <v>0</v>
      </c>
      <c r="BI746" s="145">
        <f>IF(N746="nulová",J746,0)</f>
        <v>0</v>
      </c>
      <c r="BJ746" s="18" t="s">
        <v>83</v>
      </c>
      <c r="BK746" s="145">
        <f>ROUND(I746*H746,2)</f>
        <v>0</v>
      </c>
      <c r="BL746" s="18" t="s">
        <v>221</v>
      </c>
      <c r="BM746" s="144" t="s">
        <v>856</v>
      </c>
    </row>
    <row r="747" spans="2:47" s="1" customFormat="1" ht="12">
      <c r="B747" s="33"/>
      <c r="D747" s="146" t="s">
        <v>222</v>
      </c>
      <c r="F747" s="147" t="s">
        <v>857</v>
      </c>
      <c r="I747" s="148"/>
      <c r="L747" s="33"/>
      <c r="M747" s="149"/>
      <c r="T747" s="54"/>
      <c r="AT747" s="18" t="s">
        <v>222</v>
      </c>
      <c r="AU747" s="18" t="s">
        <v>85</v>
      </c>
    </row>
    <row r="748" spans="2:51" s="13" customFormat="1" ht="12">
      <c r="B748" s="158"/>
      <c r="D748" s="150" t="s">
        <v>226</v>
      </c>
      <c r="E748" s="159" t="s">
        <v>21</v>
      </c>
      <c r="F748" s="160" t="s">
        <v>858</v>
      </c>
      <c r="H748" s="161">
        <v>1</v>
      </c>
      <c r="I748" s="162"/>
      <c r="L748" s="158"/>
      <c r="M748" s="163"/>
      <c r="T748" s="164"/>
      <c r="AT748" s="159" t="s">
        <v>226</v>
      </c>
      <c r="AU748" s="159" t="s">
        <v>85</v>
      </c>
      <c r="AV748" s="13" t="s">
        <v>85</v>
      </c>
      <c r="AW748" s="13" t="s">
        <v>37</v>
      </c>
      <c r="AX748" s="13" t="s">
        <v>76</v>
      </c>
      <c r="AY748" s="159" t="s">
        <v>215</v>
      </c>
    </row>
    <row r="749" spans="2:51" s="15" customFormat="1" ht="12">
      <c r="B749" s="172"/>
      <c r="D749" s="150" t="s">
        <v>226</v>
      </c>
      <c r="E749" s="173" t="s">
        <v>21</v>
      </c>
      <c r="F749" s="174" t="s">
        <v>240</v>
      </c>
      <c r="H749" s="175">
        <v>1</v>
      </c>
      <c r="I749" s="176"/>
      <c r="L749" s="172"/>
      <c r="M749" s="177"/>
      <c r="T749" s="178"/>
      <c r="AT749" s="173" t="s">
        <v>226</v>
      </c>
      <c r="AU749" s="173" t="s">
        <v>85</v>
      </c>
      <c r="AV749" s="15" t="s">
        <v>221</v>
      </c>
      <c r="AW749" s="15" t="s">
        <v>37</v>
      </c>
      <c r="AX749" s="15" t="s">
        <v>83</v>
      </c>
      <c r="AY749" s="173" t="s">
        <v>215</v>
      </c>
    </row>
    <row r="750" spans="2:65" s="1" customFormat="1" ht="24.25" customHeight="1">
      <c r="B750" s="33"/>
      <c r="C750" s="179" t="s">
        <v>859</v>
      </c>
      <c r="D750" s="179" t="s">
        <v>308</v>
      </c>
      <c r="E750" s="180" t="s">
        <v>860</v>
      </c>
      <c r="F750" s="181" t="s">
        <v>861</v>
      </c>
      <c r="G750" s="182" t="s">
        <v>352</v>
      </c>
      <c r="H750" s="183">
        <v>1</v>
      </c>
      <c r="I750" s="184"/>
      <c r="J750" s="185">
        <f>ROUND(I750*H750,2)</f>
        <v>0</v>
      </c>
      <c r="K750" s="181" t="s">
        <v>302</v>
      </c>
      <c r="L750" s="186"/>
      <c r="M750" s="187" t="s">
        <v>21</v>
      </c>
      <c r="N750" s="188" t="s">
        <v>47</v>
      </c>
      <c r="P750" s="142">
        <f>O750*H750</f>
        <v>0</v>
      </c>
      <c r="Q750" s="142">
        <v>0</v>
      </c>
      <c r="R750" s="142">
        <f>Q750*H750</f>
        <v>0</v>
      </c>
      <c r="S750" s="142">
        <v>0</v>
      </c>
      <c r="T750" s="143">
        <f>S750*H750</f>
        <v>0</v>
      </c>
      <c r="AR750" s="144" t="s">
        <v>257</v>
      </c>
      <c r="AT750" s="144" t="s">
        <v>308</v>
      </c>
      <c r="AU750" s="144" t="s">
        <v>85</v>
      </c>
      <c r="AY750" s="18" t="s">
        <v>215</v>
      </c>
      <c r="BE750" s="145">
        <f>IF(N750="základní",J750,0)</f>
        <v>0</v>
      </c>
      <c r="BF750" s="145">
        <f>IF(N750="snížená",J750,0)</f>
        <v>0</v>
      </c>
      <c r="BG750" s="145">
        <f>IF(N750="zákl. přenesená",J750,0)</f>
        <v>0</v>
      </c>
      <c r="BH750" s="145">
        <f>IF(N750="sníž. přenesená",J750,0)</f>
        <v>0</v>
      </c>
      <c r="BI750" s="145">
        <f>IF(N750="nulová",J750,0)</f>
        <v>0</v>
      </c>
      <c r="BJ750" s="18" t="s">
        <v>83</v>
      </c>
      <c r="BK750" s="145">
        <f>ROUND(I750*H750,2)</f>
        <v>0</v>
      </c>
      <c r="BL750" s="18" t="s">
        <v>221</v>
      </c>
      <c r="BM750" s="144" t="s">
        <v>862</v>
      </c>
    </row>
    <row r="751" spans="2:63" s="11" customFormat="1" ht="22.9" customHeight="1">
      <c r="B751" s="121"/>
      <c r="D751" s="122" t="s">
        <v>75</v>
      </c>
      <c r="E751" s="131" t="s">
        <v>257</v>
      </c>
      <c r="F751" s="131" t="s">
        <v>863</v>
      </c>
      <c r="I751" s="124"/>
      <c r="J751" s="132">
        <f>BK751</f>
        <v>0</v>
      </c>
      <c r="L751" s="121"/>
      <c r="M751" s="126"/>
      <c r="P751" s="127">
        <f>SUM(P752:P760)</f>
        <v>0</v>
      </c>
      <c r="R751" s="127">
        <f>SUM(R752:R760)</f>
        <v>0.0005212</v>
      </c>
      <c r="T751" s="128">
        <f>SUM(T752:T760)</f>
        <v>0.2</v>
      </c>
      <c r="AR751" s="122" t="s">
        <v>83</v>
      </c>
      <c r="AT751" s="129" t="s">
        <v>75</v>
      </c>
      <c r="AU751" s="129" t="s">
        <v>83</v>
      </c>
      <c r="AY751" s="122" t="s">
        <v>215</v>
      </c>
      <c r="BK751" s="130">
        <f>SUM(BK752:BK760)</f>
        <v>0</v>
      </c>
    </row>
    <row r="752" spans="2:65" s="1" customFormat="1" ht="16.5" customHeight="1">
      <c r="B752" s="33"/>
      <c r="C752" s="133" t="s">
        <v>559</v>
      </c>
      <c r="D752" s="133" t="s">
        <v>217</v>
      </c>
      <c r="E752" s="134" t="s">
        <v>864</v>
      </c>
      <c r="F752" s="135" t="s">
        <v>865</v>
      </c>
      <c r="G752" s="136" t="s">
        <v>352</v>
      </c>
      <c r="H752" s="137">
        <v>1</v>
      </c>
      <c r="I752" s="138"/>
      <c r="J752" s="139">
        <f>ROUND(I752*H752,2)</f>
        <v>0</v>
      </c>
      <c r="K752" s="135" t="s">
        <v>220</v>
      </c>
      <c r="L752" s="33"/>
      <c r="M752" s="140" t="s">
        <v>21</v>
      </c>
      <c r="N752" s="141" t="s">
        <v>47</v>
      </c>
      <c r="P752" s="142">
        <f>O752*H752</f>
        <v>0</v>
      </c>
      <c r="Q752" s="142">
        <v>0</v>
      </c>
      <c r="R752" s="142">
        <f>Q752*H752</f>
        <v>0</v>
      </c>
      <c r="S752" s="142">
        <v>0.2</v>
      </c>
      <c r="T752" s="143">
        <f>S752*H752</f>
        <v>0.2</v>
      </c>
      <c r="AR752" s="144" t="s">
        <v>221</v>
      </c>
      <c r="AT752" s="144" t="s">
        <v>217</v>
      </c>
      <c r="AU752" s="144" t="s">
        <v>85</v>
      </c>
      <c r="AY752" s="18" t="s">
        <v>215</v>
      </c>
      <c r="BE752" s="145">
        <f>IF(N752="základní",J752,0)</f>
        <v>0</v>
      </c>
      <c r="BF752" s="145">
        <f>IF(N752="snížená",J752,0)</f>
        <v>0</v>
      </c>
      <c r="BG752" s="145">
        <f>IF(N752="zákl. přenesená",J752,0)</f>
        <v>0</v>
      </c>
      <c r="BH752" s="145">
        <f>IF(N752="sníž. přenesená",J752,0)</f>
        <v>0</v>
      </c>
      <c r="BI752" s="145">
        <f>IF(N752="nulová",J752,0)</f>
        <v>0</v>
      </c>
      <c r="BJ752" s="18" t="s">
        <v>83</v>
      </c>
      <c r="BK752" s="145">
        <f>ROUND(I752*H752,2)</f>
        <v>0</v>
      </c>
      <c r="BL752" s="18" t="s">
        <v>221</v>
      </c>
      <c r="BM752" s="144" t="s">
        <v>866</v>
      </c>
    </row>
    <row r="753" spans="2:47" s="1" customFormat="1" ht="12">
      <c r="B753" s="33"/>
      <c r="D753" s="146" t="s">
        <v>222</v>
      </c>
      <c r="F753" s="147" t="s">
        <v>867</v>
      </c>
      <c r="I753" s="148"/>
      <c r="L753" s="33"/>
      <c r="M753" s="149"/>
      <c r="T753" s="54"/>
      <c r="AT753" s="18" t="s">
        <v>222</v>
      </c>
      <c r="AU753" s="18" t="s">
        <v>85</v>
      </c>
    </row>
    <row r="754" spans="2:51" s="12" customFormat="1" ht="12">
      <c r="B754" s="152"/>
      <c r="D754" s="150" t="s">
        <v>226</v>
      </c>
      <c r="E754" s="153" t="s">
        <v>21</v>
      </c>
      <c r="F754" s="154" t="s">
        <v>269</v>
      </c>
      <c r="H754" s="153" t="s">
        <v>21</v>
      </c>
      <c r="I754" s="155"/>
      <c r="L754" s="152"/>
      <c r="M754" s="156"/>
      <c r="T754" s="157"/>
      <c r="AT754" s="153" t="s">
        <v>226</v>
      </c>
      <c r="AU754" s="153" t="s">
        <v>85</v>
      </c>
      <c r="AV754" s="12" t="s">
        <v>83</v>
      </c>
      <c r="AW754" s="12" t="s">
        <v>37</v>
      </c>
      <c r="AX754" s="12" t="s">
        <v>76</v>
      </c>
      <c r="AY754" s="153" t="s">
        <v>215</v>
      </c>
    </row>
    <row r="755" spans="2:51" s="13" customFormat="1" ht="12">
      <c r="B755" s="158"/>
      <c r="D755" s="150" t="s">
        <v>226</v>
      </c>
      <c r="E755" s="159" t="s">
        <v>21</v>
      </c>
      <c r="F755" s="160" t="s">
        <v>868</v>
      </c>
      <c r="H755" s="161">
        <v>1</v>
      </c>
      <c r="I755" s="162"/>
      <c r="L755" s="158"/>
      <c r="M755" s="163"/>
      <c r="T755" s="164"/>
      <c r="AT755" s="159" t="s">
        <v>226</v>
      </c>
      <c r="AU755" s="159" t="s">
        <v>85</v>
      </c>
      <c r="AV755" s="13" t="s">
        <v>85</v>
      </c>
      <c r="AW755" s="13" t="s">
        <v>37</v>
      </c>
      <c r="AX755" s="13" t="s">
        <v>76</v>
      </c>
      <c r="AY755" s="159" t="s">
        <v>215</v>
      </c>
    </row>
    <row r="756" spans="2:51" s="15" customFormat="1" ht="12">
      <c r="B756" s="172"/>
      <c r="D756" s="150" t="s">
        <v>226</v>
      </c>
      <c r="E756" s="173" t="s">
        <v>21</v>
      </c>
      <c r="F756" s="174" t="s">
        <v>240</v>
      </c>
      <c r="H756" s="175">
        <v>1</v>
      </c>
      <c r="I756" s="176"/>
      <c r="L756" s="172"/>
      <c r="M756" s="177"/>
      <c r="T756" s="178"/>
      <c r="AT756" s="173" t="s">
        <v>226</v>
      </c>
      <c r="AU756" s="173" t="s">
        <v>85</v>
      </c>
      <c r="AV756" s="15" t="s">
        <v>221</v>
      </c>
      <c r="AW756" s="15" t="s">
        <v>37</v>
      </c>
      <c r="AX756" s="15" t="s">
        <v>83</v>
      </c>
      <c r="AY756" s="173" t="s">
        <v>215</v>
      </c>
    </row>
    <row r="757" spans="2:65" s="1" customFormat="1" ht="16.5" customHeight="1">
      <c r="B757" s="33"/>
      <c r="C757" s="133" t="s">
        <v>869</v>
      </c>
      <c r="D757" s="133" t="s">
        <v>217</v>
      </c>
      <c r="E757" s="134" t="s">
        <v>870</v>
      </c>
      <c r="F757" s="135" t="s">
        <v>871</v>
      </c>
      <c r="G757" s="136" t="s">
        <v>301</v>
      </c>
      <c r="H757" s="137">
        <v>1</v>
      </c>
      <c r="I757" s="138"/>
      <c r="J757" s="139">
        <f>ROUND(I757*H757,2)</f>
        <v>0</v>
      </c>
      <c r="K757" s="135" t="s">
        <v>220</v>
      </c>
      <c r="L757" s="33"/>
      <c r="M757" s="140" t="s">
        <v>21</v>
      </c>
      <c r="N757" s="141" t="s">
        <v>47</v>
      </c>
      <c r="P757" s="142">
        <f>O757*H757</f>
        <v>0</v>
      </c>
      <c r="Q757" s="142">
        <v>0.0005212</v>
      </c>
      <c r="R757" s="142">
        <f>Q757*H757</f>
        <v>0.0005212</v>
      </c>
      <c r="S757" s="142">
        <v>0</v>
      </c>
      <c r="T757" s="143">
        <f>S757*H757</f>
        <v>0</v>
      </c>
      <c r="AR757" s="144" t="s">
        <v>221</v>
      </c>
      <c r="AT757" s="144" t="s">
        <v>217</v>
      </c>
      <c r="AU757" s="144" t="s">
        <v>85</v>
      </c>
      <c r="AY757" s="18" t="s">
        <v>215</v>
      </c>
      <c r="BE757" s="145">
        <f>IF(N757="základní",J757,0)</f>
        <v>0</v>
      </c>
      <c r="BF757" s="145">
        <f>IF(N757="snížená",J757,0)</f>
        <v>0</v>
      </c>
      <c r="BG757" s="145">
        <f>IF(N757="zákl. přenesená",J757,0)</f>
        <v>0</v>
      </c>
      <c r="BH757" s="145">
        <f>IF(N757="sníž. přenesená",J757,0)</f>
        <v>0</v>
      </c>
      <c r="BI757" s="145">
        <f>IF(N757="nulová",J757,0)</f>
        <v>0</v>
      </c>
      <c r="BJ757" s="18" t="s">
        <v>83</v>
      </c>
      <c r="BK757" s="145">
        <f>ROUND(I757*H757,2)</f>
        <v>0</v>
      </c>
      <c r="BL757" s="18" t="s">
        <v>221</v>
      </c>
      <c r="BM757" s="144" t="s">
        <v>872</v>
      </c>
    </row>
    <row r="758" spans="2:47" s="1" customFormat="1" ht="12">
      <c r="B758" s="33"/>
      <c r="D758" s="146" t="s">
        <v>222</v>
      </c>
      <c r="F758" s="147" t="s">
        <v>873</v>
      </c>
      <c r="I758" s="148"/>
      <c r="L758" s="33"/>
      <c r="M758" s="149"/>
      <c r="T758" s="54"/>
      <c r="AT758" s="18" t="s">
        <v>222</v>
      </c>
      <c r="AU758" s="18" t="s">
        <v>85</v>
      </c>
    </row>
    <row r="759" spans="2:51" s="13" customFormat="1" ht="12">
      <c r="B759" s="158"/>
      <c r="D759" s="150" t="s">
        <v>226</v>
      </c>
      <c r="E759" s="159" t="s">
        <v>21</v>
      </c>
      <c r="F759" s="160" t="s">
        <v>470</v>
      </c>
      <c r="H759" s="161">
        <v>1</v>
      </c>
      <c r="I759" s="162"/>
      <c r="L759" s="158"/>
      <c r="M759" s="163"/>
      <c r="T759" s="164"/>
      <c r="AT759" s="159" t="s">
        <v>226</v>
      </c>
      <c r="AU759" s="159" t="s">
        <v>85</v>
      </c>
      <c r="AV759" s="13" t="s">
        <v>85</v>
      </c>
      <c r="AW759" s="13" t="s">
        <v>37</v>
      </c>
      <c r="AX759" s="13" t="s">
        <v>76</v>
      </c>
      <c r="AY759" s="159" t="s">
        <v>215</v>
      </c>
    </row>
    <row r="760" spans="2:51" s="15" customFormat="1" ht="12">
      <c r="B760" s="172"/>
      <c r="D760" s="150" t="s">
        <v>226</v>
      </c>
      <c r="E760" s="173" t="s">
        <v>21</v>
      </c>
      <c r="F760" s="174" t="s">
        <v>240</v>
      </c>
      <c r="H760" s="175">
        <v>1</v>
      </c>
      <c r="I760" s="176"/>
      <c r="L760" s="172"/>
      <c r="M760" s="177"/>
      <c r="T760" s="178"/>
      <c r="AT760" s="173" t="s">
        <v>226</v>
      </c>
      <c r="AU760" s="173" t="s">
        <v>85</v>
      </c>
      <c r="AV760" s="15" t="s">
        <v>221</v>
      </c>
      <c r="AW760" s="15" t="s">
        <v>37</v>
      </c>
      <c r="AX760" s="15" t="s">
        <v>83</v>
      </c>
      <c r="AY760" s="173" t="s">
        <v>215</v>
      </c>
    </row>
    <row r="761" spans="2:63" s="11" customFormat="1" ht="22.9" customHeight="1">
      <c r="B761" s="121"/>
      <c r="D761" s="122" t="s">
        <v>75</v>
      </c>
      <c r="E761" s="131" t="s">
        <v>294</v>
      </c>
      <c r="F761" s="131" t="s">
        <v>874</v>
      </c>
      <c r="I761" s="124"/>
      <c r="J761" s="132">
        <f>BK761</f>
        <v>0</v>
      </c>
      <c r="L761" s="121"/>
      <c r="M761" s="126"/>
      <c r="P761" s="127">
        <f>SUM(P762:P958)</f>
        <v>0</v>
      </c>
      <c r="R761" s="127">
        <f>SUM(R762:R958)</f>
        <v>2.27557225</v>
      </c>
      <c r="T761" s="128">
        <f>SUM(T762:T958)</f>
        <v>326.8354950000001</v>
      </c>
      <c r="AR761" s="122" t="s">
        <v>83</v>
      </c>
      <c r="AT761" s="129" t="s">
        <v>75</v>
      </c>
      <c r="AU761" s="129" t="s">
        <v>83</v>
      </c>
      <c r="AY761" s="122" t="s">
        <v>215</v>
      </c>
      <c r="BK761" s="130">
        <f>SUM(BK762:BK958)</f>
        <v>0</v>
      </c>
    </row>
    <row r="762" spans="2:65" s="1" customFormat="1" ht="16.5" customHeight="1">
      <c r="B762" s="33"/>
      <c r="C762" s="133" t="s">
        <v>564</v>
      </c>
      <c r="D762" s="133" t="s">
        <v>217</v>
      </c>
      <c r="E762" s="134" t="s">
        <v>875</v>
      </c>
      <c r="F762" s="135" t="s">
        <v>876</v>
      </c>
      <c r="G762" s="136" t="s">
        <v>301</v>
      </c>
      <c r="H762" s="137">
        <v>4.8</v>
      </c>
      <c r="I762" s="138"/>
      <c r="J762" s="139">
        <f>ROUND(I762*H762,2)</f>
        <v>0</v>
      </c>
      <c r="K762" s="135" t="s">
        <v>220</v>
      </c>
      <c r="L762" s="33"/>
      <c r="M762" s="140" t="s">
        <v>21</v>
      </c>
      <c r="N762" s="141" t="s">
        <v>47</v>
      </c>
      <c r="P762" s="142">
        <f>O762*H762</f>
        <v>0</v>
      </c>
      <c r="Q762" s="142">
        <v>0.4381916</v>
      </c>
      <c r="R762" s="142">
        <f>Q762*H762</f>
        <v>2.10331968</v>
      </c>
      <c r="S762" s="142">
        <v>0</v>
      </c>
      <c r="T762" s="143">
        <f>S762*H762</f>
        <v>0</v>
      </c>
      <c r="AR762" s="144" t="s">
        <v>221</v>
      </c>
      <c r="AT762" s="144" t="s">
        <v>217</v>
      </c>
      <c r="AU762" s="144" t="s">
        <v>85</v>
      </c>
      <c r="AY762" s="18" t="s">
        <v>215</v>
      </c>
      <c r="BE762" s="145">
        <f>IF(N762="základní",J762,0)</f>
        <v>0</v>
      </c>
      <c r="BF762" s="145">
        <f>IF(N762="snížená",J762,0)</f>
        <v>0</v>
      </c>
      <c r="BG762" s="145">
        <f>IF(N762="zákl. přenesená",J762,0)</f>
        <v>0</v>
      </c>
      <c r="BH762" s="145">
        <f>IF(N762="sníž. přenesená",J762,0)</f>
        <v>0</v>
      </c>
      <c r="BI762" s="145">
        <f>IF(N762="nulová",J762,0)</f>
        <v>0</v>
      </c>
      <c r="BJ762" s="18" t="s">
        <v>83</v>
      </c>
      <c r="BK762" s="145">
        <f>ROUND(I762*H762,2)</f>
        <v>0</v>
      </c>
      <c r="BL762" s="18" t="s">
        <v>221</v>
      </c>
      <c r="BM762" s="144" t="s">
        <v>877</v>
      </c>
    </row>
    <row r="763" spans="2:47" s="1" customFormat="1" ht="12">
      <c r="B763" s="33"/>
      <c r="D763" s="146" t="s">
        <v>222</v>
      </c>
      <c r="F763" s="147" t="s">
        <v>878</v>
      </c>
      <c r="I763" s="148"/>
      <c r="L763" s="33"/>
      <c r="M763" s="149"/>
      <c r="T763" s="54"/>
      <c r="AT763" s="18" t="s">
        <v>222</v>
      </c>
      <c r="AU763" s="18" t="s">
        <v>85</v>
      </c>
    </row>
    <row r="764" spans="2:51" s="13" customFormat="1" ht="12">
      <c r="B764" s="158"/>
      <c r="D764" s="150" t="s">
        <v>226</v>
      </c>
      <c r="E764" s="159" t="s">
        <v>21</v>
      </c>
      <c r="F764" s="160" t="s">
        <v>815</v>
      </c>
      <c r="H764" s="161">
        <v>4.8</v>
      </c>
      <c r="I764" s="162"/>
      <c r="L764" s="158"/>
      <c r="M764" s="163"/>
      <c r="T764" s="164"/>
      <c r="AT764" s="159" t="s">
        <v>226</v>
      </c>
      <c r="AU764" s="159" t="s">
        <v>85</v>
      </c>
      <c r="AV764" s="13" t="s">
        <v>85</v>
      </c>
      <c r="AW764" s="13" t="s">
        <v>37</v>
      </c>
      <c r="AX764" s="13" t="s">
        <v>76</v>
      </c>
      <c r="AY764" s="159" t="s">
        <v>215</v>
      </c>
    </row>
    <row r="765" spans="2:51" s="15" customFormat="1" ht="12">
      <c r="B765" s="172"/>
      <c r="D765" s="150" t="s">
        <v>226</v>
      </c>
      <c r="E765" s="173" t="s">
        <v>21</v>
      </c>
      <c r="F765" s="174" t="s">
        <v>240</v>
      </c>
      <c r="H765" s="175">
        <v>4.8</v>
      </c>
      <c r="I765" s="176"/>
      <c r="L765" s="172"/>
      <c r="M765" s="177"/>
      <c r="T765" s="178"/>
      <c r="AT765" s="173" t="s">
        <v>226</v>
      </c>
      <c r="AU765" s="173" t="s">
        <v>85</v>
      </c>
      <c r="AV765" s="15" t="s">
        <v>221</v>
      </c>
      <c r="AW765" s="15" t="s">
        <v>37</v>
      </c>
      <c r="AX765" s="15" t="s">
        <v>83</v>
      </c>
      <c r="AY765" s="173" t="s">
        <v>215</v>
      </c>
    </row>
    <row r="766" spans="2:65" s="1" customFormat="1" ht="16.5" customHeight="1">
      <c r="B766" s="33"/>
      <c r="C766" s="179" t="s">
        <v>879</v>
      </c>
      <c r="D766" s="179" t="s">
        <v>308</v>
      </c>
      <c r="E766" s="180" t="s">
        <v>880</v>
      </c>
      <c r="F766" s="181" t="s">
        <v>881</v>
      </c>
      <c r="G766" s="182" t="s">
        <v>301</v>
      </c>
      <c r="H766" s="183">
        <v>4.8</v>
      </c>
      <c r="I766" s="184"/>
      <c r="J766" s="185">
        <f>ROUND(I766*H766,2)</f>
        <v>0</v>
      </c>
      <c r="K766" s="181" t="s">
        <v>220</v>
      </c>
      <c r="L766" s="186"/>
      <c r="M766" s="187" t="s">
        <v>21</v>
      </c>
      <c r="N766" s="188" t="s">
        <v>47</v>
      </c>
      <c r="P766" s="142">
        <f>O766*H766</f>
        <v>0</v>
      </c>
      <c r="Q766" s="142">
        <v>0.0067</v>
      </c>
      <c r="R766" s="142">
        <f>Q766*H766</f>
        <v>0.03216</v>
      </c>
      <c r="S766" s="142">
        <v>0</v>
      </c>
      <c r="T766" s="143">
        <f>S766*H766</f>
        <v>0</v>
      </c>
      <c r="AR766" s="144" t="s">
        <v>257</v>
      </c>
      <c r="AT766" s="144" t="s">
        <v>308</v>
      </c>
      <c r="AU766" s="144" t="s">
        <v>85</v>
      </c>
      <c r="AY766" s="18" t="s">
        <v>215</v>
      </c>
      <c r="BE766" s="145">
        <f>IF(N766="základní",J766,0)</f>
        <v>0</v>
      </c>
      <c r="BF766" s="145">
        <f>IF(N766="snížená",J766,0)</f>
        <v>0</v>
      </c>
      <c r="BG766" s="145">
        <f>IF(N766="zákl. přenesená",J766,0)</f>
        <v>0</v>
      </c>
      <c r="BH766" s="145">
        <f>IF(N766="sníž. přenesená",J766,0)</f>
        <v>0</v>
      </c>
      <c r="BI766" s="145">
        <f>IF(N766="nulová",J766,0)</f>
        <v>0</v>
      </c>
      <c r="BJ766" s="18" t="s">
        <v>83</v>
      </c>
      <c r="BK766" s="145">
        <f>ROUND(I766*H766,2)</f>
        <v>0</v>
      </c>
      <c r="BL766" s="18" t="s">
        <v>221</v>
      </c>
      <c r="BM766" s="144" t="s">
        <v>882</v>
      </c>
    </row>
    <row r="767" spans="2:51" s="13" customFormat="1" ht="12">
      <c r="B767" s="158"/>
      <c r="D767" s="150" t="s">
        <v>226</v>
      </c>
      <c r="E767" s="159" t="s">
        <v>21</v>
      </c>
      <c r="F767" s="160" t="s">
        <v>815</v>
      </c>
      <c r="H767" s="161">
        <v>4.8</v>
      </c>
      <c r="I767" s="162"/>
      <c r="L767" s="158"/>
      <c r="M767" s="163"/>
      <c r="T767" s="164"/>
      <c r="AT767" s="159" t="s">
        <v>226</v>
      </c>
      <c r="AU767" s="159" t="s">
        <v>85</v>
      </c>
      <c r="AV767" s="13" t="s">
        <v>85</v>
      </c>
      <c r="AW767" s="13" t="s">
        <v>37</v>
      </c>
      <c r="AX767" s="13" t="s">
        <v>76</v>
      </c>
      <c r="AY767" s="159" t="s">
        <v>215</v>
      </c>
    </row>
    <row r="768" spans="2:51" s="12" customFormat="1" ht="12">
      <c r="B768" s="152"/>
      <c r="D768" s="150" t="s">
        <v>226</v>
      </c>
      <c r="E768" s="153" t="s">
        <v>21</v>
      </c>
      <c r="F768" s="154" t="s">
        <v>883</v>
      </c>
      <c r="H768" s="153" t="s">
        <v>21</v>
      </c>
      <c r="I768" s="155"/>
      <c r="L768" s="152"/>
      <c r="M768" s="156"/>
      <c r="T768" s="157"/>
      <c r="AT768" s="153" t="s">
        <v>226</v>
      </c>
      <c r="AU768" s="153" t="s">
        <v>85</v>
      </c>
      <c r="AV768" s="12" t="s">
        <v>83</v>
      </c>
      <c r="AW768" s="12" t="s">
        <v>37</v>
      </c>
      <c r="AX768" s="12" t="s">
        <v>76</v>
      </c>
      <c r="AY768" s="153" t="s">
        <v>215</v>
      </c>
    </row>
    <row r="769" spans="2:51" s="15" customFormat="1" ht="12">
      <c r="B769" s="172"/>
      <c r="D769" s="150" t="s">
        <v>226</v>
      </c>
      <c r="E769" s="173" t="s">
        <v>21</v>
      </c>
      <c r="F769" s="174" t="s">
        <v>240</v>
      </c>
      <c r="H769" s="175">
        <v>4.8</v>
      </c>
      <c r="I769" s="176"/>
      <c r="L769" s="172"/>
      <c r="M769" s="177"/>
      <c r="T769" s="178"/>
      <c r="AT769" s="173" t="s">
        <v>226</v>
      </c>
      <c r="AU769" s="173" t="s">
        <v>85</v>
      </c>
      <c r="AV769" s="15" t="s">
        <v>221</v>
      </c>
      <c r="AW769" s="15" t="s">
        <v>37</v>
      </c>
      <c r="AX769" s="15" t="s">
        <v>83</v>
      </c>
      <c r="AY769" s="173" t="s">
        <v>215</v>
      </c>
    </row>
    <row r="770" spans="2:65" s="1" customFormat="1" ht="21.75" customHeight="1">
      <c r="B770" s="33"/>
      <c r="C770" s="133" t="s">
        <v>571</v>
      </c>
      <c r="D770" s="133" t="s">
        <v>217</v>
      </c>
      <c r="E770" s="134" t="s">
        <v>884</v>
      </c>
      <c r="F770" s="135" t="s">
        <v>885</v>
      </c>
      <c r="G770" s="136" t="s">
        <v>886</v>
      </c>
      <c r="H770" s="137">
        <v>2</v>
      </c>
      <c r="I770" s="138"/>
      <c r="J770" s="139">
        <f>ROUND(I770*H770,2)</f>
        <v>0</v>
      </c>
      <c r="K770" s="135" t="s">
        <v>220</v>
      </c>
      <c r="L770" s="33"/>
      <c r="M770" s="140" t="s">
        <v>21</v>
      </c>
      <c r="N770" s="141" t="s">
        <v>47</v>
      </c>
      <c r="P770" s="142">
        <f>O770*H770</f>
        <v>0</v>
      </c>
      <c r="Q770" s="142">
        <v>0</v>
      </c>
      <c r="R770" s="142">
        <f>Q770*H770</f>
        <v>0</v>
      </c>
      <c r="S770" s="142">
        <v>0</v>
      </c>
      <c r="T770" s="143">
        <f>S770*H770</f>
        <v>0</v>
      </c>
      <c r="AR770" s="144" t="s">
        <v>221</v>
      </c>
      <c r="AT770" s="144" t="s">
        <v>217</v>
      </c>
      <c r="AU770" s="144" t="s">
        <v>85</v>
      </c>
      <c r="AY770" s="18" t="s">
        <v>215</v>
      </c>
      <c r="BE770" s="145">
        <f>IF(N770="základní",J770,0)</f>
        <v>0</v>
      </c>
      <c r="BF770" s="145">
        <f>IF(N770="snížená",J770,0)</f>
        <v>0</v>
      </c>
      <c r="BG770" s="145">
        <f>IF(N770="zákl. přenesená",J770,0)</f>
        <v>0</v>
      </c>
      <c r="BH770" s="145">
        <f>IF(N770="sníž. přenesená",J770,0)</f>
        <v>0</v>
      </c>
      <c r="BI770" s="145">
        <f>IF(N770="nulová",J770,0)</f>
        <v>0</v>
      </c>
      <c r="BJ770" s="18" t="s">
        <v>83</v>
      </c>
      <c r="BK770" s="145">
        <f>ROUND(I770*H770,2)</f>
        <v>0</v>
      </c>
      <c r="BL770" s="18" t="s">
        <v>221</v>
      </c>
      <c r="BM770" s="144" t="s">
        <v>887</v>
      </c>
    </row>
    <row r="771" spans="2:47" s="1" customFormat="1" ht="12">
      <c r="B771" s="33"/>
      <c r="D771" s="146" t="s">
        <v>222</v>
      </c>
      <c r="F771" s="147" t="s">
        <v>888</v>
      </c>
      <c r="I771" s="148"/>
      <c r="L771" s="33"/>
      <c r="M771" s="149"/>
      <c r="T771" s="54"/>
      <c r="AT771" s="18" t="s">
        <v>222</v>
      </c>
      <c r="AU771" s="18" t="s">
        <v>85</v>
      </c>
    </row>
    <row r="772" spans="2:51" s="13" customFormat="1" ht="12">
      <c r="B772" s="158"/>
      <c r="D772" s="150" t="s">
        <v>226</v>
      </c>
      <c r="E772" s="159" t="s">
        <v>21</v>
      </c>
      <c r="F772" s="160" t="s">
        <v>889</v>
      </c>
      <c r="H772" s="161">
        <v>2</v>
      </c>
      <c r="I772" s="162"/>
      <c r="L772" s="158"/>
      <c r="M772" s="163"/>
      <c r="T772" s="164"/>
      <c r="AT772" s="159" t="s">
        <v>226</v>
      </c>
      <c r="AU772" s="159" t="s">
        <v>85</v>
      </c>
      <c r="AV772" s="13" t="s">
        <v>85</v>
      </c>
      <c r="AW772" s="13" t="s">
        <v>37</v>
      </c>
      <c r="AX772" s="13" t="s">
        <v>76</v>
      </c>
      <c r="AY772" s="159" t="s">
        <v>215</v>
      </c>
    </row>
    <row r="773" spans="2:51" s="15" customFormat="1" ht="12">
      <c r="B773" s="172"/>
      <c r="D773" s="150" t="s">
        <v>226</v>
      </c>
      <c r="E773" s="173" t="s">
        <v>21</v>
      </c>
      <c r="F773" s="174" t="s">
        <v>240</v>
      </c>
      <c r="H773" s="175">
        <v>2</v>
      </c>
      <c r="I773" s="176"/>
      <c r="L773" s="172"/>
      <c r="M773" s="177"/>
      <c r="T773" s="178"/>
      <c r="AT773" s="173" t="s">
        <v>226</v>
      </c>
      <c r="AU773" s="173" t="s">
        <v>85</v>
      </c>
      <c r="AV773" s="15" t="s">
        <v>221</v>
      </c>
      <c r="AW773" s="15" t="s">
        <v>37</v>
      </c>
      <c r="AX773" s="15" t="s">
        <v>83</v>
      </c>
      <c r="AY773" s="173" t="s">
        <v>215</v>
      </c>
    </row>
    <row r="774" spans="2:65" s="1" customFormat="1" ht="24.25" customHeight="1">
      <c r="B774" s="33"/>
      <c r="C774" s="133" t="s">
        <v>890</v>
      </c>
      <c r="D774" s="133" t="s">
        <v>217</v>
      </c>
      <c r="E774" s="134" t="s">
        <v>891</v>
      </c>
      <c r="F774" s="135" t="s">
        <v>892</v>
      </c>
      <c r="G774" s="136" t="s">
        <v>113</v>
      </c>
      <c r="H774" s="137">
        <v>48.567</v>
      </c>
      <c r="I774" s="138"/>
      <c r="J774" s="139">
        <f>ROUND(I774*H774,2)</f>
        <v>0</v>
      </c>
      <c r="K774" s="135" t="s">
        <v>220</v>
      </c>
      <c r="L774" s="33"/>
      <c r="M774" s="140" t="s">
        <v>21</v>
      </c>
      <c r="N774" s="141" t="s">
        <v>47</v>
      </c>
      <c r="P774" s="142">
        <f>O774*H774</f>
        <v>0</v>
      </c>
      <c r="Q774" s="142">
        <v>0.00021</v>
      </c>
      <c r="R774" s="142">
        <f>Q774*H774</f>
        <v>0.010199070000000001</v>
      </c>
      <c r="S774" s="142">
        <v>0</v>
      </c>
      <c r="T774" s="143">
        <f>S774*H774</f>
        <v>0</v>
      </c>
      <c r="AR774" s="144" t="s">
        <v>221</v>
      </c>
      <c r="AT774" s="144" t="s">
        <v>217</v>
      </c>
      <c r="AU774" s="144" t="s">
        <v>85</v>
      </c>
      <c r="AY774" s="18" t="s">
        <v>215</v>
      </c>
      <c r="BE774" s="145">
        <f>IF(N774="základní",J774,0)</f>
        <v>0</v>
      </c>
      <c r="BF774" s="145">
        <f>IF(N774="snížená",J774,0)</f>
        <v>0</v>
      </c>
      <c r="BG774" s="145">
        <f>IF(N774="zákl. přenesená",J774,0)</f>
        <v>0</v>
      </c>
      <c r="BH774" s="145">
        <f>IF(N774="sníž. přenesená",J774,0)</f>
        <v>0</v>
      </c>
      <c r="BI774" s="145">
        <f>IF(N774="nulová",J774,0)</f>
        <v>0</v>
      </c>
      <c r="BJ774" s="18" t="s">
        <v>83</v>
      </c>
      <c r="BK774" s="145">
        <f>ROUND(I774*H774,2)</f>
        <v>0</v>
      </c>
      <c r="BL774" s="18" t="s">
        <v>221</v>
      </c>
      <c r="BM774" s="144" t="s">
        <v>893</v>
      </c>
    </row>
    <row r="775" spans="2:47" s="1" customFormat="1" ht="12">
      <c r="B775" s="33"/>
      <c r="D775" s="146" t="s">
        <v>222</v>
      </c>
      <c r="F775" s="147" t="s">
        <v>894</v>
      </c>
      <c r="I775" s="148"/>
      <c r="L775" s="33"/>
      <c r="M775" s="149"/>
      <c r="T775" s="54"/>
      <c r="AT775" s="18" t="s">
        <v>222</v>
      </c>
      <c r="AU775" s="18" t="s">
        <v>85</v>
      </c>
    </row>
    <row r="776" spans="2:51" s="12" customFormat="1" ht="12">
      <c r="B776" s="152"/>
      <c r="D776" s="150" t="s">
        <v>226</v>
      </c>
      <c r="E776" s="153" t="s">
        <v>21</v>
      </c>
      <c r="F776" s="154" t="s">
        <v>566</v>
      </c>
      <c r="H776" s="153" t="s">
        <v>21</v>
      </c>
      <c r="I776" s="155"/>
      <c r="L776" s="152"/>
      <c r="M776" s="156"/>
      <c r="T776" s="157"/>
      <c r="AT776" s="153" t="s">
        <v>226</v>
      </c>
      <c r="AU776" s="153" t="s">
        <v>85</v>
      </c>
      <c r="AV776" s="12" t="s">
        <v>83</v>
      </c>
      <c r="AW776" s="12" t="s">
        <v>37</v>
      </c>
      <c r="AX776" s="12" t="s">
        <v>76</v>
      </c>
      <c r="AY776" s="153" t="s">
        <v>215</v>
      </c>
    </row>
    <row r="777" spans="2:51" s="13" customFormat="1" ht="12">
      <c r="B777" s="158"/>
      <c r="D777" s="150" t="s">
        <v>226</v>
      </c>
      <c r="E777" s="159" t="s">
        <v>21</v>
      </c>
      <c r="F777" s="160" t="s">
        <v>895</v>
      </c>
      <c r="H777" s="161">
        <v>48.567</v>
      </c>
      <c r="I777" s="162"/>
      <c r="L777" s="158"/>
      <c r="M777" s="163"/>
      <c r="T777" s="164"/>
      <c r="AT777" s="159" t="s">
        <v>226</v>
      </c>
      <c r="AU777" s="159" t="s">
        <v>85</v>
      </c>
      <c r="AV777" s="13" t="s">
        <v>85</v>
      </c>
      <c r="AW777" s="13" t="s">
        <v>37</v>
      </c>
      <c r="AX777" s="13" t="s">
        <v>76</v>
      </c>
      <c r="AY777" s="159" t="s">
        <v>215</v>
      </c>
    </row>
    <row r="778" spans="2:51" s="15" customFormat="1" ht="12">
      <c r="B778" s="172"/>
      <c r="D778" s="150" t="s">
        <v>226</v>
      </c>
      <c r="E778" s="173" t="s">
        <v>21</v>
      </c>
      <c r="F778" s="174" t="s">
        <v>240</v>
      </c>
      <c r="H778" s="175">
        <v>48.567</v>
      </c>
      <c r="I778" s="176"/>
      <c r="L778" s="172"/>
      <c r="M778" s="177"/>
      <c r="T778" s="178"/>
      <c r="AT778" s="173" t="s">
        <v>226</v>
      </c>
      <c r="AU778" s="173" t="s">
        <v>85</v>
      </c>
      <c r="AV778" s="15" t="s">
        <v>221</v>
      </c>
      <c r="AW778" s="15" t="s">
        <v>37</v>
      </c>
      <c r="AX778" s="15" t="s">
        <v>83</v>
      </c>
      <c r="AY778" s="173" t="s">
        <v>215</v>
      </c>
    </row>
    <row r="779" spans="2:65" s="1" customFormat="1" ht="24.25" customHeight="1">
      <c r="B779" s="33"/>
      <c r="C779" s="133" t="s">
        <v>579</v>
      </c>
      <c r="D779" s="133" t="s">
        <v>217</v>
      </c>
      <c r="E779" s="134" t="s">
        <v>896</v>
      </c>
      <c r="F779" s="135" t="s">
        <v>897</v>
      </c>
      <c r="G779" s="136" t="s">
        <v>113</v>
      </c>
      <c r="H779" s="137">
        <v>201.9</v>
      </c>
      <c r="I779" s="138"/>
      <c r="J779" s="139">
        <f>ROUND(I779*H779,2)</f>
        <v>0</v>
      </c>
      <c r="K779" s="135" t="s">
        <v>220</v>
      </c>
      <c r="L779" s="33"/>
      <c r="M779" s="140" t="s">
        <v>21</v>
      </c>
      <c r="N779" s="141" t="s">
        <v>47</v>
      </c>
      <c r="P779" s="142">
        <f>O779*H779</f>
        <v>0</v>
      </c>
      <c r="Q779" s="142">
        <v>3.5E-05</v>
      </c>
      <c r="R779" s="142">
        <f>Q779*H779</f>
        <v>0.0070665</v>
      </c>
      <c r="S779" s="142">
        <v>0</v>
      </c>
      <c r="T779" s="143">
        <f>S779*H779</f>
        <v>0</v>
      </c>
      <c r="AR779" s="144" t="s">
        <v>221</v>
      </c>
      <c r="AT779" s="144" t="s">
        <v>217</v>
      </c>
      <c r="AU779" s="144" t="s">
        <v>85</v>
      </c>
      <c r="AY779" s="18" t="s">
        <v>215</v>
      </c>
      <c r="BE779" s="145">
        <f>IF(N779="základní",J779,0)</f>
        <v>0</v>
      </c>
      <c r="BF779" s="145">
        <f>IF(N779="snížená",J779,0)</f>
        <v>0</v>
      </c>
      <c r="BG779" s="145">
        <f>IF(N779="zákl. přenesená",J779,0)</f>
        <v>0</v>
      </c>
      <c r="BH779" s="145">
        <f>IF(N779="sníž. přenesená",J779,0)</f>
        <v>0</v>
      </c>
      <c r="BI779" s="145">
        <f>IF(N779="nulová",J779,0)</f>
        <v>0</v>
      </c>
      <c r="BJ779" s="18" t="s">
        <v>83</v>
      </c>
      <c r="BK779" s="145">
        <f>ROUND(I779*H779,2)</f>
        <v>0</v>
      </c>
      <c r="BL779" s="18" t="s">
        <v>221</v>
      </c>
      <c r="BM779" s="144" t="s">
        <v>898</v>
      </c>
    </row>
    <row r="780" spans="2:47" s="1" customFormat="1" ht="12">
      <c r="B780" s="33"/>
      <c r="D780" s="146" t="s">
        <v>222</v>
      </c>
      <c r="F780" s="147" t="s">
        <v>899</v>
      </c>
      <c r="I780" s="148"/>
      <c r="L780" s="33"/>
      <c r="M780" s="149"/>
      <c r="T780" s="54"/>
      <c r="AT780" s="18" t="s">
        <v>222</v>
      </c>
      <c r="AU780" s="18" t="s">
        <v>85</v>
      </c>
    </row>
    <row r="781" spans="2:51" s="12" customFormat="1" ht="12">
      <c r="B781" s="152"/>
      <c r="D781" s="150" t="s">
        <v>226</v>
      </c>
      <c r="E781" s="153" t="s">
        <v>21</v>
      </c>
      <c r="F781" s="154" t="s">
        <v>566</v>
      </c>
      <c r="H781" s="153" t="s">
        <v>21</v>
      </c>
      <c r="I781" s="155"/>
      <c r="L781" s="152"/>
      <c r="M781" s="156"/>
      <c r="T781" s="157"/>
      <c r="AT781" s="153" t="s">
        <v>226</v>
      </c>
      <c r="AU781" s="153" t="s">
        <v>85</v>
      </c>
      <c r="AV781" s="12" t="s">
        <v>83</v>
      </c>
      <c r="AW781" s="12" t="s">
        <v>37</v>
      </c>
      <c r="AX781" s="12" t="s">
        <v>76</v>
      </c>
      <c r="AY781" s="153" t="s">
        <v>215</v>
      </c>
    </row>
    <row r="782" spans="2:51" s="13" customFormat="1" ht="12">
      <c r="B782" s="158"/>
      <c r="D782" s="150" t="s">
        <v>226</v>
      </c>
      <c r="E782" s="159" t="s">
        <v>21</v>
      </c>
      <c r="F782" s="160" t="s">
        <v>749</v>
      </c>
      <c r="H782" s="161">
        <v>201.9</v>
      </c>
      <c r="I782" s="162"/>
      <c r="L782" s="158"/>
      <c r="M782" s="163"/>
      <c r="T782" s="164"/>
      <c r="AT782" s="159" t="s">
        <v>226</v>
      </c>
      <c r="AU782" s="159" t="s">
        <v>85</v>
      </c>
      <c r="AV782" s="13" t="s">
        <v>85</v>
      </c>
      <c r="AW782" s="13" t="s">
        <v>37</v>
      </c>
      <c r="AX782" s="13" t="s">
        <v>76</v>
      </c>
      <c r="AY782" s="159" t="s">
        <v>215</v>
      </c>
    </row>
    <row r="783" spans="2:51" s="15" customFormat="1" ht="12">
      <c r="B783" s="172"/>
      <c r="D783" s="150" t="s">
        <v>226</v>
      </c>
      <c r="E783" s="173" t="s">
        <v>21</v>
      </c>
      <c r="F783" s="174" t="s">
        <v>240</v>
      </c>
      <c r="H783" s="175">
        <v>201.9</v>
      </c>
      <c r="I783" s="176"/>
      <c r="L783" s="172"/>
      <c r="M783" s="177"/>
      <c r="T783" s="178"/>
      <c r="AT783" s="173" t="s">
        <v>226</v>
      </c>
      <c r="AU783" s="173" t="s">
        <v>85</v>
      </c>
      <c r="AV783" s="15" t="s">
        <v>221</v>
      </c>
      <c r="AW783" s="15" t="s">
        <v>37</v>
      </c>
      <c r="AX783" s="15" t="s">
        <v>83</v>
      </c>
      <c r="AY783" s="173" t="s">
        <v>215</v>
      </c>
    </row>
    <row r="784" spans="2:65" s="1" customFormat="1" ht="24.25" customHeight="1">
      <c r="B784" s="33"/>
      <c r="C784" s="133" t="s">
        <v>900</v>
      </c>
      <c r="D784" s="133" t="s">
        <v>217</v>
      </c>
      <c r="E784" s="134" t="s">
        <v>901</v>
      </c>
      <c r="F784" s="135" t="s">
        <v>902</v>
      </c>
      <c r="G784" s="136" t="s">
        <v>352</v>
      </c>
      <c r="H784" s="137">
        <v>4</v>
      </c>
      <c r="I784" s="138"/>
      <c r="J784" s="139">
        <f>ROUND(I784*H784,2)</f>
        <v>0</v>
      </c>
      <c r="K784" s="135" t="s">
        <v>220</v>
      </c>
      <c r="L784" s="33"/>
      <c r="M784" s="140" t="s">
        <v>21</v>
      </c>
      <c r="N784" s="141" t="s">
        <v>47</v>
      </c>
      <c r="P784" s="142">
        <f>O784*H784</f>
        <v>0</v>
      </c>
      <c r="Q784" s="142">
        <v>0.00468</v>
      </c>
      <c r="R784" s="142">
        <f>Q784*H784</f>
        <v>0.01872</v>
      </c>
      <c r="S784" s="142">
        <v>0</v>
      </c>
      <c r="T784" s="143">
        <f>S784*H784</f>
        <v>0</v>
      </c>
      <c r="AR784" s="144" t="s">
        <v>221</v>
      </c>
      <c r="AT784" s="144" t="s">
        <v>217</v>
      </c>
      <c r="AU784" s="144" t="s">
        <v>85</v>
      </c>
      <c r="AY784" s="18" t="s">
        <v>215</v>
      </c>
      <c r="BE784" s="145">
        <f>IF(N784="základní",J784,0)</f>
        <v>0</v>
      </c>
      <c r="BF784" s="145">
        <f>IF(N784="snížená",J784,0)</f>
        <v>0</v>
      </c>
      <c r="BG784" s="145">
        <f>IF(N784="zákl. přenesená",J784,0)</f>
        <v>0</v>
      </c>
      <c r="BH784" s="145">
        <f>IF(N784="sníž. přenesená",J784,0)</f>
        <v>0</v>
      </c>
      <c r="BI784" s="145">
        <f>IF(N784="nulová",J784,0)</f>
        <v>0</v>
      </c>
      <c r="BJ784" s="18" t="s">
        <v>83</v>
      </c>
      <c r="BK784" s="145">
        <f>ROUND(I784*H784,2)</f>
        <v>0</v>
      </c>
      <c r="BL784" s="18" t="s">
        <v>221</v>
      </c>
      <c r="BM784" s="144" t="s">
        <v>903</v>
      </c>
    </row>
    <row r="785" spans="2:47" s="1" customFormat="1" ht="12">
      <c r="B785" s="33"/>
      <c r="D785" s="146" t="s">
        <v>222</v>
      </c>
      <c r="F785" s="147" t="s">
        <v>904</v>
      </c>
      <c r="I785" s="148"/>
      <c r="L785" s="33"/>
      <c r="M785" s="149"/>
      <c r="T785" s="54"/>
      <c r="AT785" s="18" t="s">
        <v>222</v>
      </c>
      <c r="AU785" s="18" t="s">
        <v>85</v>
      </c>
    </row>
    <row r="786" spans="2:51" s="13" customFormat="1" ht="12">
      <c r="B786" s="158"/>
      <c r="D786" s="150" t="s">
        <v>226</v>
      </c>
      <c r="E786" s="159" t="s">
        <v>21</v>
      </c>
      <c r="F786" s="160" t="s">
        <v>905</v>
      </c>
      <c r="H786" s="161">
        <v>2</v>
      </c>
      <c r="I786" s="162"/>
      <c r="L786" s="158"/>
      <c r="M786" s="163"/>
      <c r="T786" s="164"/>
      <c r="AT786" s="159" t="s">
        <v>226</v>
      </c>
      <c r="AU786" s="159" t="s">
        <v>85</v>
      </c>
      <c r="AV786" s="13" t="s">
        <v>85</v>
      </c>
      <c r="AW786" s="13" t="s">
        <v>37</v>
      </c>
      <c r="AX786" s="13" t="s">
        <v>76</v>
      </c>
      <c r="AY786" s="159" t="s">
        <v>215</v>
      </c>
    </row>
    <row r="787" spans="2:51" s="13" customFormat="1" ht="12">
      <c r="B787" s="158"/>
      <c r="D787" s="150" t="s">
        <v>226</v>
      </c>
      <c r="E787" s="159" t="s">
        <v>21</v>
      </c>
      <c r="F787" s="160" t="s">
        <v>906</v>
      </c>
      <c r="H787" s="161">
        <v>2</v>
      </c>
      <c r="I787" s="162"/>
      <c r="L787" s="158"/>
      <c r="M787" s="163"/>
      <c r="T787" s="164"/>
      <c r="AT787" s="159" t="s">
        <v>226</v>
      </c>
      <c r="AU787" s="159" t="s">
        <v>85</v>
      </c>
      <c r="AV787" s="13" t="s">
        <v>85</v>
      </c>
      <c r="AW787" s="13" t="s">
        <v>37</v>
      </c>
      <c r="AX787" s="13" t="s">
        <v>76</v>
      </c>
      <c r="AY787" s="159" t="s">
        <v>215</v>
      </c>
    </row>
    <row r="788" spans="2:51" s="15" customFormat="1" ht="12">
      <c r="B788" s="172"/>
      <c r="D788" s="150" t="s">
        <v>226</v>
      </c>
      <c r="E788" s="173" t="s">
        <v>21</v>
      </c>
      <c r="F788" s="174" t="s">
        <v>240</v>
      </c>
      <c r="H788" s="175">
        <v>4</v>
      </c>
      <c r="I788" s="176"/>
      <c r="L788" s="172"/>
      <c r="M788" s="177"/>
      <c r="T788" s="178"/>
      <c r="AT788" s="173" t="s">
        <v>226</v>
      </c>
      <c r="AU788" s="173" t="s">
        <v>85</v>
      </c>
      <c r="AV788" s="15" t="s">
        <v>221</v>
      </c>
      <c r="AW788" s="15" t="s">
        <v>37</v>
      </c>
      <c r="AX788" s="15" t="s">
        <v>83</v>
      </c>
      <c r="AY788" s="173" t="s">
        <v>215</v>
      </c>
    </row>
    <row r="789" spans="2:65" s="1" customFormat="1" ht="16.5" customHeight="1">
      <c r="B789" s="33"/>
      <c r="C789" s="179" t="s">
        <v>907</v>
      </c>
      <c r="D789" s="179" t="s">
        <v>308</v>
      </c>
      <c r="E789" s="180" t="s">
        <v>908</v>
      </c>
      <c r="F789" s="181" t="s">
        <v>909</v>
      </c>
      <c r="G789" s="182" t="s">
        <v>311</v>
      </c>
      <c r="H789" s="183">
        <v>0.01</v>
      </c>
      <c r="I789" s="184"/>
      <c r="J789" s="185">
        <f>ROUND(I789*H789,2)</f>
        <v>0</v>
      </c>
      <c r="K789" s="181" t="s">
        <v>220</v>
      </c>
      <c r="L789" s="186"/>
      <c r="M789" s="187" t="s">
        <v>21</v>
      </c>
      <c r="N789" s="188" t="s">
        <v>47</v>
      </c>
      <c r="P789" s="142">
        <f>O789*H789</f>
        <v>0</v>
      </c>
      <c r="Q789" s="142">
        <v>1</v>
      </c>
      <c r="R789" s="142">
        <f>Q789*H789</f>
        <v>0.01</v>
      </c>
      <c r="S789" s="142">
        <v>0</v>
      </c>
      <c r="T789" s="143">
        <f>S789*H789</f>
        <v>0</v>
      </c>
      <c r="AR789" s="144" t="s">
        <v>257</v>
      </c>
      <c r="AT789" s="144" t="s">
        <v>308</v>
      </c>
      <c r="AU789" s="144" t="s">
        <v>85</v>
      </c>
      <c r="AY789" s="18" t="s">
        <v>215</v>
      </c>
      <c r="BE789" s="145">
        <f>IF(N789="základní",J789,0)</f>
        <v>0</v>
      </c>
      <c r="BF789" s="145">
        <f>IF(N789="snížená",J789,0)</f>
        <v>0</v>
      </c>
      <c r="BG789" s="145">
        <f>IF(N789="zákl. přenesená",J789,0)</f>
        <v>0</v>
      </c>
      <c r="BH789" s="145">
        <f>IF(N789="sníž. přenesená",J789,0)</f>
        <v>0</v>
      </c>
      <c r="BI789" s="145">
        <f>IF(N789="nulová",J789,0)</f>
        <v>0</v>
      </c>
      <c r="BJ789" s="18" t="s">
        <v>83</v>
      </c>
      <c r="BK789" s="145">
        <f>ROUND(I789*H789,2)</f>
        <v>0</v>
      </c>
      <c r="BL789" s="18" t="s">
        <v>221</v>
      </c>
      <c r="BM789" s="144" t="s">
        <v>910</v>
      </c>
    </row>
    <row r="790" spans="2:51" s="12" customFormat="1" ht="12">
      <c r="B790" s="152"/>
      <c r="D790" s="150" t="s">
        <v>226</v>
      </c>
      <c r="E790" s="153" t="s">
        <v>21</v>
      </c>
      <c r="F790" s="154" t="s">
        <v>911</v>
      </c>
      <c r="H790" s="153" t="s">
        <v>21</v>
      </c>
      <c r="I790" s="155"/>
      <c r="L790" s="152"/>
      <c r="M790" s="156"/>
      <c r="T790" s="157"/>
      <c r="AT790" s="153" t="s">
        <v>226</v>
      </c>
      <c r="AU790" s="153" t="s">
        <v>85</v>
      </c>
      <c r="AV790" s="12" t="s">
        <v>83</v>
      </c>
      <c r="AW790" s="12" t="s">
        <v>37</v>
      </c>
      <c r="AX790" s="12" t="s">
        <v>76</v>
      </c>
      <c r="AY790" s="153" t="s">
        <v>215</v>
      </c>
    </row>
    <row r="791" spans="2:51" s="13" customFormat="1" ht="12">
      <c r="B791" s="158"/>
      <c r="D791" s="150" t="s">
        <v>226</v>
      </c>
      <c r="E791" s="159" t="s">
        <v>21</v>
      </c>
      <c r="F791" s="160" t="s">
        <v>912</v>
      </c>
      <c r="H791" s="161">
        <v>0.005</v>
      </c>
      <c r="I791" s="162"/>
      <c r="L791" s="158"/>
      <c r="M791" s="163"/>
      <c r="T791" s="164"/>
      <c r="AT791" s="159" t="s">
        <v>226</v>
      </c>
      <c r="AU791" s="159" t="s">
        <v>85</v>
      </c>
      <c r="AV791" s="13" t="s">
        <v>85</v>
      </c>
      <c r="AW791" s="13" t="s">
        <v>37</v>
      </c>
      <c r="AX791" s="13" t="s">
        <v>76</v>
      </c>
      <c r="AY791" s="159" t="s">
        <v>215</v>
      </c>
    </row>
    <row r="792" spans="2:51" s="13" customFormat="1" ht="12">
      <c r="B792" s="158"/>
      <c r="D792" s="150" t="s">
        <v>226</v>
      </c>
      <c r="E792" s="159" t="s">
        <v>21</v>
      </c>
      <c r="F792" s="160" t="s">
        <v>913</v>
      </c>
      <c r="H792" s="161">
        <v>0.005</v>
      </c>
      <c r="I792" s="162"/>
      <c r="L792" s="158"/>
      <c r="M792" s="163"/>
      <c r="T792" s="164"/>
      <c r="AT792" s="159" t="s">
        <v>226</v>
      </c>
      <c r="AU792" s="159" t="s">
        <v>85</v>
      </c>
      <c r="AV792" s="13" t="s">
        <v>85</v>
      </c>
      <c r="AW792" s="13" t="s">
        <v>37</v>
      </c>
      <c r="AX792" s="13" t="s">
        <v>76</v>
      </c>
      <c r="AY792" s="159" t="s">
        <v>215</v>
      </c>
    </row>
    <row r="793" spans="2:51" s="15" customFormat="1" ht="12">
      <c r="B793" s="172"/>
      <c r="D793" s="150" t="s">
        <v>226</v>
      </c>
      <c r="E793" s="173" t="s">
        <v>21</v>
      </c>
      <c r="F793" s="174" t="s">
        <v>240</v>
      </c>
      <c r="H793" s="175">
        <v>0.01</v>
      </c>
      <c r="I793" s="176"/>
      <c r="L793" s="172"/>
      <c r="M793" s="177"/>
      <c r="T793" s="178"/>
      <c r="AT793" s="173" t="s">
        <v>226</v>
      </c>
      <c r="AU793" s="173" t="s">
        <v>85</v>
      </c>
      <c r="AV793" s="15" t="s">
        <v>221</v>
      </c>
      <c r="AW793" s="15" t="s">
        <v>37</v>
      </c>
      <c r="AX793" s="15" t="s">
        <v>83</v>
      </c>
      <c r="AY793" s="173" t="s">
        <v>215</v>
      </c>
    </row>
    <row r="794" spans="2:65" s="1" customFormat="1" ht="16.5" customHeight="1">
      <c r="B794" s="33"/>
      <c r="C794" s="133" t="s">
        <v>914</v>
      </c>
      <c r="D794" s="133" t="s">
        <v>217</v>
      </c>
      <c r="E794" s="134" t="s">
        <v>915</v>
      </c>
      <c r="F794" s="135" t="s">
        <v>916</v>
      </c>
      <c r="G794" s="136" t="s">
        <v>352</v>
      </c>
      <c r="H794" s="137">
        <v>2</v>
      </c>
      <c r="I794" s="138"/>
      <c r="J794" s="139">
        <f>ROUND(I794*H794,2)</f>
        <v>0</v>
      </c>
      <c r="K794" s="135" t="s">
        <v>220</v>
      </c>
      <c r="L794" s="33"/>
      <c r="M794" s="140" t="s">
        <v>21</v>
      </c>
      <c r="N794" s="141" t="s">
        <v>47</v>
      </c>
      <c r="P794" s="142">
        <f>O794*H794</f>
        <v>0</v>
      </c>
      <c r="Q794" s="142">
        <v>0.000176</v>
      </c>
      <c r="R794" s="142">
        <f>Q794*H794</f>
        <v>0.000352</v>
      </c>
      <c r="S794" s="142">
        <v>0</v>
      </c>
      <c r="T794" s="143">
        <f>S794*H794</f>
        <v>0</v>
      </c>
      <c r="AR794" s="144" t="s">
        <v>221</v>
      </c>
      <c r="AT794" s="144" t="s">
        <v>217</v>
      </c>
      <c r="AU794" s="144" t="s">
        <v>85</v>
      </c>
      <c r="AY794" s="18" t="s">
        <v>215</v>
      </c>
      <c r="BE794" s="145">
        <f>IF(N794="základní",J794,0)</f>
        <v>0</v>
      </c>
      <c r="BF794" s="145">
        <f>IF(N794="snížená",J794,0)</f>
        <v>0</v>
      </c>
      <c r="BG794" s="145">
        <f>IF(N794="zákl. přenesená",J794,0)</f>
        <v>0</v>
      </c>
      <c r="BH794" s="145">
        <f>IF(N794="sníž. přenesená",J794,0)</f>
        <v>0</v>
      </c>
      <c r="BI794" s="145">
        <f>IF(N794="nulová",J794,0)</f>
        <v>0</v>
      </c>
      <c r="BJ794" s="18" t="s">
        <v>83</v>
      </c>
      <c r="BK794" s="145">
        <f>ROUND(I794*H794,2)</f>
        <v>0</v>
      </c>
      <c r="BL794" s="18" t="s">
        <v>221</v>
      </c>
      <c r="BM794" s="144" t="s">
        <v>917</v>
      </c>
    </row>
    <row r="795" spans="2:47" s="1" customFormat="1" ht="12">
      <c r="B795" s="33"/>
      <c r="D795" s="146" t="s">
        <v>222</v>
      </c>
      <c r="F795" s="147" t="s">
        <v>918</v>
      </c>
      <c r="I795" s="148"/>
      <c r="L795" s="33"/>
      <c r="M795" s="149"/>
      <c r="T795" s="54"/>
      <c r="AT795" s="18" t="s">
        <v>222</v>
      </c>
      <c r="AU795" s="18" t="s">
        <v>85</v>
      </c>
    </row>
    <row r="796" spans="2:51" s="13" customFormat="1" ht="12">
      <c r="B796" s="158"/>
      <c r="D796" s="150" t="s">
        <v>226</v>
      </c>
      <c r="E796" s="159" t="s">
        <v>21</v>
      </c>
      <c r="F796" s="160" t="s">
        <v>919</v>
      </c>
      <c r="H796" s="161">
        <v>2</v>
      </c>
      <c r="I796" s="162"/>
      <c r="L796" s="158"/>
      <c r="M796" s="163"/>
      <c r="T796" s="164"/>
      <c r="AT796" s="159" t="s">
        <v>226</v>
      </c>
      <c r="AU796" s="159" t="s">
        <v>85</v>
      </c>
      <c r="AV796" s="13" t="s">
        <v>85</v>
      </c>
      <c r="AW796" s="13" t="s">
        <v>37</v>
      </c>
      <c r="AX796" s="13" t="s">
        <v>76</v>
      </c>
      <c r="AY796" s="159" t="s">
        <v>215</v>
      </c>
    </row>
    <row r="797" spans="2:51" s="15" customFormat="1" ht="12">
      <c r="B797" s="172"/>
      <c r="D797" s="150" t="s">
        <v>226</v>
      </c>
      <c r="E797" s="173" t="s">
        <v>21</v>
      </c>
      <c r="F797" s="174" t="s">
        <v>240</v>
      </c>
      <c r="H797" s="175">
        <v>2</v>
      </c>
      <c r="I797" s="176"/>
      <c r="L797" s="172"/>
      <c r="M797" s="177"/>
      <c r="T797" s="178"/>
      <c r="AT797" s="173" t="s">
        <v>226</v>
      </c>
      <c r="AU797" s="173" t="s">
        <v>85</v>
      </c>
      <c r="AV797" s="15" t="s">
        <v>221</v>
      </c>
      <c r="AW797" s="15" t="s">
        <v>37</v>
      </c>
      <c r="AX797" s="15" t="s">
        <v>83</v>
      </c>
      <c r="AY797" s="173" t="s">
        <v>215</v>
      </c>
    </row>
    <row r="798" spans="2:65" s="1" customFormat="1" ht="16.5" customHeight="1">
      <c r="B798" s="33"/>
      <c r="C798" s="179" t="s">
        <v>920</v>
      </c>
      <c r="D798" s="179" t="s">
        <v>308</v>
      </c>
      <c r="E798" s="180" t="s">
        <v>921</v>
      </c>
      <c r="F798" s="181" t="s">
        <v>922</v>
      </c>
      <c r="G798" s="182" t="s">
        <v>352</v>
      </c>
      <c r="H798" s="183">
        <v>2</v>
      </c>
      <c r="I798" s="184"/>
      <c r="J798" s="185">
        <f>ROUND(I798*H798,2)</f>
        <v>0</v>
      </c>
      <c r="K798" s="181" t="s">
        <v>220</v>
      </c>
      <c r="L798" s="186"/>
      <c r="M798" s="187" t="s">
        <v>21</v>
      </c>
      <c r="N798" s="188" t="s">
        <v>47</v>
      </c>
      <c r="P798" s="142">
        <f>O798*H798</f>
        <v>0</v>
      </c>
      <c r="Q798" s="142">
        <v>0.008</v>
      </c>
      <c r="R798" s="142">
        <f>Q798*H798</f>
        <v>0.016</v>
      </c>
      <c r="S798" s="142">
        <v>0</v>
      </c>
      <c r="T798" s="143">
        <f>S798*H798</f>
        <v>0</v>
      </c>
      <c r="AR798" s="144" t="s">
        <v>257</v>
      </c>
      <c r="AT798" s="144" t="s">
        <v>308</v>
      </c>
      <c r="AU798" s="144" t="s">
        <v>85</v>
      </c>
      <c r="AY798" s="18" t="s">
        <v>215</v>
      </c>
      <c r="BE798" s="145">
        <f>IF(N798="základní",J798,0)</f>
        <v>0</v>
      </c>
      <c r="BF798" s="145">
        <f>IF(N798="snížená",J798,0)</f>
        <v>0</v>
      </c>
      <c r="BG798" s="145">
        <f>IF(N798="zákl. přenesená",J798,0)</f>
        <v>0</v>
      </c>
      <c r="BH798" s="145">
        <f>IF(N798="sníž. přenesená",J798,0)</f>
        <v>0</v>
      </c>
      <c r="BI798" s="145">
        <f>IF(N798="nulová",J798,0)</f>
        <v>0</v>
      </c>
      <c r="BJ798" s="18" t="s">
        <v>83</v>
      </c>
      <c r="BK798" s="145">
        <f>ROUND(I798*H798,2)</f>
        <v>0</v>
      </c>
      <c r="BL798" s="18" t="s">
        <v>221</v>
      </c>
      <c r="BM798" s="144" t="s">
        <v>923</v>
      </c>
    </row>
    <row r="799" spans="2:65" s="1" customFormat="1" ht="21.75" customHeight="1">
      <c r="B799" s="33"/>
      <c r="C799" s="133" t="s">
        <v>924</v>
      </c>
      <c r="D799" s="133" t="s">
        <v>217</v>
      </c>
      <c r="E799" s="134" t="s">
        <v>925</v>
      </c>
      <c r="F799" s="135" t="s">
        <v>926</v>
      </c>
      <c r="G799" s="136" t="s">
        <v>352</v>
      </c>
      <c r="H799" s="137">
        <v>35.86</v>
      </c>
      <c r="I799" s="138"/>
      <c r="J799" s="139">
        <f>ROUND(I799*H799,2)</f>
        <v>0</v>
      </c>
      <c r="K799" s="135" t="s">
        <v>302</v>
      </c>
      <c r="L799" s="33"/>
      <c r="M799" s="140" t="s">
        <v>21</v>
      </c>
      <c r="N799" s="141" t="s">
        <v>47</v>
      </c>
      <c r="P799" s="142">
        <f>O799*H799</f>
        <v>0</v>
      </c>
      <c r="Q799" s="142">
        <v>0</v>
      </c>
      <c r="R799" s="142">
        <f>Q799*H799</f>
        <v>0</v>
      </c>
      <c r="S799" s="142">
        <v>0</v>
      </c>
      <c r="T799" s="143">
        <f>S799*H799</f>
        <v>0</v>
      </c>
      <c r="AR799" s="144" t="s">
        <v>221</v>
      </c>
      <c r="AT799" s="144" t="s">
        <v>217</v>
      </c>
      <c r="AU799" s="144" t="s">
        <v>85</v>
      </c>
      <c r="AY799" s="18" t="s">
        <v>215</v>
      </c>
      <c r="BE799" s="145">
        <f>IF(N799="základní",J799,0)</f>
        <v>0</v>
      </c>
      <c r="BF799" s="145">
        <f>IF(N799="snížená",J799,0)</f>
        <v>0</v>
      </c>
      <c r="BG799" s="145">
        <f>IF(N799="zákl. přenesená",J799,0)</f>
        <v>0</v>
      </c>
      <c r="BH799" s="145">
        <f>IF(N799="sníž. přenesená",J799,0)</f>
        <v>0</v>
      </c>
      <c r="BI799" s="145">
        <f>IF(N799="nulová",J799,0)</f>
        <v>0</v>
      </c>
      <c r="BJ799" s="18" t="s">
        <v>83</v>
      </c>
      <c r="BK799" s="145">
        <f>ROUND(I799*H799,2)</f>
        <v>0</v>
      </c>
      <c r="BL799" s="18" t="s">
        <v>221</v>
      </c>
      <c r="BM799" s="144" t="s">
        <v>927</v>
      </c>
    </row>
    <row r="800" spans="2:47" s="1" customFormat="1" ht="18">
      <c r="B800" s="33"/>
      <c r="D800" s="150" t="s">
        <v>224</v>
      </c>
      <c r="F800" s="151" t="s">
        <v>928</v>
      </c>
      <c r="I800" s="148"/>
      <c r="L800" s="33"/>
      <c r="M800" s="149"/>
      <c r="T800" s="54"/>
      <c r="AT800" s="18" t="s">
        <v>224</v>
      </c>
      <c r="AU800" s="18" t="s">
        <v>85</v>
      </c>
    </row>
    <row r="801" spans="2:65" s="1" customFormat="1" ht="24.25" customHeight="1">
      <c r="B801" s="33"/>
      <c r="C801" s="133" t="s">
        <v>929</v>
      </c>
      <c r="D801" s="133" t="s">
        <v>217</v>
      </c>
      <c r="E801" s="134" t="s">
        <v>930</v>
      </c>
      <c r="F801" s="135" t="s">
        <v>931</v>
      </c>
      <c r="G801" s="136" t="s">
        <v>113</v>
      </c>
      <c r="H801" s="137">
        <v>36.026</v>
      </c>
      <c r="I801" s="138"/>
      <c r="J801" s="139">
        <f>ROUND(I801*H801,2)</f>
        <v>0</v>
      </c>
      <c r="K801" s="135" t="s">
        <v>220</v>
      </c>
      <c r="L801" s="33"/>
      <c r="M801" s="140" t="s">
        <v>21</v>
      </c>
      <c r="N801" s="141" t="s">
        <v>47</v>
      </c>
      <c r="P801" s="142">
        <f>O801*H801</f>
        <v>0</v>
      </c>
      <c r="Q801" s="142">
        <v>0</v>
      </c>
      <c r="R801" s="142">
        <f>Q801*H801</f>
        <v>0</v>
      </c>
      <c r="S801" s="142">
        <v>0.261</v>
      </c>
      <c r="T801" s="143">
        <f>S801*H801</f>
        <v>9.402786</v>
      </c>
      <c r="AR801" s="144" t="s">
        <v>221</v>
      </c>
      <c r="AT801" s="144" t="s">
        <v>217</v>
      </c>
      <c r="AU801" s="144" t="s">
        <v>85</v>
      </c>
      <c r="AY801" s="18" t="s">
        <v>215</v>
      </c>
      <c r="BE801" s="145">
        <f>IF(N801="základní",J801,0)</f>
        <v>0</v>
      </c>
      <c r="BF801" s="145">
        <f>IF(N801="snížená",J801,0)</f>
        <v>0</v>
      </c>
      <c r="BG801" s="145">
        <f>IF(N801="zákl. přenesená",J801,0)</f>
        <v>0</v>
      </c>
      <c r="BH801" s="145">
        <f>IF(N801="sníž. přenesená",J801,0)</f>
        <v>0</v>
      </c>
      <c r="BI801" s="145">
        <f>IF(N801="nulová",J801,0)</f>
        <v>0</v>
      </c>
      <c r="BJ801" s="18" t="s">
        <v>83</v>
      </c>
      <c r="BK801" s="145">
        <f>ROUND(I801*H801,2)</f>
        <v>0</v>
      </c>
      <c r="BL801" s="18" t="s">
        <v>221</v>
      </c>
      <c r="BM801" s="144" t="s">
        <v>932</v>
      </c>
    </row>
    <row r="802" spans="2:47" s="1" customFormat="1" ht="12">
      <c r="B802" s="33"/>
      <c r="D802" s="146" t="s">
        <v>222</v>
      </c>
      <c r="F802" s="147" t="s">
        <v>933</v>
      </c>
      <c r="I802" s="148"/>
      <c r="L802" s="33"/>
      <c r="M802" s="149"/>
      <c r="T802" s="54"/>
      <c r="AT802" s="18" t="s">
        <v>222</v>
      </c>
      <c r="AU802" s="18" t="s">
        <v>85</v>
      </c>
    </row>
    <row r="803" spans="2:51" s="12" customFormat="1" ht="12">
      <c r="B803" s="152"/>
      <c r="D803" s="150" t="s">
        <v>226</v>
      </c>
      <c r="E803" s="153" t="s">
        <v>21</v>
      </c>
      <c r="F803" s="154" t="s">
        <v>566</v>
      </c>
      <c r="H803" s="153" t="s">
        <v>21</v>
      </c>
      <c r="I803" s="155"/>
      <c r="L803" s="152"/>
      <c r="M803" s="156"/>
      <c r="T803" s="157"/>
      <c r="AT803" s="153" t="s">
        <v>226</v>
      </c>
      <c r="AU803" s="153" t="s">
        <v>85</v>
      </c>
      <c r="AV803" s="12" t="s">
        <v>83</v>
      </c>
      <c r="AW803" s="12" t="s">
        <v>37</v>
      </c>
      <c r="AX803" s="12" t="s">
        <v>76</v>
      </c>
      <c r="AY803" s="153" t="s">
        <v>215</v>
      </c>
    </row>
    <row r="804" spans="2:51" s="13" customFormat="1" ht="12">
      <c r="B804" s="158"/>
      <c r="D804" s="150" t="s">
        <v>226</v>
      </c>
      <c r="E804" s="159" t="s">
        <v>21</v>
      </c>
      <c r="F804" s="160" t="s">
        <v>934</v>
      </c>
      <c r="H804" s="161">
        <v>27.904</v>
      </c>
      <c r="I804" s="162"/>
      <c r="L804" s="158"/>
      <c r="M804" s="163"/>
      <c r="T804" s="164"/>
      <c r="AT804" s="159" t="s">
        <v>226</v>
      </c>
      <c r="AU804" s="159" t="s">
        <v>85</v>
      </c>
      <c r="AV804" s="13" t="s">
        <v>85</v>
      </c>
      <c r="AW804" s="13" t="s">
        <v>37</v>
      </c>
      <c r="AX804" s="13" t="s">
        <v>76</v>
      </c>
      <c r="AY804" s="159" t="s">
        <v>215</v>
      </c>
    </row>
    <row r="805" spans="2:51" s="13" customFormat="1" ht="12">
      <c r="B805" s="158"/>
      <c r="D805" s="150" t="s">
        <v>226</v>
      </c>
      <c r="E805" s="159" t="s">
        <v>21</v>
      </c>
      <c r="F805" s="160" t="s">
        <v>935</v>
      </c>
      <c r="H805" s="161">
        <v>8.122</v>
      </c>
      <c r="I805" s="162"/>
      <c r="L805" s="158"/>
      <c r="M805" s="163"/>
      <c r="T805" s="164"/>
      <c r="AT805" s="159" t="s">
        <v>226</v>
      </c>
      <c r="AU805" s="159" t="s">
        <v>85</v>
      </c>
      <c r="AV805" s="13" t="s">
        <v>85</v>
      </c>
      <c r="AW805" s="13" t="s">
        <v>37</v>
      </c>
      <c r="AX805" s="13" t="s">
        <v>76</v>
      </c>
      <c r="AY805" s="159" t="s">
        <v>215</v>
      </c>
    </row>
    <row r="806" spans="2:51" s="15" customFormat="1" ht="12">
      <c r="B806" s="172"/>
      <c r="D806" s="150" t="s">
        <v>226</v>
      </c>
      <c r="E806" s="173" t="s">
        <v>21</v>
      </c>
      <c r="F806" s="174" t="s">
        <v>240</v>
      </c>
      <c r="H806" s="175">
        <v>36.026</v>
      </c>
      <c r="I806" s="176"/>
      <c r="L806" s="172"/>
      <c r="M806" s="177"/>
      <c r="T806" s="178"/>
      <c r="AT806" s="173" t="s">
        <v>226</v>
      </c>
      <c r="AU806" s="173" t="s">
        <v>85</v>
      </c>
      <c r="AV806" s="15" t="s">
        <v>221</v>
      </c>
      <c r="AW806" s="15" t="s">
        <v>37</v>
      </c>
      <c r="AX806" s="15" t="s">
        <v>83</v>
      </c>
      <c r="AY806" s="173" t="s">
        <v>215</v>
      </c>
    </row>
    <row r="807" spans="2:65" s="1" customFormat="1" ht="16.5" customHeight="1">
      <c r="B807" s="33"/>
      <c r="C807" s="133" t="s">
        <v>936</v>
      </c>
      <c r="D807" s="133" t="s">
        <v>217</v>
      </c>
      <c r="E807" s="134" t="s">
        <v>937</v>
      </c>
      <c r="F807" s="135" t="s">
        <v>938</v>
      </c>
      <c r="G807" s="136" t="s">
        <v>256</v>
      </c>
      <c r="H807" s="137">
        <v>8.419</v>
      </c>
      <c r="I807" s="138"/>
      <c r="J807" s="139">
        <f>ROUND(I807*H807,2)</f>
        <v>0</v>
      </c>
      <c r="K807" s="135" t="s">
        <v>220</v>
      </c>
      <c r="L807" s="33"/>
      <c r="M807" s="140" t="s">
        <v>21</v>
      </c>
      <c r="N807" s="141" t="s">
        <v>47</v>
      </c>
      <c r="P807" s="142">
        <f>O807*H807</f>
        <v>0</v>
      </c>
      <c r="Q807" s="142">
        <v>0</v>
      </c>
      <c r="R807" s="142">
        <f>Q807*H807</f>
        <v>0</v>
      </c>
      <c r="S807" s="142">
        <v>2.2</v>
      </c>
      <c r="T807" s="143">
        <f>S807*H807</f>
        <v>18.521800000000002</v>
      </c>
      <c r="AR807" s="144" t="s">
        <v>221</v>
      </c>
      <c r="AT807" s="144" t="s">
        <v>217</v>
      </c>
      <c r="AU807" s="144" t="s">
        <v>85</v>
      </c>
      <c r="AY807" s="18" t="s">
        <v>215</v>
      </c>
      <c r="BE807" s="145">
        <f>IF(N807="základní",J807,0)</f>
        <v>0</v>
      </c>
      <c r="BF807" s="145">
        <f>IF(N807="snížená",J807,0)</f>
        <v>0</v>
      </c>
      <c r="BG807" s="145">
        <f>IF(N807="zákl. přenesená",J807,0)</f>
        <v>0</v>
      </c>
      <c r="BH807" s="145">
        <f>IF(N807="sníž. přenesená",J807,0)</f>
        <v>0</v>
      </c>
      <c r="BI807" s="145">
        <f>IF(N807="nulová",J807,0)</f>
        <v>0</v>
      </c>
      <c r="BJ807" s="18" t="s">
        <v>83</v>
      </c>
      <c r="BK807" s="145">
        <f>ROUND(I807*H807,2)</f>
        <v>0</v>
      </c>
      <c r="BL807" s="18" t="s">
        <v>221</v>
      </c>
      <c r="BM807" s="144" t="s">
        <v>939</v>
      </c>
    </row>
    <row r="808" spans="2:47" s="1" customFormat="1" ht="12">
      <c r="B808" s="33"/>
      <c r="D808" s="146" t="s">
        <v>222</v>
      </c>
      <c r="F808" s="147" t="s">
        <v>940</v>
      </c>
      <c r="I808" s="148"/>
      <c r="L808" s="33"/>
      <c r="M808" s="149"/>
      <c r="T808" s="54"/>
      <c r="AT808" s="18" t="s">
        <v>222</v>
      </c>
      <c r="AU808" s="18" t="s">
        <v>85</v>
      </c>
    </row>
    <row r="809" spans="2:51" s="12" customFormat="1" ht="12">
      <c r="B809" s="152"/>
      <c r="D809" s="150" t="s">
        <v>226</v>
      </c>
      <c r="E809" s="153" t="s">
        <v>21</v>
      </c>
      <c r="F809" s="154" t="s">
        <v>269</v>
      </c>
      <c r="H809" s="153" t="s">
        <v>21</v>
      </c>
      <c r="I809" s="155"/>
      <c r="L809" s="152"/>
      <c r="M809" s="156"/>
      <c r="T809" s="157"/>
      <c r="AT809" s="153" t="s">
        <v>226</v>
      </c>
      <c r="AU809" s="153" t="s">
        <v>85</v>
      </c>
      <c r="AV809" s="12" t="s">
        <v>83</v>
      </c>
      <c r="AW809" s="12" t="s">
        <v>37</v>
      </c>
      <c r="AX809" s="12" t="s">
        <v>76</v>
      </c>
      <c r="AY809" s="153" t="s">
        <v>215</v>
      </c>
    </row>
    <row r="810" spans="2:51" s="13" customFormat="1" ht="12">
      <c r="B810" s="158"/>
      <c r="D810" s="150" t="s">
        <v>226</v>
      </c>
      <c r="E810" s="159" t="s">
        <v>21</v>
      </c>
      <c r="F810" s="160" t="s">
        <v>941</v>
      </c>
      <c r="H810" s="161">
        <v>8.419</v>
      </c>
      <c r="I810" s="162"/>
      <c r="L810" s="158"/>
      <c r="M810" s="163"/>
      <c r="T810" s="164"/>
      <c r="AT810" s="159" t="s">
        <v>226</v>
      </c>
      <c r="AU810" s="159" t="s">
        <v>85</v>
      </c>
      <c r="AV810" s="13" t="s">
        <v>85</v>
      </c>
      <c r="AW810" s="13" t="s">
        <v>37</v>
      </c>
      <c r="AX810" s="13" t="s">
        <v>76</v>
      </c>
      <c r="AY810" s="159" t="s">
        <v>215</v>
      </c>
    </row>
    <row r="811" spans="2:51" s="15" customFormat="1" ht="12">
      <c r="B811" s="172"/>
      <c r="D811" s="150" t="s">
        <v>226</v>
      </c>
      <c r="E811" s="173" t="s">
        <v>21</v>
      </c>
      <c r="F811" s="174" t="s">
        <v>240</v>
      </c>
      <c r="H811" s="175">
        <v>8.419</v>
      </c>
      <c r="I811" s="176"/>
      <c r="L811" s="172"/>
      <c r="M811" s="177"/>
      <c r="T811" s="178"/>
      <c r="AT811" s="173" t="s">
        <v>226</v>
      </c>
      <c r="AU811" s="173" t="s">
        <v>85</v>
      </c>
      <c r="AV811" s="15" t="s">
        <v>221</v>
      </c>
      <c r="AW811" s="15" t="s">
        <v>37</v>
      </c>
      <c r="AX811" s="15" t="s">
        <v>83</v>
      </c>
      <c r="AY811" s="173" t="s">
        <v>215</v>
      </c>
    </row>
    <row r="812" spans="2:65" s="1" customFormat="1" ht="16.5" customHeight="1">
      <c r="B812" s="33"/>
      <c r="C812" s="133" t="s">
        <v>942</v>
      </c>
      <c r="D812" s="133" t="s">
        <v>217</v>
      </c>
      <c r="E812" s="134" t="s">
        <v>943</v>
      </c>
      <c r="F812" s="135" t="s">
        <v>944</v>
      </c>
      <c r="G812" s="136" t="s">
        <v>256</v>
      </c>
      <c r="H812" s="137">
        <v>2.923</v>
      </c>
      <c r="I812" s="138"/>
      <c r="J812" s="139">
        <f>ROUND(I812*H812,2)</f>
        <v>0</v>
      </c>
      <c r="K812" s="135" t="s">
        <v>220</v>
      </c>
      <c r="L812" s="33"/>
      <c r="M812" s="140" t="s">
        <v>21</v>
      </c>
      <c r="N812" s="141" t="s">
        <v>47</v>
      </c>
      <c r="P812" s="142">
        <f>O812*H812</f>
        <v>0</v>
      </c>
      <c r="Q812" s="142">
        <v>0</v>
      </c>
      <c r="R812" s="142">
        <f>Q812*H812</f>
        <v>0</v>
      </c>
      <c r="S812" s="142">
        <v>1.6</v>
      </c>
      <c r="T812" s="143">
        <f>S812*H812</f>
        <v>4.6768</v>
      </c>
      <c r="AR812" s="144" t="s">
        <v>221</v>
      </c>
      <c r="AT812" s="144" t="s">
        <v>217</v>
      </c>
      <c r="AU812" s="144" t="s">
        <v>85</v>
      </c>
      <c r="AY812" s="18" t="s">
        <v>215</v>
      </c>
      <c r="BE812" s="145">
        <f>IF(N812="základní",J812,0)</f>
        <v>0</v>
      </c>
      <c r="BF812" s="145">
        <f>IF(N812="snížená",J812,0)</f>
        <v>0</v>
      </c>
      <c r="BG812" s="145">
        <f>IF(N812="zákl. přenesená",J812,0)</f>
        <v>0</v>
      </c>
      <c r="BH812" s="145">
        <f>IF(N812="sníž. přenesená",J812,0)</f>
        <v>0</v>
      </c>
      <c r="BI812" s="145">
        <f>IF(N812="nulová",J812,0)</f>
        <v>0</v>
      </c>
      <c r="BJ812" s="18" t="s">
        <v>83</v>
      </c>
      <c r="BK812" s="145">
        <f>ROUND(I812*H812,2)</f>
        <v>0</v>
      </c>
      <c r="BL812" s="18" t="s">
        <v>221</v>
      </c>
      <c r="BM812" s="144" t="s">
        <v>945</v>
      </c>
    </row>
    <row r="813" spans="2:47" s="1" customFormat="1" ht="12">
      <c r="B813" s="33"/>
      <c r="D813" s="146" t="s">
        <v>222</v>
      </c>
      <c r="F813" s="147" t="s">
        <v>946</v>
      </c>
      <c r="I813" s="148"/>
      <c r="L813" s="33"/>
      <c r="M813" s="149"/>
      <c r="T813" s="54"/>
      <c r="AT813" s="18" t="s">
        <v>222</v>
      </c>
      <c r="AU813" s="18" t="s">
        <v>85</v>
      </c>
    </row>
    <row r="814" spans="2:51" s="13" customFormat="1" ht="12">
      <c r="B814" s="158"/>
      <c r="D814" s="150" t="s">
        <v>226</v>
      </c>
      <c r="E814" s="159" t="s">
        <v>21</v>
      </c>
      <c r="F814" s="160" t="s">
        <v>947</v>
      </c>
      <c r="H814" s="161">
        <v>2.827</v>
      </c>
      <c r="I814" s="162"/>
      <c r="L814" s="158"/>
      <c r="M814" s="163"/>
      <c r="T814" s="164"/>
      <c r="AT814" s="159" t="s">
        <v>226</v>
      </c>
      <c r="AU814" s="159" t="s">
        <v>85</v>
      </c>
      <c r="AV814" s="13" t="s">
        <v>85</v>
      </c>
      <c r="AW814" s="13" t="s">
        <v>37</v>
      </c>
      <c r="AX814" s="13" t="s">
        <v>76</v>
      </c>
      <c r="AY814" s="159" t="s">
        <v>215</v>
      </c>
    </row>
    <row r="815" spans="2:51" s="13" customFormat="1" ht="12">
      <c r="B815" s="158"/>
      <c r="D815" s="150" t="s">
        <v>226</v>
      </c>
      <c r="E815" s="159" t="s">
        <v>21</v>
      </c>
      <c r="F815" s="160" t="s">
        <v>948</v>
      </c>
      <c r="H815" s="161">
        <v>0.096</v>
      </c>
      <c r="I815" s="162"/>
      <c r="L815" s="158"/>
      <c r="M815" s="163"/>
      <c r="T815" s="164"/>
      <c r="AT815" s="159" t="s">
        <v>226</v>
      </c>
      <c r="AU815" s="159" t="s">
        <v>85</v>
      </c>
      <c r="AV815" s="13" t="s">
        <v>85</v>
      </c>
      <c r="AW815" s="13" t="s">
        <v>37</v>
      </c>
      <c r="AX815" s="13" t="s">
        <v>76</v>
      </c>
      <c r="AY815" s="159" t="s">
        <v>215</v>
      </c>
    </row>
    <row r="816" spans="2:51" s="15" customFormat="1" ht="12">
      <c r="B816" s="172"/>
      <c r="D816" s="150" t="s">
        <v>226</v>
      </c>
      <c r="E816" s="173" t="s">
        <v>21</v>
      </c>
      <c r="F816" s="174" t="s">
        <v>240</v>
      </c>
      <c r="H816" s="175">
        <v>2.923</v>
      </c>
      <c r="I816" s="176"/>
      <c r="L816" s="172"/>
      <c r="M816" s="177"/>
      <c r="T816" s="178"/>
      <c r="AT816" s="173" t="s">
        <v>226</v>
      </c>
      <c r="AU816" s="173" t="s">
        <v>85</v>
      </c>
      <c r="AV816" s="15" t="s">
        <v>221</v>
      </c>
      <c r="AW816" s="15" t="s">
        <v>37</v>
      </c>
      <c r="AX816" s="15" t="s">
        <v>83</v>
      </c>
      <c r="AY816" s="173" t="s">
        <v>215</v>
      </c>
    </row>
    <row r="817" spans="2:65" s="1" customFormat="1" ht="21.75" customHeight="1">
      <c r="B817" s="33"/>
      <c r="C817" s="133" t="s">
        <v>949</v>
      </c>
      <c r="D817" s="133" t="s">
        <v>217</v>
      </c>
      <c r="E817" s="134" t="s">
        <v>950</v>
      </c>
      <c r="F817" s="135" t="s">
        <v>951</v>
      </c>
      <c r="G817" s="136" t="s">
        <v>256</v>
      </c>
      <c r="H817" s="137">
        <v>19.087</v>
      </c>
      <c r="I817" s="138"/>
      <c r="J817" s="139">
        <f>ROUND(I817*H817,2)</f>
        <v>0</v>
      </c>
      <c r="K817" s="135" t="s">
        <v>302</v>
      </c>
      <c r="L817" s="33"/>
      <c r="M817" s="140" t="s">
        <v>21</v>
      </c>
      <c r="N817" s="141" t="s">
        <v>47</v>
      </c>
      <c r="P817" s="142">
        <f>O817*H817</f>
        <v>0</v>
      </c>
      <c r="Q817" s="142">
        <v>0</v>
      </c>
      <c r="R817" s="142">
        <f>Q817*H817</f>
        <v>0</v>
      </c>
      <c r="S817" s="142">
        <v>0</v>
      </c>
      <c r="T817" s="143">
        <f>S817*H817</f>
        <v>0</v>
      </c>
      <c r="AR817" s="144" t="s">
        <v>221</v>
      </c>
      <c r="AT817" s="144" t="s">
        <v>217</v>
      </c>
      <c r="AU817" s="144" t="s">
        <v>85</v>
      </c>
      <c r="AY817" s="18" t="s">
        <v>215</v>
      </c>
      <c r="BE817" s="145">
        <f>IF(N817="základní",J817,0)</f>
        <v>0</v>
      </c>
      <c r="BF817" s="145">
        <f>IF(N817="snížená",J817,0)</f>
        <v>0</v>
      </c>
      <c r="BG817" s="145">
        <f>IF(N817="zákl. přenesená",J817,0)</f>
        <v>0</v>
      </c>
      <c r="BH817" s="145">
        <f>IF(N817="sníž. přenesená",J817,0)</f>
        <v>0</v>
      </c>
      <c r="BI817" s="145">
        <f>IF(N817="nulová",J817,0)</f>
        <v>0</v>
      </c>
      <c r="BJ817" s="18" t="s">
        <v>83</v>
      </c>
      <c r="BK817" s="145">
        <f>ROUND(I817*H817,2)</f>
        <v>0</v>
      </c>
      <c r="BL817" s="18" t="s">
        <v>221</v>
      </c>
      <c r="BM817" s="144" t="s">
        <v>952</v>
      </c>
    </row>
    <row r="818" spans="2:51" s="12" customFormat="1" ht="12">
      <c r="B818" s="152"/>
      <c r="D818" s="150" t="s">
        <v>226</v>
      </c>
      <c r="E818" s="153" t="s">
        <v>21</v>
      </c>
      <c r="F818" s="154" t="s">
        <v>281</v>
      </c>
      <c r="H818" s="153" t="s">
        <v>21</v>
      </c>
      <c r="I818" s="155"/>
      <c r="L818" s="152"/>
      <c r="M818" s="156"/>
      <c r="T818" s="157"/>
      <c r="AT818" s="153" t="s">
        <v>226</v>
      </c>
      <c r="AU818" s="153" t="s">
        <v>85</v>
      </c>
      <c r="AV818" s="12" t="s">
        <v>83</v>
      </c>
      <c r="AW818" s="12" t="s">
        <v>37</v>
      </c>
      <c r="AX818" s="12" t="s">
        <v>76</v>
      </c>
      <c r="AY818" s="153" t="s">
        <v>215</v>
      </c>
    </row>
    <row r="819" spans="2:51" s="13" customFormat="1" ht="12">
      <c r="B819" s="158"/>
      <c r="D819" s="150" t="s">
        <v>226</v>
      </c>
      <c r="E819" s="159" t="s">
        <v>21</v>
      </c>
      <c r="F819" s="160" t="s">
        <v>953</v>
      </c>
      <c r="H819" s="161">
        <v>19.087</v>
      </c>
      <c r="I819" s="162"/>
      <c r="L819" s="158"/>
      <c r="M819" s="163"/>
      <c r="T819" s="164"/>
      <c r="AT819" s="159" t="s">
        <v>226</v>
      </c>
      <c r="AU819" s="159" t="s">
        <v>85</v>
      </c>
      <c r="AV819" s="13" t="s">
        <v>85</v>
      </c>
      <c r="AW819" s="13" t="s">
        <v>37</v>
      </c>
      <c r="AX819" s="13" t="s">
        <v>76</v>
      </c>
      <c r="AY819" s="159" t="s">
        <v>215</v>
      </c>
    </row>
    <row r="820" spans="2:51" s="15" customFormat="1" ht="12">
      <c r="B820" s="172"/>
      <c r="D820" s="150" t="s">
        <v>226</v>
      </c>
      <c r="E820" s="173" t="s">
        <v>21</v>
      </c>
      <c r="F820" s="174" t="s">
        <v>240</v>
      </c>
      <c r="H820" s="175">
        <v>19.087</v>
      </c>
      <c r="I820" s="176"/>
      <c r="L820" s="172"/>
      <c r="M820" s="177"/>
      <c r="T820" s="178"/>
      <c r="AT820" s="173" t="s">
        <v>226</v>
      </c>
      <c r="AU820" s="173" t="s">
        <v>85</v>
      </c>
      <c r="AV820" s="15" t="s">
        <v>221</v>
      </c>
      <c r="AW820" s="15" t="s">
        <v>37</v>
      </c>
      <c r="AX820" s="15" t="s">
        <v>83</v>
      </c>
      <c r="AY820" s="173" t="s">
        <v>215</v>
      </c>
    </row>
    <row r="821" spans="2:65" s="1" customFormat="1" ht="16.5" customHeight="1">
      <c r="B821" s="33"/>
      <c r="C821" s="133" t="s">
        <v>585</v>
      </c>
      <c r="D821" s="133" t="s">
        <v>217</v>
      </c>
      <c r="E821" s="134" t="s">
        <v>954</v>
      </c>
      <c r="F821" s="135" t="s">
        <v>955</v>
      </c>
      <c r="G821" s="136" t="s">
        <v>256</v>
      </c>
      <c r="H821" s="137">
        <v>12.926</v>
      </c>
      <c r="I821" s="138"/>
      <c r="J821" s="139">
        <f>ROUND(I821*H821,2)</f>
        <v>0</v>
      </c>
      <c r="K821" s="135" t="s">
        <v>220</v>
      </c>
      <c r="L821" s="33"/>
      <c r="M821" s="140" t="s">
        <v>21</v>
      </c>
      <c r="N821" s="141" t="s">
        <v>47</v>
      </c>
      <c r="P821" s="142">
        <f>O821*H821</f>
        <v>0</v>
      </c>
      <c r="Q821" s="142">
        <v>0</v>
      </c>
      <c r="R821" s="142">
        <f>Q821*H821</f>
        <v>0</v>
      </c>
      <c r="S821" s="142">
        <v>2.2</v>
      </c>
      <c r="T821" s="143">
        <f>S821*H821</f>
        <v>28.437200000000004</v>
      </c>
      <c r="AR821" s="144" t="s">
        <v>221</v>
      </c>
      <c r="AT821" s="144" t="s">
        <v>217</v>
      </c>
      <c r="AU821" s="144" t="s">
        <v>85</v>
      </c>
      <c r="AY821" s="18" t="s">
        <v>215</v>
      </c>
      <c r="BE821" s="145">
        <f>IF(N821="základní",J821,0)</f>
        <v>0</v>
      </c>
      <c r="BF821" s="145">
        <f>IF(N821="snížená",J821,0)</f>
        <v>0</v>
      </c>
      <c r="BG821" s="145">
        <f>IF(N821="zákl. přenesená",J821,0)</f>
        <v>0</v>
      </c>
      <c r="BH821" s="145">
        <f>IF(N821="sníž. přenesená",J821,0)</f>
        <v>0</v>
      </c>
      <c r="BI821" s="145">
        <f>IF(N821="nulová",J821,0)</f>
        <v>0</v>
      </c>
      <c r="BJ821" s="18" t="s">
        <v>83</v>
      </c>
      <c r="BK821" s="145">
        <f>ROUND(I821*H821,2)</f>
        <v>0</v>
      </c>
      <c r="BL821" s="18" t="s">
        <v>221</v>
      </c>
      <c r="BM821" s="144" t="s">
        <v>956</v>
      </c>
    </row>
    <row r="822" spans="2:47" s="1" customFormat="1" ht="12">
      <c r="B822" s="33"/>
      <c r="D822" s="146" t="s">
        <v>222</v>
      </c>
      <c r="F822" s="147" t="s">
        <v>957</v>
      </c>
      <c r="I822" s="148"/>
      <c r="L822" s="33"/>
      <c r="M822" s="149"/>
      <c r="T822" s="54"/>
      <c r="AT822" s="18" t="s">
        <v>222</v>
      </c>
      <c r="AU822" s="18" t="s">
        <v>85</v>
      </c>
    </row>
    <row r="823" spans="2:51" s="12" customFormat="1" ht="12">
      <c r="B823" s="152"/>
      <c r="D823" s="150" t="s">
        <v>226</v>
      </c>
      <c r="E823" s="153" t="s">
        <v>21</v>
      </c>
      <c r="F823" s="154" t="s">
        <v>958</v>
      </c>
      <c r="H823" s="153" t="s">
        <v>21</v>
      </c>
      <c r="I823" s="155"/>
      <c r="L823" s="152"/>
      <c r="M823" s="156"/>
      <c r="T823" s="157"/>
      <c r="AT823" s="153" t="s">
        <v>226</v>
      </c>
      <c r="AU823" s="153" t="s">
        <v>85</v>
      </c>
      <c r="AV823" s="12" t="s">
        <v>83</v>
      </c>
      <c r="AW823" s="12" t="s">
        <v>37</v>
      </c>
      <c r="AX823" s="12" t="s">
        <v>76</v>
      </c>
      <c r="AY823" s="153" t="s">
        <v>215</v>
      </c>
    </row>
    <row r="824" spans="2:51" s="12" customFormat="1" ht="12">
      <c r="B824" s="152"/>
      <c r="D824" s="150" t="s">
        <v>226</v>
      </c>
      <c r="E824" s="153" t="s">
        <v>21</v>
      </c>
      <c r="F824" s="154" t="s">
        <v>959</v>
      </c>
      <c r="H824" s="153" t="s">
        <v>21</v>
      </c>
      <c r="I824" s="155"/>
      <c r="L824" s="152"/>
      <c r="M824" s="156"/>
      <c r="T824" s="157"/>
      <c r="AT824" s="153" t="s">
        <v>226</v>
      </c>
      <c r="AU824" s="153" t="s">
        <v>85</v>
      </c>
      <c r="AV824" s="12" t="s">
        <v>83</v>
      </c>
      <c r="AW824" s="12" t="s">
        <v>37</v>
      </c>
      <c r="AX824" s="12" t="s">
        <v>76</v>
      </c>
      <c r="AY824" s="153" t="s">
        <v>215</v>
      </c>
    </row>
    <row r="825" spans="2:51" s="13" customFormat="1" ht="12">
      <c r="B825" s="158"/>
      <c r="D825" s="150" t="s">
        <v>226</v>
      </c>
      <c r="E825" s="159" t="s">
        <v>21</v>
      </c>
      <c r="F825" s="160" t="s">
        <v>960</v>
      </c>
      <c r="H825" s="161">
        <v>11.724</v>
      </c>
      <c r="I825" s="162"/>
      <c r="L825" s="158"/>
      <c r="M825" s="163"/>
      <c r="T825" s="164"/>
      <c r="AT825" s="159" t="s">
        <v>226</v>
      </c>
      <c r="AU825" s="159" t="s">
        <v>85</v>
      </c>
      <c r="AV825" s="13" t="s">
        <v>85</v>
      </c>
      <c r="AW825" s="13" t="s">
        <v>37</v>
      </c>
      <c r="AX825" s="13" t="s">
        <v>76</v>
      </c>
      <c r="AY825" s="159" t="s">
        <v>215</v>
      </c>
    </row>
    <row r="826" spans="2:51" s="13" customFormat="1" ht="12">
      <c r="B826" s="158"/>
      <c r="D826" s="150" t="s">
        <v>226</v>
      </c>
      <c r="E826" s="159" t="s">
        <v>21</v>
      </c>
      <c r="F826" s="160" t="s">
        <v>961</v>
      </c>
      <c r="H826" s="161">
        <v>0.374</v>
      </c>
      <c r="I826" s="162"/>
      <c r="L826" s="158"/>
      <c r="M826" s="163"/>
      <c r="T826" s="164"/>
      <c r="AT826" s="159" t="s">
        <v>226</v>
      </c>
      <c r="AU826" s="159" t="s">
        <v>85</v>
      </c>
      <c r="AV826" s="13" t="s">
        <v>85</v>
      </c>
      <c r="AW826" s="13" t="s">
        <v>37</v>
      </c>
      <c r="AX826" s="13" t="s">
        <v>76</v>
      </c>
      <c r="AY826" s="159" t="s">
        <v>215</v>
      </c>
    </row>
    <row r="827" spans="2:51" s="13" customFormat="1" ht="12">
      <c r="B827" s="158"/>
      <c r="D827" s="150" t="s">
        <v>226</v>
      </c>
      <c r="E827" s="159" t="s">
        <v>21</v>
      </c>
      <c r="F827" s="160" t="s">
        <v>962</v>
      </c>
      <c r="H827" s="161">
        <v>-0.741</v>
      </c>
      <c r="I827" s="162"/>
      <c r="L827" s="158"/>
      <c r="M827" s="163"/>
      <c r="T827" s="164"/>
      <c r="AT827" s="159" t="s">
        <v>226</v>
      </c>
      <c r="AU827" s="159" t="s">
        <v>85</v>
      </c>
      <c r="AV827" s="13" t="s">
        <v>85</v>
      </c>
      <c r="AW827" s="13" t="s">
        <v>37</v>
      </c>
      <c r="AX827" s="13" t="s">
        <v>76</v>
      </c>
      <c r="AY827" s="159" t="s">
        <v>215</v>
      </c>
    </row>
    <row r="828" spans="2:51" s="14" customFormat="1" ht="12">
      <c r="B828" s="165"/>
      <c r="D828" s="150" t="s">
        <v>226</v>
      </c>
      <c r="E828" s="166" t="s">
        <v>21</v>
      </c>
      <c r="F828" s="167" t="s">
        <v>229</v>
      </c>
      <c r="H828" s="168">
        <v>11.357</v>
      </c>
      <c r="I828" s="169"/>
      <c r="L828" s="165"/>
      <c r="M828" s="170"/>
      <c r="T828" s="171"/>
      <c r="AT828" s="166" t="s">
        <v>226</v>
      </c>
      <c r="AU828" s="166" t="s">
        <v>85</v>
      </c>
      <c r="AV828" s="14" t="s">
        <v>230</v>
      </c>
      <c r="AW828" s="14" t="s">
        <v>37</v>
      </c>
      <c r="AX828" s="14" t="s">
        <v>76</v>
      </c>
      <c r="AY828" s="166" t="s">
        <v>215</v>
      </c>
    </row>
    <row r="829" spans="2:51" s="12" customFormat="1" ht="12">
      <c r="B829" s="152"/>
      <c r="D829" s="150" t="s">
        <v>226</v>
      </c>
      <c r="E829" s="153" t="s">
        <v>21</v>
      </c>
      <c r="F829" s="154" t="s">
        <v>963</v>
      </c>
      <c r="H829" s="153" t="s">
        <v>21</v>
      </c>
      <c r="I829" s="155"/>
      <c r="L829" s="152"/>
      <c r="M829" s="156"/>
      <c r="T829" s="157"/>
      <c r="AT829" s="153" t="s">
        <v>226</v>
      </c>
      <c r="AU829" s="153" t="s">
        <v>85</v>
      </c>
      <c r="AV829" s="12" t="s">
        <v>83</v>
      </c>
      <c r="AW829" s="12" t="s">
        <v>37</v>
      </c>
      <c r="AX829" s="12" t="s">
        <v>76</v>
      </c>
      <c r="AY829" s="153" t="s">
        <v>215</v>
      </c>
    </row>
    <row r="830" spans="2:51" s="13" customFormat="1" ht="12">
      <c r="B830" s="158"/>
      <c r="D830" s="150" t="s">
        <v>226</v>
      </c>
      <c r="E830" s="159" t="s">
        <v>21</v>
      </c>
      <c r="F830" s="160" t="s">
        <v>964</v>
      </c>
      <c r="H830" s="161">
        <v>0.36</v>
      </c>
      <c r="I830" s="162"/>
      <c r="L830" s="158"/>
      <c r="M830" s="163"/>
      <c r="T830" s="164"/>
      <c r="AT830" s="159" t="s">
        <v>226</v>
      </c>
      <c r="AU830" s="159" t="s">
        <v>85</v>
      </c>
      <c r="AV830" s="13" t="s">
        <v>85</v>
      </c>
      <c r="AW830" s="13" t="s">
        <v>37</v>
      </c>
      <c r="AX830" s="13" t="s">
        <v>76</v>
      </c>
      <c r="AY830" s="159" t="s">
        <v>215</v>
      </c>
    </row>
    <row r="831" spans="2:51" s="13" customFormat="1" ht="12">
      <c r="B831" s="158"/>
      <c r="D831" s="150" t="s">
        <v>226</v>
      </c>
      <c r="E831" s="159" t="s">
        <v>21</v>
      </c>
      <c r="F831" s="160" t="s">
        <v>965</v>
      </c>
      <c r="H831" s="161">
        <v>0.252</v>
      </c>
      <c r="I831" s="162"/>
      <c r="L831" s="158"/>
      <c r="M831" s="163"/>
      <c r="T831" s="164"/>
      <c r="AT831" s="159" t="s">
        <v>226</v>
      </c>
      <c r="AU831" s="159" t="s">
        <v>85</v>
      </c>
      <c r="AV831" s="13" t="s">
        <v>85</v>
      </c>
      <c r="AW831" s="13" t="s">
        <v>37</v>
      </c>
      <c r="AX831" s="13" t="s">
        <v>76</v>
      </c>
      <c r="AY831" s="159" t="s">
        <v>215</v>
      </c>
    </row>
    <row r="832" spans="2:51" s="14" customFormat="1" ht="12">
      <c r="B832" s="165"/>
      <c r="D832" s="150" t="s">
        <v>226</v>
      </c>
      <c r="E832" s="166" t="s">
        <v>21</v>
      </c>
      <c r="F832" s="167" t="s">
        <v>229</v>
      </c>
      <c r="H832" s="168">
        <v>0.612</v>
      </c>
      <c r="I832" s="169"/>
      <c r="L832" s="165"/>
      <c r="M832" s="170"/>
      <c r="T832" s="171"/>
      <c r="AT832" s="166" t="s">
        <v>226</v>
      </c>
      <c r="AU832" s="166" t="s">
        <v>85</v>
      </c>
      <c r="AV832" s="14" t="s">
        <v>230</v>
      </c>
      <c r="AW832" s="14" t="s">
        <v>37</v>
      </c>
      <c r="AX832" s="14" t="s">
        <v>76</v>
      </c>
      <c r="AY832" s="166" t="s">
        <v>215</v>
      </c>
    </row>
    <row r="833" spans="2:51" s="13" customFormat="1" ht="12">
      <c r="B833" s="158"/>
      <c r="D833" s="150" t="s">
        <v>226</v>
      </c>
      <c r="E833" s="159" t="s">
        <v>21</v>
      </c>
      <c r="F833" s="160" t="s">
        <v>771</v>
      </c>
      <c r="H833" s="161">
        <v>0.893</v>
      </c>
      <c r="I833" s="162"/>
      <c r="L833" s="158"/>
      <c r="M833" s="163"/>
      <c r="T833" s="164"/>
      <c r="AT833" s="159" t="s">
        <v>226</v>
      </c>
      <c r="AU833" s="159" t="s">
        <v>85</v>
      </c>
      <c r="AV833" s="13" t="s">
        <v>85</v>
      </c>
      <c r="AW833" s="13" t="s">
        <v>37</v>
      </c>
      <c r="AX833" s="13" t="s">
        <v>76</v>
      </c>
      <c r="AY833" s="159" t="s">
        <v>215</v>
      </c>
    </row>
    <row r="834" spans="2:51" s="13" customFormat="1" ht="12">
      <c r="B834" s="158"/>
      <c r="D834" s="150" t="s">
        <v>226</v>
      </c>
      <c r="E834" s="159" t="s">
        <v>21</v>
      </c>
      <c r="F834" s="160" t="s">
        <v>966</v>
      </c>
      <c r="H834" s="161">
        <v>0.064</v>
      </c>
      <c r="I834" s="162"/>
      <c r="L834" s="158"/>
      <c r="M834" s="163"/>
      <c r="T834" s="164"/>
      <c r="AT834" s="159" t="s">
        <v>226</v>
      </c>
      <c r="AU834" s="159" t="s">
        <v>85</v>
      </c>
      <c r="AV834" s="13" t="s">
        <v>85</v>
      </c>
      <c r="AW834" s="13" t="s">
        <v>37</v>
      </c>
      <c r="AX834" s="13" t="s">
        <v>76</v>
      </c>
      <c r="AY834" s="159" t="s">
        <v>215</v>
      </c>
    </row>
    <row r="835" spans="2:51" s="15" customFormat="1" ht="12">
      <c r="B835" s="172"/>
      <c r="D835" s="150" t="s">
        <v>226</v>
      </c>
      <c r="E835" s="173" t="s">
        <v>21</v>
      </c>
      <c r="F835" s="174" t="s">
        <v>240</v>
      </c>
      <c r="H835" s="175">
        <v>12.926</v>
      </c>
      <c r="I835" s="176"/>
      <c r="L835" s="172"/>
      <c r="M835" s="177"/>
      <c r="T835" s="178"/>
      <c r="AT835" s="173" t="s">
        <v>226</v>
      </c>
      <c r="AU835" s="173" t="s">
        <v>85</v>
      </c>
      <c r="AV835" s="15" t="s">
        <v>221</v>
      </c>
      <c r="AW835" s="15" t="s">
        <v>37</v>
      </c>
      <c r="AX835" s="15" t="s">
        <v>83</v>
      </c>
      <c r="AY835" s="173" t="s">
        <v>215</v>
      </c>
    </row>
    <row r="836" spans="2:65" s="1" customFormat="1" ht="16.5" customHeight="1">
      <c r="B836" s="33"/>
      <c r="C836" s="133" t="s">
        <v>967</v>
      </c>
      <c r="D836" s="133" t="s">
        <v>217</v>
      </c>
      <c r="E836" s="134" t="s">
        <v>968</v>
      </c>
      <c r="F836" s="135" t="s">
        <v>969</v>
      </c>
      <c r="G836" s="136" t="s">
        <v>256</v>
      </c>
      <c r="H836" s="137">
        <v>49.627</v>
      </c>
      <c r="I836" s="138"/>
      <c r="J836" s="139">
        <f>ROUND(I836*H836,2)</f>
        <v>0</v>
      </c>
      <c r="K836" s="135" t="s">
        <v>220</v>
      </c>
      <c r="L836" s="33"/>
      <c r="M836" s="140" t="s">
        <v>21</v>
      </c>
      <c r="N836" s="141" t="s">
        <v>47</v>
      </c>
      <c r="P836" s="142">
        <f>O836*H836</f>
        <v>0</v>
      </c>
      <c r="Q836" s="142">
        <v>0</v>
      </c>
      <c r="R836" s="142">
        <f>Q836*H836</f>
        <v>0</v>
      </c>
      <c r="S836" s="142">
        <v>2.2</v>
      </c>
      <c r="T836" s="143">
        <f>S836*H836</f>
        <v>109.17940000000002</v>
      </c>
      <c r="AR836" s="144" t="s">
        <v>221</v>
      </c>
      <c r="AT836" s="144" t="s">
        <v>217</v>
      </c>
      <c r="AU836" s="144" t="s">
        <v>85</v>
      </c>
      <c r="AY836" s="18" t="s">
        <v>215</v>
      </c>
      <c r="BE836" s="145">
        <f>IF(N836="základní",J836,0)</f>
        <v>0</v>
      </c>
      <c r="BF836" s="145">
        <f>IF(N836="snížená",J836,0)</f>
        <v>0</v>
      </c>
      <c r="BG836" s="145">
        <f>IF(N836="zákl. přenesená",J836,0)</f>
        <v>0</v>
      </c>
      <c r="BH836" s="145">
        <f>IF(N836="sníž. přenesená",J836,0)</f>
        <v>0</v>
      </c>
      <c r="BI836" s="145">
        <f>IF(N836="nulová",J836,0)</f>
        <v>0</v>
      </c>
      <c r="BJ836" s="18" t="s">
        <v>83</v>
      </c>
      <c r="BK836" s="145">
        <f>ROUND(I836*H836,2)</f>
        <v>0</v>
      </c>
      <c r="BL836" s="18" t="s">
        <v>221</v>
      </c>
      <c r="BM836" s="144" t="s">
        <v>970</v>
      </c>
    </row>
    <row r="837" spans="2:47" s="1" customFormat="1" ht="12">
      <c r="B837" s="33"/>
      <c r="D837" s="146" t="s">
        <v>222</v>
      </c>
      <c r="F837" s="147" t="s">
        <v>971</v>
      </c>
      <c r="I837" s="148"/>
      <c r="L837" s="33"/>
      <c r="M837" s="149"/>
      <c r="T837" s="54"/>
      <c r="AT837" s="18" t="s">
        <v>222</v>
      </c>
      <c r="AU837" s="18" t="s">
        <v>85</v>
      </c>
    </row>
    <row r="838" spans="2:51" s="12" customFormat="1" ht="12">
      <c r="B838" s="152"/>
      <c r="D838" s="150" t="s">
        <v>226</v>
      </c>
      <c r="E838" s="153" t="s">
        <v>21</v>
      </c>
      <c r="F838" s="154" t="s">
        <v>958</v>
      </c>
      <c r="H838" s="153" t="s">
        <v>21</v>
      </c>
      <c r="I838" s="155"/>
      <c r="L838" s="152"/>
      <c r="M838" s="156"/>
      <c r="T838" s="157"/>
      <c r="AT838" s="153" t="s">
        <v>226</v>
      </c>
      <c r="AU838" s="153" t="s">
        <v>85</v>
      </c>
      <c r="AV838" s="12" t="s">
        <v>83</v>
      </c>
      <c r="AW838" s="12" t="s">
        <v>37</v>
      </c>
      <c r="AX838" s="12" t="s">
        <v>76</v>
      </c>
      <c r="AY838" s="153" t="s">
        <v>215</v>
      </c>
    </row>
    <row r="839" spans="2:51" s="12" customFormat="1" ht="12">
      <c r="B839" s="152"/>
      <c r="D839" s="150" t="s">
        <v>226</v>
      </c>
      <c r="E839" s="153" t="s">
        <v>21</v>
      </c>
      <c r="F839" s="154" t="s">
        <v>972</v>
      </c>
      <c r="H839" s="153" t="s">
        <v>21</v>
      </c>
      <c r="I839" s="155"/>
      <c r="L839" s="152"/>
      <c r="M839" s="156"/>
      <c r="T839" s="157"/>
      <c r="AT839" s="153" t="s">
        <v>226</v>
      </c>
      <c r="AU839" s="153" t="s">
        <v>85</v>
      </c>
      <c r="AV839" s="12" t="s">
        <v>83</v>
      </c>
      <c r="AW839" s="12" t="s">
        <v>37</v>
      </c>
      <c r="AX839" s="12" t="s">
        <v>76</v>
      </c>
      <c r="AY839" s="153" t="s">
        <v>215</v>
      </c>
    </row>
    <row r="840" spans="2:51" s="13" customFormat="1" ht="12">
      <c r="B840" s="158"/>
      <c r="D840" s="150" t="s">
        <v>226</v>
      </c>
      <c r="E840" s="159" t="s">
        <v>21</v>
      </c>
      <c r="F840" s="160" t="s">
        <v>973</v>
      </c>
      <c r="H840" s="161">
        <v>21.982</v>
      </c>
      <c r="I840" s="162"/>
      <c r="L840" s="158"/>
      <c r="M840" s="163"/>
      <c r="T840" s="164"/>
      <c r="AT840" s="159" t="s">
        <v>226</v>
      </c>
      <c r="AU840" s="159" t="s">
        <v>85</v>
      </c>
      <c r="AV840" s="13" t="s">
        <v>85</v>
      </c>
      <c r="AW840" s="13" t="s">
        <v>37</v>
      </c>
      <c r="AX840" s="13" t="s">
        <v>76</v>
      </c>
      <c r="AY840" s="159" t="s">
        <v>215</v>
      </c>
    </row>
    <row r="841" spans="2:51" s="13" customFormat="1" ht="12">
      <c r="B841" s="158"/>
      <c r="D841" s="150" t="s">
        <v>226</v>
      </c>
      <c r="E841" s="159" t="s">
        <v>21</v>
      </c>
      <c r="F841" s="160" t="s">
        <v>974</v>
      </c>
      <c r="H841" s="161">
        <v>0.702</v>
      </c>
      <c r="I841" s="162"/>
      <c r="L841" s="158"/>
      <c r="M841" s="163"/>
      <c r="T841" s="164"/>
      <c r="AT841" s="159" t="s">
        <v>226</v>
      </c>
      <c r="AU841" s="159" t="s">
        <v>85</v>
      </c>
      <c r="AV841" s="13" t="s">
        <v>85</v>
      </c>
      <c r="AW841" s="13" t="s">
        <v>37</v>
      </c>
      <c r="AX841" s="13" t="s">
        <v>76</v>
      </c>
      <c r="AY841" s="159" t="s">
        <v>215</v>
      </c>
    </row>
    <row r="842" spans="2:51" s="13" customFormat="1" ht="12">
      <c r="B842" s="158"/>
      <c r="D842" s="150" t="s">
        <v>226</v>
      </c>
      <c r="E842" s="159" t="s">
        <v>21</v>
      </c>
      <c r="F842" s="160" t="s">
        <v>975</v>
      </c>
      <c r="H842" s="161">
        <v>-1.39</v>
      </c>
      <c r="I842" s="162"/>
      <c r="L842" s="158"/>
      <c r="M842" s="163"/>
      <c r="T842" s="164"/>
      <c r="AT842" s="159" t="s">
        <v>226</v>
      </c>
      <c r="AU842" s="159" t="s">
        <v>85</v>
      </c>
      <c r="AV842" s="13" t="s">
        <v>85</v>
      </c>
      <c r="AW842" s="13" t="s">
        <v>37</v>
      </c>
      <c r="AX842" s="13" t="s">
        <v>76</v>
      </c>
      <c r="AY842" s="159" t="s">
        <v>215</v>
      </c>
    </row>
    <row r="843" spans="2:51" s="14" customFormat="1" ht="12">
      <c r="B843" s="165"/>
      <c r="D843" s="150" t="s">
        <v>226</v>
      </c>
      <c r="E843" s="166" t="s">
        <v>21</v>
      </c>
      <c r="F843" s="167" t="s">
        <v>229</v>
      </c>
      <c r="H843" s="168">
        <v>21.294</v>
      </c>
      <c r="I843" s="169"/>
      <c r="L843" s="165"/>
      <c r="M843" s="170"/>
      <c r="T843" s="171"/>
      <c r="AT843" s="166" t="s">
        <v>226</v>
      </c>
      <c r="AU843" s="166" t="s">
        <v>85</v>
      </c>
      <c r="AV843" s="14" t="s">
        <v>230</v>
      </c>
      <c r="AW843" s="14" t="s">
        <v>37</v>
      </c>
      <c r="AX843" s="14" t="s">
        <v>76</v>
      </c>
      <c r="AY843" s="166" t="s">
        <v>215</v>
      </c>
    </row>
    <row r="844" spans="2:51" s="12" customFormat="1" ht="12">
      <c r="B844" s="152"/>
      <c r="D844" s="150" t="s">
        <v>226</v>
      </c>
      <c r="E844" s="153" t="s">
        <v>21</v>
      </c>
      <c r="F844" s="154" t="s">
        <v>976</v>
      </c>
      <c r="H844" s="153" t="s">
        <v>21</v>
      </c>
      <c r="I844" s="155"/>
      <c r="L844" s="152"/>
      <c r="M844" s="156"/>
      <c r="T844" s="157"/>
      <c r="AT844" s="153" t="s">
        <v>226</v>
      </c>
      <c r="AU844" s="153" t="s">
        <v>85</v>
      </c>
      <c r="AV844" s="12" t="s">
        <v>83</v>
      </c>
      <c r="AW844" s="12" t="s">
        <v>37</v>
      </c>
      <c r="AX844" s="12" t="s">
        <v>76</v>
      </c>
      <c r="AY844" s="153" t="s">
        <v>215</v>
      </c>
    </row>
    <row r="845" spans="2:51" s="13" customFormat="1" ht="12">
      <c r="B845" s="158"/>
      <c r="D845" s="150" t="s">
        <v>226</v>
      </c>
      <c r="E845" s="159" t="s">
        <v>21</v>
      </c>
      <c r="F845" s="160" t="s">
        <v>977</v>
      </c>
      <c r="H845" s="161">
        <v>2.16</v>
      </c>
      <c r="I845" s="162"/>
      <c r="L845" s="158"/>
      <c r="M845" s="163"/>
      <c r="T845" s="164"/>
      <c r="AT845" s="159" t="s">
        <v>226</v>
      </c>
      <c r="AU845" s="159" t="s">
        <v>85</v>
      </c>
      <c r="AV845" s="13" t="s">
        <v>85</v>
      </c>
      <c r="AW845" s="13" t="s">
        <v>37</v>
      </c>
      <c r="AX845" s="13" t="s">
        <v>76</v>
      </c>
      <c r="AY845" s="159" t="s">
        <v>215</v>
      </c>
    </row>
    <row r="846" spans="2:51" s="13" customFormat="1" ht="12">
      <c r="B846" s="158"/>
      <c r="D846" s="150" t="s">
        <v>226</v>
      </c>
      <c r="E846" s="159" t="s">
        <v>21</v>
      </c>
      <c r="F846" s="160" t="s">
        <v>978</v>
      </c>
      <c r="H846" s="161">
        <v>1.512</v>
      </c>
      <c r="I846" s="162"/>
      <c r="L846" s="158"/>
      <c r="M846" s="163"/>
      <c r="T846" s="164"/>
      <c r="AT846" s="159" t="s">
        <v>226</v>
      </c>
      <c r="AU846" s="159" t="s">
        <v>85</v>
      </c>
      <c r="AV846" s="13" t="s">
        <v>85</v>
      </c>
      <c r="AW846" s="13" t="s">
        <v>37</v>
      </c>
      <c r="AX846" s="13" t="s">
        <v>76</v>
      </c>
      <c r="AY846" s="159" t="s">
        <v>215</v>
      </c>
    </row>
    <row r="847" spans="2:51" s="14" customFormat="1" ht="12">
      <c r="B847" s="165"/>
      <c r="D847" s="150" t="s">
        <v>226</v>
      </c>
      <c r="E847" s="166" t="s">
        <v>21</v>
      </c>
      <c r="F847" s="167" t="s">
        <v>229</v>
      </c>
      <c r="H847" s="168">
        <v>3.672</v>
      </c>
      <c r="I847" s="169"/>
      <c r="L847" s="165"/>
      <c r="M847" s="170"/>
      <c r="T847" s="171"/>
      <c r="AT847" s="166" t="s">
        <v>226</v>
      </c>
      <c r="AU847" s="166" t="s">
        <v>85</v>
      </c>
      <c r="AV847" s="14" t="s">
        <v>230</v>
      </c>
      <c r="AW847" s="14" t="s">
        <v>37</v>
      </c>
      <c r="AX847" s="14" t="s">
        <v>76</v>
      </c>
      <c r="AY847" s="166" t="s">
        <v>215</v>
      </c>
    </row>
    <row r="848" spans="2:51" s="12" customFormat="1" ht="12">
      <c r="B848" s="152"/>
      <c r="D848" s="150" t="s">
        <v>226</v>
      </c>
      <c r="E848" s="153" t="s">
        <v>21</v>
      </c>
      <c r="F848" s="154" t="s">
        <v>979</v>
      </c>
      <c r="H848" s="153" t="s">
        <v>21</v>
      </c>
      <c r="I848" s="155"/>
      <c r="L848" s="152"/>
      <c r="M848" s="156"/>
      <c r="T848" s="157"/>
      <c r="AT848" s="153" t="s">
        <v>226</v>
      </c>
      <c r="AU848" s="153" t="s">
        <v>85</v>
      </c>
      <c r="AV848" s="12" t="s">
        <v>83</v>
      </c>
      <c r="AW848" s="12" t="s">
        <v>37</v>
      </c>
      <c r="AX848" s="12" t="s">
        <v>76</v>
      </c>
      <c r="AY848" s="153" t="s">
        <v>215</v>
      </c>
    </row>
    <row r="849" spans="2:51" s="13" customFormat="1" ht="12">
      <c r="B849" s="158"/>
      <c r="D849" s="150" t="s">
        <v>226</v>
      </c>
      <c r="E849" s="159" t="s">
        <v>21</v>
      </c>
      <c r="F849" s="160" t="s">
        <v>980</v>
      </c>
      <c r="H849" s="161">
        <v>24.661</v>
      </c>
      <c r="I849" s="162"/>
      <c r="L849" s="158"/>
      <c r="M849" s="163"/>
      <c r="T849" s="164"/>
      <c r="AT849" s="159" t="s">
        <v>226</v>
      </c>
      <c r="AU849" s="159" t="s">
        <v>85</v>
      </c>
      <c r="AV849" s="13" t="s">
        <v>85</v>
      </c>
      <c r="AW849" s="13" t="s">
        <v>37</v>
      </c>
      <c r="AX849" s="13" t="s">
        <v>76</v>
      </c>
      <c r="AY849" s="159" t="s">
        <v>215</v>
      </c>
    </row>
    <row r="850" spans="2:51" s="15" customFormat="1" ht="12">
      <c r="B850" s="172"/>
      <c r="D850" s="150" t="s">
        <v>226</v>
      </c>
      <c r="E850" s="173" t="s">
        <v>21</v>
      </c>
      <c r="F850" s="174" t="s">
        <v>240</v>
      </c>
      <c r="H850" s="175">
        <v>49.627</v>
      </c>
      <c r="I850" s="176"/>
      <c r="L850" s="172"/>
      <c r="M850" s="177"/>
      <c r="T850" s="178"/>
      <c r="AT850" s="173" t="s">
        <v>226</v>
      </c>
      <c r="AU850" s="173" t="s">
        <v>85</v>
      </c>
      <c r="AV850" s="15" t="s">
        <v>221</v>
      </c>
      <c r="AW850" s="15" t="s">
        <v>37</v>
      </c>
      <c r="AX850" s="15" t="s">
        <v>83</v>
      </c>
      <c r="AY850" s="173" t="s">
        <v>215</v>
      </c>
    </row>
    <row r="851" spans="2:65" s="1" customFormat="1" ht="16.5" customHeight="1">
      <c r="B851" s="33"/>
      <c r="C851" s="133" t="s">
        <v>591</v>
      </c>
      <c r="D851" s="133" t="s">
        <v>217</v>
      </c>
      <c r="E851" s="134" t="s">
        <v>981</v>
      </c>
      <c r="F851" s="135" t="s">
        <v>982</v>
      </c>
      <c r="G851" s="136" t="s">
        <v>256</v>
      </c>
      <c r="H851" s="137">
        <v>18.97</v>
      </c>
      <c r="I851" s="138"/>
      <c r="J851" s="139">
        <f>ROUND(I851*H851,2)</f>
        <v>0</v>
      </c>
      <c r="K851" s="135" t="s">
        <v>220</v>
      </c>
      <c r="L851" s="33"/>
      <c r="M851" s="140" t="s">
        <v>21</v>
      </c>
      <c r="N851" s="141" t="s">
        <v>47</v>
      </c>
      <c r="P851" s="142">
        <f>O851*H851</f>
        <v>0</v>
      </c>
      <c r="Q851" s="142">
        <v>0</v>
      </c>
      <c r="R851" s="142">
        <f>Q851*H851</f>
        <v>0</v>
      </c>
      <c r="S851" s="142">
        <v>2.2</v>
      </c>
      <c r="T851" s="143">
        <f>S851*H851</f>
        <v>41.734</v>
      </c>
      <c r="AR851" s="144" t="s">
        <v>221</v>
      </c>
      <c r="AT851" s="144" t="s">
        <v>217</v>
      </c>
      <c r="AU851" s="144" t="s">
        <v>85</v>
      </c>
      <c r="AY851" s="18" t="s">
        <v>215</v>
      </c>
      <c r="BE851" s="145">
        <f>IF(N851="základní",J851,0)</f>
        <v>0</v>
      </c>
      <c r="BF851" s="145">
        <f>IF(N851="snížená",J851,0)</f>
        <v>0</v>
      </c>
      <c r="BG851" s="145">
        <f>IF(N851="zákl. přenesená",J851,0)</f>
        <v>0</v>
      </c>
      <c r="BH851" s="145">
        <f>IF(N851="sníž. přenesená",J851,0)</f>
        <v>0</v>
      </c>
      <c r="BI851" s="145">
        <f>IF(N851="nulová",J851,0)</f>
        <v>0</v>
      </c>
      <c r="BJ851" s="18" t="s">
        <v>83</v>
      </c>
      <c r="BK851" s="145">
        <f>ROUND(I851*H851,2)</f>
        <v>0</v>
      </c>
      <c r="BL851" s="18" t="s">
        <v>221</v>
      </c>
      <c r="BM851" s="144" t="s">
        <v>983</v>
      </c>
    </row>
    <row r="852" spans="2:47" s="1" customFormat="1" ht="12">
      <c r="B852" s="33"/>
      <c r="D852" s="146" t="s">
        <v>222</v>
      </c>
      <c r="F852" s="147" t="s">
        <v>984</v>
      </c>
      <c r="I852" s="148"/>
      <c r="L852" s="33"/>
      <c r="M852" s="149"/>
      <c r="T852" s="54"/>
      <c r="AT852" s="18" t="s">
        <v>222</v>
      </c>
      <c r="AU852" s="18" t="s">
        <v>85</v>
      </c>
    </row>
    <row r="853" spans="2:51" s="12" customFormat="1" ht="12">
      <c r="B853" s="152"/>
      <c r="D853" s="150" t="s">
        <v>226</v>
      </c>
      <c r="E853" s="153" t="s">
        <v>21</v>
      </c>
      <c r="F853" s="154" t="s">
        <v>958</v>
      </c>
      <c r="H853" s="153" t="s">
        <v>21</v>
      </c>
      <c r="I853" s="155"/>
      <c r="L853" s="152"/>
      <c r="M853" s="156"/>
      <c r="T853" s="157"/>
      <c r="AT853" s="153" t="s">
        <v>226</v>
      </c>
      <c r="AU853" s="153" t="s">
        <v>85</v>
      </c>
      <c r="AV853" s="12" t="s">
        <v>83</v>
      </c>
      <c r="AW853" s="12" t="s">
        <v>37</v>
      </c>
      <c r="AX853" s="12" t="s">
        <v>76</v>
      </c>
      <c r="AY853" s="153" t="s">
        <v>215</v>
      </c>
    </row>
    <row r="854" spans="2:51" s="12" customFormat="1" ht="12">
      <c r="B854" s="152"/>
      <c r="D854" s="150" t="s">
        <v>226</v>
      </c>
      <c r="E854" s="153" t="s">
        <v>21</v>
      </c>
      <c r="F854" s="154" t="s">
        <v>985</v>
      </c>
      <c r="H854" s="153" t="s">
        <v>21</v>
      </c>
      <c r="I854" s="155"/>
      <c r="L854" s="152"/>
      <c r="M854" s="156"/>
      <c r="T854" s="157"/>
      <c r="AT854" s="153" t="s">
        <v>226</v>
      </c>
      <c r="AU854" s="153" t="s">
        <v>85</v>
      </c>
      <c r="AV854" s="12" t="s">
        <v>83</v>
      </c>
      <c r="AW854" s="12" t="s">
        <v>37</v>
      </c>
      <c r="AX854" s="12" t="s">
        <v>76</v>
      </c>
      <c r="AY854" s="153" t="s">
        <v>215</v>
      </c>
    </row>
    <row r="855" spans="2:51" s="13" customFormat="1" ht="12">
      <c r="B855" s="158"/>
      <c r="D855" s="150" t="s">
        <v>226</v>
      </c>
      <c r="E855" s="159" t="s">
        <v>21</v>
      </c>
      <c r="F855" s="160" t="s">
        <v>986</v>
      </c>
      <c r="H855" s="161">
        <v>18.319</v>
      </c>
      <c r="I855" s="162"/>
      <c r="L855" s="158"/>
      <c r="M855" s="163"/>
      <c r="T855" s="164"/>
      <c r="AT855" s="159" t="s">
        <v>226</v>
      </c>
      <c r="AU855" s="159" t="s">
        <v>85</v>
      </c>
      <c r="AV855" s="13" t="s">
        <v>85</v>
      </c>
      <c r="AW855" s="13" t="s">
        <v>37</v>
      </c>
      <c r="AX855" s="13" t="s">
        <v>76</v>
      </c>
      <c r="AY855" s="159" t="s">
        <v>215</v>
      </c>
    </row>
    <row r="856" spans="2:51" s="13" customFormat="1" ht="12">
      <c r="B856" s="158"/>
      <c r="D856" s="150" t="s">
        <v>226</v>
      </c>
      <c r="E856" s="159" t="s">
        <v>21</v>
      </c>
      <c r="F856" s="160" t="s">
        <v>987</v>
      </c>
      <c r="H856" s="161">
        <v>0.585</v>
      </c>
      <c r="I856" s="162"/>
      <c r="L856" s="158"/>
      <c r="M856" s="163"/>
      <c r="T856" s="164"/>
      <c r="AT856" s="159" t="s">
        <v>226</v>
      </c>
      <c r="AU856" s="159" t="s">
        <v>85</v>
      </c>
      <c r="AV856" s="13" t="s">
        <v>85</v>
      </c>
      <c r="AW856" s="13" t="s">
        <v>37</v>
      </c>
      <c r="AX856" s="13" t="s">
        <v>76</v>
      </c>
      <c r="AY856" s="159" t="s">
        <v>215</v>
      </c>
    </row>
    <row r="857" spans="2:51" s="13" customFormat="1" ht="12">
      <c r="B857" s="158"/>
      <c r="D857" s="150" t="s">
        <v>226</v>
      </c>
      <c r="E857" s="159" t="s">
        <v>21</v>
      </c>
      <c r="F857" s="160" t="s">
        <v>988</v>
      </c>
      <c r="H857" s="161">
        <v>-1.158</v>
      </c>
      <c r="I857" s="162"/>
      <c r="L857" s="158"/>
      <c r="M857" s="163"/>
      <c r="T857" s="164"/>
      <c r="AT857" s="159" t="s">
        <v>226</v>
      </c>
      <c r="AU857" s="159" t="s">
        <v>85</v>
      </c>
      <c r="AV857" s="13" t="s">
        <v>85</v>
      </c>
      <c r="AW857" s="13" t="s">
        <v>37</v>
      </c>
      <c r="AX857" s="13" t="s">
        <v>76</v>
      </c>
      <c r="AY857" s="159" t="s">
        <v>215</v>
      </c>
    </row>
    <row r="858" spans="2:51" s="12" customFormat="1" ht="12">
      <c r="B858" s="152"/>
      <c r="D858" s="150" t="s">
        <v>226</v>
      </c>
      <c r="E858" s="153" t="s">
        <v>21</v>
      </c>
      <c r="F858" s="154" t="s">
        <v>989</v>
      </c>
      <c r="H858" s="153" t="s">
        <v>21</v>
      </c>
      <c r="I858" s="155"/>
      <c r="L858" s="152"/>
      <c r="M858" s="156"/>
      <c r="T858" s="157"/>
      <c r="AT858" s="153" t="s">
        <v>226</v>
      </c>
      <c r="AU858" s="153" t="s">
        <v>85</v>
      </c>
      <c r="AV858" s="12" t="s">
        <v>83</v>
      </c>
      <c r="AW858" s="12" t="s">
        <v>37</v>
      </c>
      <c r="AX858" s="12" t="s">
        <v>76</v>
      </c>
      <c r="AY858" s="153" t="s">
        <v>215</v>
      </c>
    </row>
    <row r="859" spans="2:51" s="13" customFormat="1" ht="12">
      <c r="B859" s="158"/>
      <c r="D859" s="150" t="s">
        <v>226</v>
      </c>
      <c r="E859" s="159" t="s">
        <v>21</v>
      </c>
      <c r="F859" s="160" t="s">
        <v>426</v>
      </c>
      <c r="H859" s="161">
        <v>0.72</v>
      </c>
      <c r="I859" s="162"/>
      <c r="L859" s="158"/>
      <c r="M859" s="163"/>
      <c r="T859" s="164"/>
      <c r="AT859" s="159" t="s">
        <v>226</v>
      </c>
      <c r="AU859" s="159" t="s">
        <v>85</v>
      </c>
      <c r="AV859" s="13" t="s">
        <v>85</v>
      </c>
      <c r="AW859" s="13" t="s">
        <v>37</v>
      </c>
      <c r="AX859" s="13" t="s">
        <v>76</v>
      </c>
      <c r="AY859" s="159" t="s">
        <v>215</v>
      </c>
    </row>
    <row r="860" spans="2:51" s="13" customFormat="1" ht="12">
      <c r="B860" s="158"/>
      <c r="D860" s="150" t="s">
        <v>226</v>
      </c>
      <c r="E860" s="159" t="s">
        <v>21</v>
      </c>
      <c r="F860" s="160" t="s">
        <v>990</v>
      </c>
      <c r="H860" s="161">
        <v>0.504</v>
      </c>
      <c r="I860" s="162"/>
      <c r="L860" s="158"/>
      <c r="M860" s="163"/>
      <c r="T860" s="164"/>
      <c r="AT860" s="159" t="s">
        <v>226</v>
      </c>
      <c r="AU860" s="159" t="s">
        <v>85</v>
      </c>
      <c r="AV860" s="13" t="s">
        <v>85</v>
      </c>
      <c r="AW860" s="13" t="s">
        <v>37</v>
      </c>
      <c r="AX860" s="13" t="s">
        <v>76</v>
      </c>
      <c r="AY860" s="159" t="s">
        <v>215</v>
      </c>
    </row>
    <row r="861" spans="2:51" s="15" customFormat="1" ht="12">
      <c r="B861" s="172"/>
      <c r="D861" s="150" t="s">
        <v>226</v>
      </c>
      <c r="E861" s="173" t="s">
        <v>21</v>
      </c>
      <c r="F861" s="174" t="s">
        <v>240</v>
      </c>
      <c r="H861" s="175">
        <v>18.97</v>
      </c>
      <c r="I861" s="176"/>
      <c r="L861" s="172"/>
      <c r="M861" s="177"/>
      <c r="T861" s="178"/>
      <c r="AT861" s="173" t="s">
        <v>226</v>
      </c>
      <c r="AU861" s="173" t="s">
        <v>85</v>
      </c>
      <c r="AV861" s="15" t="s">
        <v>221</v>
      </c>
      <c r="AW861" s="15" t="s">
        <v>37</v>
      </c>
      <c r="AX861" s="15" t="s">
        <v>83</v>
      </c>
      <c r="AY861" s="173" t="s">
        <v>215</v>
      </c>
    </row>
    <row r="862" spans="2:65" s="1" customFormat="1" ht="24.25" customHeight="1">
      <c r="B862" s="33"/>
      <c r="C862" s="133" t="s">
        <v>991</v>
      </c>
      <c r="D862" s="133" t="s">
        <v>217</v>
      </c>
      <c r="E862" s="134" t="s">
        <v>992</v>
      </c>
      <c r="F862" s="135" t="s">
        <v>993</v>
      </c>
      <c r="G862" s="136" t="s">
        <v>113</v>
      </c>
      <c r="H862" s="137">
        <v>3.2</v>
      </c>
      <c r="I862" s="138"/>
      <c r="J862" s="139">
        <f>ROUND(I862*H862,2)</f>
        <v>0</v>
      </c>
      <c r="K862" s="135" t="s">
        <v>220</v>
      </c>
      <c r="L862" s="33"/>
      <c r="M862" s="140" t="s">
        <v>21</v>
      </c>
      <c r="N862" s="141" t="s">
        <v>47</v>
      </c>
      <c r="P862" s="142">
        <f>O862*H862</f>
        <v>0</v>
      </c>
      <c r="Q862" s="142">
        <v>0</v>
      </c>
      <c r="R862" s="142">
        <f>Q862*H862</f>
        <v>0</v>
      </c>
      <c r="S862" s="142">
        <v>0.063</v>
      </c>
      <c r="T862" s="143">
        <f>S862*H862</f>
        <v>0.2016</v>
      </c>
      <c r="AR862" s="144" t="s">
        <v>221</v>
      </c>
      <c r="AT862" s="144" t="s">
        <v>217</v>
      </c>
      <c r="AU862" s="144" t="s">
        <v>85</v>
      </c>
      <c r="AY862" s="18" t="s">
        <v>215</v>
      </c>
      <c r="BE862" s="145">
        <f>IF(N862="základní",J862,0)</f>
        <v>0</v>
      </c>
      <c r="BF862" s="145">
        <f>IF(N862="snížená",J862,0)</f>
        <v>0</v>
      </c>
      <c r="BG862" s="145">
        <f>IF(N862="zákl. přenesená",J862,0)</f>
        <v>0</v>
      </c>
      <c r="BH862" s="145">
        <f>IF(N862="sníž. přenesená",J862,0)</f>
        <v>0</v>
      </c>
      <c r="BI862" s="145">
        <f>IF(N862="nulová",J862,0)</f>
        <v>0</v>
      </c>
      <c r="BJ862" s="18" t="s">
        <v>83</v>
      </c>
      <c r="BK862" s="145">
        <f>ROUND(I862*H862,2)</f>
        <v>0</v>
      </c>
      <c r="BL862" s="18" t="s">
        <v>221</v>
      </c>
      <c r="BM862" s="144" t="s">
        <v>994</v>
      </c>
    </row>
    <row r="863" spans="2:47" s="1" customFormat="1" ht="12">
      <c r="B863" s="33"/>
      <c r="D863" s="146" t="s">
        <v>222</v>
      </c>
      <c r="F863" s="147" t="s">
        <v>995</v>
      </c>
      <c r="I863" s="148"/>
      <c r="L863" s="33"/>
      <c r="M863" s="149"/>
      <c r="T863" s="54"/>
      <c r="AT863" s="18" t="s">
        <v>222</v>
      </c>
      <c r="AU863" s="18" t="s">
        <v>85</v>
      </c>
    </row>
    <row r="864" spans="2:51" s="13" customFormat="1" ht="12">
      <c r="B864" s="158"/>
      <c r="D864" s="150" t="s">
        <v>226</v>
      </c>
      <c r="E864" s="159" t="s">
        <v>21</v>
      </c>
      <c r="F864" s="160" t="s">
        <v>996</v>
      </c>
      <c r="H864" s="161">
        <v>3.2</v>
      </c>
      <c r="I864" s="162"/>
      <c r="L864" s="158"/>
      <c r="M864" s="163"/>
      <c r="T864" s="164"/>
      <c r="AT864" s="159" t="s">
        <v>226</v>
      </c>
      <c r="AU864" s="159" t="s">
        <v>85</v>
      </c>
      <c r="AV864" s="13" t="s">
        <v>85</v>
      </c>
      <c r="AW864" s="13" t="s">
        <v>37</v>
      </c>
      <c r="AX864" s="13" t="s">
        <v>76</v>
      </c>
      <c r="AY864" s="159" t="s">
        <v>215</v>
      </c>
    </row>
    <row r="865" spans="2:51" s="15" customFormat="1" ht="12">
      <c r="B865" s="172"/>
      <c r="D865" s="150" t="s">
        <v>226</v>
      </c>
      <c r="E865" s="173" t="s">
        <v>21</v>
      </c>
      <c r="F865" s="174" t="s">
        <v>240</v>
      </c>
      <c r="H865" s="175">
        <v>3.2</v>
      </c>
      <c r="I865" s="176"/>
      <c r="L865" s="172"/>
      <c r="M865" s="177"/>
      <c r="T865" s="178"/>
      <c r="AT865" s="173" t="s">
        <v>226</v>
      </c>
      <c r="AU865" s="173" t="s">
        <v>85</v>
      </c>
      <c r="AV865" s="15" t="s">
        <v>221</v>
      </c>
      <c r="AW865" s="15" t="s">
        <v>37</v>
      </c>
      <c r="AX865" s="15" t="s">
        <v>83</v>
      </c>
      <c r="AY865" s="173" t="s">
        <v>215</v>
      </c>
    </row>
    <row r="866" spans="2:65" s="1" customFormat="1" ht="24.25" customHeight="1">
      <c r="B866" s="33"/>
      <c r="C866" s="133" t="s">
        <v>598</v>
      </c>
      <c r="D866" s="133" t="s">
        <v>217</v>
      </c>
      <c r="E866" s="134" t="s">
        <v>997</v>
      </c>
      <c r="F866" s="135" t="s">
        <v>998</v>
      </c>
      <c r="G866" s="136" t="s">
        <v>352</v>
      </c>
      <c r="H866" s="137">
        <v>1</v>
      </c>
      <c r="I866" s="138"/>
      <c r="J866" s="139">
        <f>ROUND(I866*H866,2)</f>
        <v>0</v>
      </c>
      <c r="K866" s="135" t="s">
        <v>220</v>
      </c>
      <c r="L866" s="33"/>
      <c r="M866" s="140" t="s">
        <v>21</v>
      </c>
      <c r="N866" s="141" t="s">
        <v>47</v>
      </c>
      <c r="P866" s="142">
        <f>O866*H866</f>
        <v>0</v>
      </c>
      <c r="Q866" s="142">
        <v>0</v>
      </c>
      <c r="R866" s="142">
        <f>Q866*H866</f>
        <v>0</v>
      </c>
      <c r="S866" s="142">
        <v>0.069</v>
      </c>
      <c r="T866" s="143">
        <f>S866*H866</f>
        <v>0.069</v>
      </c>
      <c r="AR866" s="144" t="s">
        <v>221</v>
      </c>
      <c r="AT866" s="144" t="s">
        <v>217</v>
      </c>
      <c r="AU866" s="144" t="s">
        <v>85</v>
      </c>
      <c r="AY866" s="18" t="s">
        <v>215</v>
      </c>
      <c r="BE866" s="145">
        <f>IF(N866="základní",J866,0)</f>
        <v>0</v>
      </c>
      <c r="BF866" s="145">
        <f>IF(N866="snížená",J866,0)</f>
        <v>0</v>
      </c>
      <c r="BG866" s="145">
        <f>IF(N866="zákl. přenesená",J866,0)</f>
        <v>0</v>
      </c>
      <c r="BH866" s="145">
        <f>IF(N866="sníž. přenesená",J866,0)</f>
        <v>0</v>
      </c>
      <c r="BI866" s="145">
        <f>IF(N866="nulová",J866,0)</f>
        <v>0</v>
      </c>
      <c r="BJ866" s="18" t="s">
        <v>83</v>
      </c>
      <c r="BK866" s="145">
        <f>ROUND(I866*H866,2)</f>
        <v>0</v>
      </c>
      <c r="BL866" s="18" t="s">
        <v>221</v>
      </c>
      <c r="BM866" s="144" t="s">
        <v>999</v>
      </c>
    </row>
    <row r="867" spans="2:47" s="1" customFormat="1" ht="12">
      <c r="B867" s="33"/>
      <c r="D867" s="146" t="s">
        <v>222</v>
      </c>
      <c r="F867" s="147" t="s">
        <v>1000</v>
      </c>
      <c r="I867" s="148"/>
      <c r="L867" s="33"/>
      <c r="M867" s="149"/>
      <c r="T867" s="54"/>
      <c r="AT867" s="18" t="s">
        <v>222</v>
      </c>
      <c r="AU867" s="18" t="s">
        <v>85</v>
      </c>
    </row>
    <row r="868" spans="2:51" s="13" customFormat="1" ht="12">
      <c r="B868" s="158"/>
      <c r="D868" s="150" t="s">
        <v>226</v>
      </c>
      <c r="E868" s="159" t="s">
        <v>21</v>
      </c>
      <c r="F868" s="160" t="s">
        <v>1001</v>
      </c>
      <c r="H868" s="161">
        <v>1</v>
      </c>
      <c r="I868" s="162"/>
      <c r="L868" s="158"/>
      <c r="M868" s="163"/>
      <c r="T868" s="164"/>
      <c r="AT868" s="159" t="s">
        <v>226</v>
      </c>
      <c r="AU868" s="159" t="s">
        <v>85</v>
      </c>
      <c r="AV868" s="13" t="s">
        <v>85</v>
      </c>
      <c r="AW868" s="13" t="s">
        <v>37</v>
      </c>
      <c r="AX868" s="13" t="s">
        <v>76</v>
      </c>
      <c r="AY868" s="159" t="s">
        <v>215</v>
      </c>
    </row>
    <row r="869" spans="2:51" s="15" customFormat="1" ht="12">
      <c r="B869" s="172"/>
      <c r="D869" s="150" t="s">
        <v>226</v>
      </c>
      <c r="E869" s="173" t="s">
        <v>21</v>
      </c>
      <c r="F869" s="174" t="s">
        <v>240</v>
      </c>
      <c r="H869" s="175">
        <v>1</v>
      </c>
      <c r="I869" s="176"/>
      <c r="L869" s="172"/>
      <c r="M869" s="177"/>
      <c r="T869" s="178"/>
      <c r="AT869" s="173" t="s">
        <v>226</v>
      </c>
      <c r="AU869" s="173" t="s">
        <v>85</v>
      </c>
      <c r="AV869" s="15" t="s">
        <v>221</v>
      </c>
      <c r="AW869" s="15" t="s">
        <v>37</v>
      </c>
      <c r="AX869" s="15" t="s">
        <v>83</v>
      </c>
      <c r="AY869" s="173" t="s">
        <v>215</v>
      </c>
    </row>
    <row r="870" spans="2:65" s="1" customFormat="1" ht="24.25" customHeight="1">
      <c r="B870" s="33"/>
      <c r="C870" s="133" t="s">
        <v>1002</v>
      </c>
      <c r="D870" s="133" t="s">
        <v>217</v>
      </c>
      <c r="E870" s="134" t="s">
        <v>1003</v>
      </c>
      <c r="F870" s="135" t="s">
        <v>1004</v>
      </c>
      <c r="G870" s="136" t="s">
        <v>352</v>
      </c>
      <c r="H870" s="137">
        <v>1</v>
      </c>
      <c r="I870" s="138"/>
      <c r="J870" s="139">
        <f>ROUND(I870*H870,2)</f>
        <v>0</v>
      </c>
      <c r="K870" s="135" t="s">
        <v>220</v>
      </c>
      <c r="L870" s="33"/>
      <c r="M870" s="140" t="s">
        <v>21</v>
      </c>
      <c r="N870" s="141" t="s">
        <v>47</v>
      </c>
      <c r="P870" s="142">
        <f>O870*H870</f>
        <v>0</v>
      </c>
      <c r="Q870" s="142">
        <v>0</v>
      </c>
      <c r="R870" s="142">
        <f>Q870*H870</f>
        <v>0</v>
      </c>
      <c r="S870" s="142">
        <v>0.138</v>
      </c>
      <c r="T870" s="143">
        <f>S870*H870</f>
        <v>0.138</v>
      </c>
      <c r="AR870" s="144" t="s">
        <v>221</v>
      </c>
      <c r="AT870" s="144" t="s">
        <v>217</v>
      </c>
      <c r="AU870" s="144" t="s">
        <v>85</v>
      </c>
      <c r="AY870" s="18" t="s">
        <v>215</v>
      </c>
      <c r="BE870" s="145">
        <f>IF(N870="základní",J870,0)</f>
        <v>0</v>
      </c>
      <c r="BF870" s="145">
        <f>IF(N870="snížená",J870,0)</f>
        <v>0</v>
      </c>
      <c r="BG870" s="145">
        <f>IF(N870="zákl. přenesená",J870,0)</f>
        <v>0</v>
      </c>
      <c r="BH870" s="145">
        <f>IF(N870="sníž. přenesená",J870,0)</f>
        <v>0</v>
      </c>
      <c r="BI870" s="145">
        <f>IF(N870="nulová",J870,0)</f>
        <v>0</v>
      </c>
      <c r="BJ870" s="18" t="s">
        <v>83</v>
      </c>
      <c r="BK870" s="145">
        <f>ROUND(I870*H870,2)</f>
        <v>0</v>
      </c>
      <c r="BL870" s="18" t="s">
        <v>221</v>
      </c>
      <c r="BM870" s="144" t="s">
        <v>1005</v>
      </c>
    </row>
    <row r="871" spans="2:47" s="1" customFormat="1" ht="12">
      <c r="B871" s="33"/>
      <c r="D871" s="146" t="s">
        <v>222</v>
      </c>
      <c r="F871" s="147" t="s">
        <v>1006</v>
      </c>
      <c r="I871" s="148"/>
      <c r="L871" s="33"/>
      <c r="M871" s="149"/>
      <c r="T871" s="54"/>
      <c r="AT871" s="18" t="s">
        <v>222</v>
      </c>
      <c r="AU871" s="18" t="s">
        <v>85</v>
      </c>
    </row>
    <row r="872" spans="2:51" s="13" customFormat="1" ht="12">
      <c r="B872" s="158"/>
      <c r="D872" s="150" t="s">
        <v>226</v>
      </c>
      <c r="E872" s="159" t="s">
        <v>21</v>
      </c>
      <c r="F872" s="160" t="s">
        <v>1007</v>
      </c>
      <c r="H872" s="161">
        <v>1</v>
      </c>
      <c r="I872" s="162"/>
      <c r="L872" s="158"/>
      <c r="M872" s="163"/>
      <c r="T872" s="164"/>
      <c r="AT872" s="159" t="s">
        <v>226</v>
      </c>
      <c r="AU872" s="159" t="s">
        <v>85</v>
      </c>
      <c r="AV872" s="13" t="s">
        <v>85</v>
      </c>
      <c r="AW872" s="13" t="s">
        <v>37</v>
      </c>
      <c r="AX872" s="13" t="s">
        <v>76</v>
      </c>
      <c r="AY872" s="159" t="s">
        <v>215</v>
      </c>
    </row>
    <row r="873" spans="2:51" s="15" customFormat="1" ht="12">
      <c r="B873" s="172"/>
      <c r="D873" s="150" t="s">
        <v>226</v>
      </c>
      <c r="E873" s="173" t="s">
        <v>21</v>
      </c>
      <c r="F873" s="174" t="s">
        <v>240</v>
      </c>
      <c r="H873" s="175">
        <v>1</v>
      </c>
      <c r="I873" s="176"/>
      <c r="L873" s="172"/>
      <c r="M873" s="177"/>
      <c r="T873" s="178"/>
      <c r="AT873" s="173" t="s">
        <v>226</v>
      </c>
      <c r="AU873" s="173" t="s">
        <v>85</v>
      </c>
      <c r="AV873" s="15" t="s">
        <v>221</v>
      </c>
      <c r="AW873" s="15" t="s">
        <v>37</v>
      </c>
      <c r="AX873" s="15" t="s">
        <v>83</v>
      </c>
      <c r="AY873" s="173" t="s">
        <v>215</v>
      </c>
    </row>
    <row r="874" spans="2:65" s="1" customFormat="1" ht="24.25" customHeight="1">
      <c r="B874" s="33"/>
      <c r="C874" s="133" t="s">
        <v>602</v>
      </c>
      <c r="D874" s="133" t="s">
        <v>217</v>
      </c>
      <c r="E874" s="134" t="s">
        <v>1008</v>
      </c>
      <c r="F874" s="135" t="s">
        <v>1009</v>
      </c>
      <c r="G874" s="136" t="s">
        <v>352</v>
      </c>
      <c r="H874" s="137">
        <v>1</v>
      </c>
      <c r="I874" s="138"/>
      <c r="J874" s="139">
        <f>ROUND(I874*H874,2)</f>
        <v>0</v>
      </c>
      <c r="K874" s="135" t="s">
        <v>220</v>
      </c>
      <c r="L874" s="33"/>
      <c r="M874" s="140" t="s">
        <v>21</v>
      </c>
      <c r="N874" s="141" t="s">
        <v>47</v>
      </c>
      <c r="P874" s="142">
        <f>O874*H874</f>
        <v>0</v>
      </c>
      <c r="Q874" s="142">
        <v>0</v>
      </c>
      <c r="R874" s="142">
        <f>Q874*H874</f>
        <v>0</v>
      </c>
      <c r="S874" s="142">
        <v>0.017</v>
      </c>
      <c r="T874" s="143">
        <f>S874*H874</f>
        <v>0.017</v>
      </c>
      <c r="AR874" s="144" t="s">
        <v>221</v>
      </c>
      <c r="AT874" s="144" t="s">
        <v>217</v>
      </c>
      <c r="AU874" s="144" t="s">
        <v>85</v>
      </c>
      <c r="AY874" s="18" t="s">
        <v>215</v>
      </c>
      <c r="BE874" s="145">
        <f>IF(N874="základní",J874,0)</f>
        <v>0</v>
      </c>
      <c r="BF874" s="145">
        <f>IF(N874="snížená",J874,0)</f>
        <v>0</v>
      </c>
      <c r="BG874" s="145">
        <f>IF(N874="zákl. přenesená",J874,0)</f>
        <v>0</v>
      </c>
      <c r="BH874" s="145">
        <f>IF(N874="sníž. přenesená",J874,0)</f>
        <v>0</v>
      </c>
      <c r="BI874" s="145">
        <f>IF(N874="nulová",J874,0)</f>
        <v>0</v>
      </c>
      <c r="BJ874" s="18" t="s">
        <v>83</v>
      </c>
      <c r="BK874" s="145">
        <f>ROUND(I874*H874,2)</f>
        <v>0</v>
      </c>
      <c r="BL874" s="18" t="s">
        <v>221</v>
      </c>
      <c r="BM874" s="144" t="s">
        <v>1010</v>
      </c>
    </row>
    <row r="875" spans="2:47" s="1" customFormat="1" ht="12">
      <c r="B875" s="33"/>
      <c r="D875" s="146" t="s">
        <v>222</v>
      </c>
      <c r="F875" s="147" t="s">
        <v>1011</v>
      </c>
      <c r="I875" s="148"/>
      <c r="L875" s="33"/>
      <c r="M875" s="149"/>
      <c r="T875" s="54"/>
      <c r="AT875" s="18" t="s">
        <v>222</v>
      </c>
      <c r="AU875" s="18" t="s">
        <v>85</v>
      </c>
    </row>
    <row r="876" spans="2:51" s="13" customFormat="1" ht="12">
      <c r="B876" s="158"/>
      <c r="D876" s="150" t="s">
        <v>226</v>
      </c>
      <c r="E876" s="159" t="s">
        <v>21</v>
      </c>
      <c r="F876" s="160" t="s">
        <v>1012</v>
      </c>
      <c r="H876" s="161">
        <v>1</v>
      </c>
      <c r="I876" s="162"/>
      <c r="L876" s="158"/>
      <c r="M876" s="163"/>
      <c r="T876" s="164"/>
      <c r="AT876" s="159" t="s">
        <v>226</v>
      </c>
      <c r="AU876" s="159" t="s">
        <v>85</v>
      </c>
      <c r="AV876" s="13" t="s">
        <v>85</v>
      </c>
      <c r="AW876" s="13" t="s">
        <v>37</v>
      </c>
      <c r="AX876" s="13" t="s">
        <v>76</v>
      </c>
      <c r="AY876" s="159" t="s">
        <v>215</v>
      </c>
    </row>
    <row r="877" spans="2:51" s="15" customFormat="1" ht="12">
      <c r="B877" s="172"/>
      <c r="D877" s="150" t="s">
        <v>226</v>
      </c>
      <c r="E877" s="173" t="s">
        <v>21</v>
      </c>
      <c r="F877" s="174" t="s">
        <v>240</v>
      </c>
      <c r="H877" s="175">
        <v>1</v>
      </c>
      <c r="I877" s="176"/>
      <c r="L877" s="172"/>
      <c r="M877" s="177"/>
      <c r="T877" s="178"/>
      <c r="AT877" s="173" t="s">
        <v>226</v>
      </c>
      <c r="AU877" s="173" t="s">
        <v>85</v>
      </c>
      <c r="AV877" s="15" t="s">
        <v>221</v>
      </c>
      <c r="AW877" s="15" t="s">
        <v>37</v>
      </c>
      <c r="AX877" s="15" t="s">
        <v>83</v>
      </c>
      <c r="AY877" s="173" t="s">
        <v>215</v>
      </c>
    </row>
    <row r="878" spans="2:65" s="1" customFormat="1" ht="24.25" customHeight="1">
      <c r="B878" s="33"/>
      <c r="C878" s="133" t="s">
        <v>1013</v>
      </c>
      <c r="D878" s="133" t="s">
        <v>217</v>
      </c>
      <c r="E878" s="134" t="s">
        <v>1014</v>
      </c>
      <c r="F878" s="135" t="s">
        <v>1015</v>
      </c>
      <c r="G878" s="136" t="s">
        <v>352</v>
      </c>
      <c r="H878" s="137">
        <v>1</v>
      </c>
      <c r="I878" s="138"/>
      <c r="J878" s="139">
        <f>ROUND(I878*H878,2)</f>
        <v>0</v>
      </c>
      <c r="K878" s="135" t="s">
        <v>220</v>
      </c>
      <c r="L878" s="33"/>
      <c r="M878" s="140" t="s">
        <v>21</v>
      </c>
      <c r="N878" s="141" t="s">
        <v>47</v>
      </c>
      <c r="P878" s="142">
        <f>O878*H878</f>
        <v>0</v>
      </c>
      <c r="Q878" s="142">
        <v>0</v>
      </c>
      <c r="R878" s="142">
        <f>Q878*H878</f>
        <v>0</v>
      </c>
      <c r="S878" s="142">
        <v>0.374</v>
      </c>
      <c r="T878" s="143">
        <f>S878*H878</f>
        <v>0.374</v>
      </c>
      <c r="AR878" s="144" t="s">
        <v>221</v>
      </c>
      <c r="AT878" s="144" t="s">
        <v>217</v>
      </c>
      <c r="AU878" s="144" t="s">
        <v>85</v>
      </c>
      <c r="AY878" s="18" t="s">
        <v>215</v>
      </c>
      <c r="BE878" s="145">
        <f>IF(N878="základní",J878,0)</f>
        <v>0</v>
      </c>
      <c r="BF878" s="145">
        <f>IF(N878="snížená",J878,0)</f>
        <v>0</v>
      </c>
      <c r="BG878" s="145">
        <f>IF(N878="zákl. přenesená",J878,0)</f>
        <v>0</v>
      </c>
      <c r="BH878" s="145">
        <f>IF(N878="sníž. přenesená",J878,0)</f>
        <v>0</v>
      </c>
      <c r="BI878" s="145">
        <f>IF(N878="nulová",J878,0)</f>
        <v>0</v>
      </c>
      <c r="BJ878" s="18" t="s">
        <v>83</v>
      </c>
      <c r="BK878" s="145">
        <f>ROUND(I878*H878,2)</f>
        <v>0</v>
      </c>
      <c r="BL878" s="18" t="s">
        <v>221</v>
      </c>
      <c r="BM878" s="144" t="s">
        <v>1016</v>
      </c>
    </row>
    <row r="879" spans="2:47" s="1" customFormat="1" ht="12">
      <c r="B879" s="33"/>
      <c r="D879" s="146" t="s">
        <v>222</v>
      </c>
      <c r="F879" s="147" t="s">
        <v>1017</v>
      </c>
      <c r="I879" s="148"/>
      <c r="L879" s="33"/>
      <c r="M879" s="149"/>
      <c r="T879" s="54"/>
      <c r="AT879" s="18" t="s">
        <v>222</v>
      </c>
      <c r="AU879" s="18" t="s">
        <v>85</v>
      </c>
    </row>
    <row r="880" spans="2:51" s="13" customFormat="1" ht="12">
      <c r="B880" s="158"/>
      <c r="D880" s="150" t="s">
        <v>226</v>
      </c>
      <c r="E880" s="159" t="s">
        <v>21</v>
      </c>
      <c r="F880" s="160" t="s">
        <v>1018</v>
      </c>
      <c r="H880" s="161">
        <v>1</v>
      </c>
      <c r="I880" s="162"/>
      <c r="L880" s="158"/>
      <c r="M880" s="163"/>
      <c r="T880" s="164"/>
      <c r="AT880" s="159" t="s">
        <v>226</v>
      </c>
      <c r="AU880" s="159" t="s">
        <v>85</v>
      </c>
      <c r="AV880" s="13" t="s">
        <v>85</v>
      </c>
      <c r="AW880" s="13" t="s">
        <v>37</v>
      </c>
      <c r="AX880" s="13" t="s">
        <v>76</v>
      </c>
      <c r="AY880" s="159" t="s">
        <v>215</v>
      </c>
    </row>
    <row r="881" spans="2:51" s="15" customFormat="1" ht="12">
      <c r="B881" s="172"/>
      <c r="D881" s="150" t="s">
        <v>226</v>
      </c>
      <c r="E881" s="173" t="s">
        <v>21</v>
      </c>
      <c r="F881" s="174" t="s">
        <v>240</v>
      </c>
      <c r="H881" s="175">
        <v>1</v>
      </c>
      <c r="I881" s="176"/>
      <c r="L881" s="172"/>
      <c r="M881" s="177"/>
      <c r="T881" s="178"/>
      <c r="AT881" s="173" t="s">
        <v>226</v>
      </c>
      <c r="AU881" s="173" t="s">
        <v>85</v>
      </c>
      <c r="AV881" s="15" t="s">
        <v>221</v>
      </c>
      <c r="AW881" s="15" t="s">
        <v>37</v>
      </c>
      <c r="AX881" s="15" t="s">
        <v>83</v>
      </c>
      <c r="AY881" s="173" t="s">
        <v>215</v>
      </c>
    </row>
    <row r="882" spans="2:65" s="1" customFormat="1" ht="24.25" customHeight="1">
      <c r="B882" s="33"/>
      <c r="C882" s="133" t="s">
        <v>607</v>
      </c>
      <c r="D882" s="133" t="s">
        <v>217</v>
      </c>
      <c r="E882" s="134" t="s">
        <v>1019</v>
      </c>
      <c r="F882" s="135" t="s">
        <v>1020</v>
      </c>
      <c r="G882" s="136" t="s">
        <v>113</v>
      </c>
      <c r="H882" s="137">
        <v>1.626</v>
      </c>
      <c r="I882" s="138"/>
      <c r="J882" s="139">
        <f>ROUND(I882*H882,2)</f>
        <v>0</v>
      </c>
      <c r="K882" s="135" t="s">
        <v>220</v>
      </c>
      <c r="L882" s="33"/>
      <c r="M882" s="140" t="s">
        <v>21</v>
      </c>
      <c r="N882" s="141" t="s">
        <v>47</v>
      </c>
      <c r="P882" s="142">
        <f>O882*H882</f>
        <v>0</v>
      </c>
      <c r="Q882" s="142">
        <v>0</v>
      </c>
      <c r="R882" s="142">
        <f>Q882*H882</f>
        <v>0</v>
      </c>
      <c r="S882" s="142">
        <v>0.27</v>
      </c>
      <c r="T882" s="143">
        <f>S882*H882</f>
        <v>0.43902</v>
      </c>
      <c r="AR882" s="144" t="s">
        <v>221</v>
      </c>
      <c r="AT882" s="144" t="s">
        <v>217</v>
      </c>
      <c r="AU882" s="144" t="s">
        <v>85</v>
      </c>
      <c r="AY882" s="18" t="s">
        <v>215</v>
      </c>
      <c r="BE882" s="145">
        <f>IF(N882="základní",J882,0)</f>
        <v>0</v>
      </c>
      <c r="BF882" s="145">
        <f>IF(N882="snížená",J882,0)</f>
        <v>0</v>
      </c>
      <c r="BG882" s="145">
        <f>IF(N882="zákl. přenesená",J882,0)</f>
        <v>0</v>
      </c>
      <c r="BH882" s="145">
        <f>IF(N882="sníž. přenesená",J882,0)</f>
        <v>0</v>
      </c>
      <c r="BI882" s="145">
        <f>IF(N882="nulová",J882,0)</f>
        <v>0</v>
      </c>
      <c r="BJ882" s="18" t="s">
        <v>83</v>
      </c>
      <c r="BK882" s="145">
        <f>ROUND(I882*H882,2)</f>
        <v>0</v>
      </c>
      <c r="BL882" s="18" t="s">
        <v>221</v>
      </c>
      <c r="BM882" s="144" t="s">
        <v>1021</v>
      </c>
    </row>
    <row r="883" spans="2:47" s="1" customFormat="1" ht="12">
      <c r="B883" s="33"/>
      <c r="D883" s="146" t="s">
        <v>222</v>
      </c>
      <c r="F883" s="147" t="s">
        <v>1022</v>
      </c>
      <c r="I883" s="148"/>
      <c r="L883" s="33"/>
      <c r="M883" s="149"/>
      <c r="T883" s="54"/>
      <c r="AT883" s="18" t="s">
        <v>222</v>
      </c>
      <c r="AU883" s="18" t="s">
        <v>85</v>
      </c>
    </row>
    <row r="884" spans="2:51" s="13" customFormat="1" ht="12">
      <c r="B884" s="158"/>
      <c r="D884" s="150" t="s">
        <v>226</v>
      </c>
      <c r="E884" s="159" t="s">
        <v>21</v>
      </c>
      <c r="F884" s="160" t="s">
        <v>1023</v>
      </c>
      <c r="H884" s="161">
        <v>0.723</v>
      </c>
      <c r="I884" s="162"/>
      <c r="L884" s="158"/>
      <c r="M884" s="163"/>
      <c r="T884" s="164"/>
      <c r="AT884" s="159" t="s">
        <v>226</v>
      </c>
      <c r="AU884" s="159" t="s">
        <v>85</v>
      </c>
      <c r="AV884" s="13" t="s">
        <v>85</v>
      </c>
      <c r="AW884" s="13" t="s">
        <v>37</v>
      </c>
      <c r="AX884" s="13" t="s">
        <v>76</v>
      </c>
      <c r="AY884" s="159" t="s">
        <v>215</v>
      </c>
    </row>
    <row r="885" spans="2:51" s="13" customFormat="1" ht="12">
      <c r="B885" s="158"/>
      <c r="D885" s="150" t="s">
        <v>226</v>
      </c>
      <c r="E885" s="159" t="s">
        <v>21</v>
      </c>
      <c r="F885" s="160" t="s">
        <v>1024</v>
      </c>
      <c r="H885" s="161">
        <v>0.723</v>
      </c>
      <c r="I885" s="162"/>
      <c r="L885" s="158"/>
      <c r="M885" s="163"/>
      <c r="T885" s="164"/>
      <c r="AT885" s="159" t="s">
        <v>226</v>
      </c>
      <c r="AU885" s="159" t="s">
        <v>85</v>
      </c>
      <c r="AV885" s="13" t="s">
        <v>85</v>
      </c>
      <c r="AW885" s="13" t="s">
        <v>37</v>
      </c>
      <c r="AX885" s="13" t="s">
        <v>76</v>
      </c>
      <c r="AY885" s="159" t="s">
        <v>215</v>
      </c>
    </row>
    <row r="886" spans="2:51" s="13" customFormat="1" ht="12">
      <c r="B886" s="158"/>
      <c r="D886" s="150" t="s">
        <v>226</v>
      </c>
      <c r="E886" s="159" t="s">
        <v>21</v>
      </c>
      <c r="F886" s="160" t="s">
        <v>1025</v>
      </c>
      <c r="H886" s="161">
        <v>0.18</v>
      </c>
      <c r="I886" s="162"/>
      <c r="L886" s="158"/>
      <c r="M886" s="163"/>
      <c r="T886" s="164"/>
      <c r="AT886" s="159" t="s">
        <v>226</v>
      </c>
      <c r="AU886" s="159" t="s">
        <v>85</v>
      </c>
      <c r="AV886" s="13" t="s">
        <v>85</v>
      </c>
      <c r="AW886" s="13" t="s">
        <v>37</v>
      </c>
      <c r="AX886" s="13" t="s">
        <v>76</v>
      </c>
      <c r="AY886" s="159" t="s">
        <v>215</v>
      </c>
    </row>
    <row r="887" spans="2:51" s="15" customFormat="1" ht="12">
      <c r="B887" s="172"/>
      <c r="D887" s="150" t="s">
        <v>226</v>
      </c>
      <c r="E887" s="173" t="s">
        <v>21</v>
      </c>
      <c r="F887" s="174" t="s">
        <v>240</v>
      </c>
      <c r="H887" s="175">
        <v>1.626</v>
      </c>
      <c r="I887" s="176"/>
      <c r="L887" s="172"/>
      <c r="M887" s="177"/>
      <c r="T887" s="178"/>
      <c r="AT887" s="173" t="s">
        <v>226</v>
      </c>
      <c r="AU887" s="173" t="s">
        <v>85</v>
      </c>
      <c r="AV887" s="15" t="s">
        <v>221</v>
      </c>
      <c r="AW887" s="15" t="s">
        <v>37</v>
      </c>
      <c r="AX887" s="15" t="s">
        <v>83</v>
      </c>
      <c r="AY887" s="173" t="s">
        <v>215</v>
      </c>
    </row>
    <row r="888" spans="2:65" s="1" customFormat="1" ht="24.25" customHeight="1">
      <c r="B888" s="33"/>
      <c r="C888" s="133" t="s">
        <v>1026</v>
      </c>
      <c r="D888" s="133" t="s">
        <v>217</v>
      </c>
      <c r="E888" s="134" t="s">
        <v>1027</v>
      </c>
      <c r="F888" s="135" t="s">
        <v>1028</v>
      </c>
      <c r="G888" s="136" t="s">
        <v>256</v>
      </c>
      <c r="H888" s="137">
        <v>0.218</v>
      </c>
      <c r="I888" s="138"/>
      <c r="J888" s="139">
        <f>ROUND(I888*H888,2)</f>
        <v>0</v>
      </c>
      <c r="K888" s="135" t="s">
        <v>220</v>
      </c>
      <c r="L888" s="33"/>
      <c r="M888" s="140" t="s">
        <v>21</v>
      </c>
      <c r="N888" s="141" t="s">
        <v>47</v>
      </c>
      <c r="P888" s="142">
        <f>O888*H888</f>
        <v>0</v>
      </c>
      <c r="Q888" s="142">
        <v>0</v>
      </c>
      <c r="R888" s="142">
        <f>Q888*H888</f>
        <v>0</v>
      </c>
      <c r="S888" s="142">
        <v>1.8</v>
      </c>
      <c r="T888" s="143">
        <f>S888*H888</f>
        <v>0.3924</v>
      </c>
      <c r="AR888" s="144" t="s">
        <v>221</v>
      </c>
      <c r="AT888" s="144" t="s">
        <v>217</v>
      </c>
      <c r="AU888" s="144" t="s">
        <v>85</v>
      </c>
      <c r="AY888" s="18" t="s">
        <v>215</v>
      </c>
      <c r="BE888" s="145">
        <f>IF(N888="základní",J888,0)</f>
        <v>0</v>
      </c>
      <c r="BF888" s="145">
        <f>IF(N888="snížená",J888,0)</f>
        <v>0</v>
      </c>
      <c r="BG888" s="145">
        <f>IF(N888="zákl. přenesená",J888,0)</f>
        <v>0</v>
      </c>
      <c r="BH888" s="145">
        <f>IF(N888="sníž. přenesená",J888,0)</f>
        <v>0</v>
      </c>
      <c r="BI888" s="145">
        <f>IF(N888="nulová",J888,0)</f>
        <v>0</v>
      </c>
      <c r="BJ888" s="18" t="s">
        <v>83</v>
      </c>
      <c r="BK888" s="145">
        <f>ROUND(I888*H888,2)</f>
        <v>0</v>
      </c>
      <c r="BL888" s="18" t="s">
        <v>221</v>
      </c>
      <c r="BM888" s="144" t="s">
        <v>1029</v>
      </c>
    </row>
    <row r="889" spans="2:47" s="1" customFormat="1" ht="12">
      <c r="B889" s="33"/>
      <c r="D889" s="146" t="s">
        <v>222</v>
      </c>
      <c r="F889" s="147" t="s">
        <v>1030</v>
      </c>
      <c r="I889" s="148"/>
      <c r="L889" s="33"/>
      <c r="M889" s="149"/>
      <c r="T889" s="54"/>
      <c r="AT889" s="18" t="s">
        <v>222</v>
      </c>
      <c r="AU889" s="18" t="s">
        <v>85</v>
      </c>
    </row>
    <row r="890" spans="2:51" s="13" customFormat="1" ht="12">
      <c r="B890" s="158"/>
      <c r="D890" s="150" t="s">
        <v>226</v>
      </c>
      <c r="E890" s="159" t="s">
        <v>21</v>
      </c>
      <c r="F890" s="160" t="s">
        <v>1031</v>
      </c>
      <c r="H890" s="161">
        <v>0.109</v>
      </c>
      <c r="I890" s="162"/>
      <c r="L890" s="158"/>
      <c r="M890" s="163"/>
      <c r="T890" s="164"/>
      <c r="AT890" s="159" t="s">
        <v>226</v>
      </c>
      <c r="AU890" s="159" t="s">
        <v>85</v>
      </c>
      <c r="AV890" s="13" t="s">
        <v>85</v>
      </c>
      <c r="AW890" s="13" t="s">
        <v>37</v>
      </c>
      <c r="AX890" s="13" t="s">
        <v>76</v>
      </c>
      <c r="AY890" s="159" t="s">
        <v>215</v>
      </c>
    </row>
    <row r="891" spans="2:51" s="13" customFormat="1" ht="12">
      <c r="B891" s="158"/>
      <c r="D891" s="150" t="s">
        <v>226</v>
      </c>
      <c r="E891" s="159" t="s">
        <v>21</v>
      </c>
      <c r="F891" s="160" t="s">
        <v>1032</v>
      </c>
      <c r="H891" s="161">
        <v>0.109</v>
      </c>
      <c r="I891" s="162"/>
      <c r="L891" s="158"/>
      <c r="M891" s="163"/>
      <c r="T891" s="164"/>
      <c r="AT891" s="159" t="s">
        <v>226</v>
      </c>
      <c r="AU891" s="159" t="s">
        <v>85</v>
      </c>
      <c r="AV891" s="13" t="s">
        <v>85</v>
      </c>
      <c r="AW891" s="13" t="s">
        <v>37</v>
      </c>
      <c r="AX891" s="13" t="s">
        <v>76</v>
      </c>
      <c r="AY891" s="159" t="s">
        <v>215</v>
      </c>
    </row>
    <row r="892" spans="2:51" s="15" customFormat="1" ht="12">
      <c r="B892" s="172"/>
      <c r="D892" s="150" t="s">
        <v>226</v>
      </c>
      <c r="E892" s="173" t="s">
        <v>21</v>
      </c>
      <c r="F892" s="174" t="s">
        <v>240</v>
      </c>
      <c r="H892" s="175">
        <v>0.218</v>
      </c>
      <c r="I892" s="176"/>
      <c r="L892" s="172"/>
      <c r="M892" s="177"/>
      <c r="T892" s="178"/>
      <c r="AT892" s="173" t="s">
        <v>226</v>
      </c>
      <c r="AU892" s="173" t="s">
        <v>85</v>
      </c>
      <c r="AV892" s="15" t="s">
        <v>221</v>
      </c>
      <c r="AW892" s="15" t="s">
        <v>37</v>
      </c>
      <c r="AX892" s="15" t="s">
        <v>83</v>
      </c>
      <c r="AY892" s="173" t="s">
        <v>215</v>
      </c>
    </row>
    <row r="893" spans="2:65" s="1" customFormat="1" ht="24.25" customHeight="1">
      <c r="B893" s="33"/>
      <c r="C893" s="133" t="s">
        <v>611</v>
      </c>
      <c r="D893" s="133" t="s">
        <v>217</v>
      </c>
      <c r="E893" s="134" t="s">
        <v>1033</v>
      </c>
      <c r="F893" s="135" t="s">
        <v>1034</v>
      </c>
      <c r="G893" s="136" t="s">
        <v>113</v>
      </c>
      <c r="H893" s="137">
        <v>2.43</v>
      </c>
      <c r="I893" s="138"/>
      <c r="J893" s="139">
        <f>ROUND(I893*H893,2)</f>
        <v>0</v>
      </c>
      <c r="K893" s="135" t="s">
        <v>220</v>
      </c>
      <c r="L893" s="33"/>
      <c r="M893" s="140" t="s">
        <v>21</v>
      </c>
      <c r="N893" s="141" t="s">
        <v>47</v>
      </c>
      <c r="P893" s="142">
        <f>O893*H893</f>
        <v>0</v>
      </c>
      <c r="Q893" s="142">
        <v>0</v>
      </c>
      <c r="R893" s="142">
        <f>Q893*H893</f>
        <v>0</v>
      </c>
      <c r="S893" s="142">
        <v>0.27</v>
      </c>
      <c r="T893" s="143">
        <f>S893*H893</f>
        <v>0.6561000000000001</v>
      </c>
      <c r="AR893" s="144" t="s">
        <v>221</v>
      </c>
      <c r="AT893" s="144" t="s">
        <v>217</v>
      </c>
      <c r="AU893" s="144" t="s">
        <v>85</v>
      </c>
      <c r="AY893" s="18" t="s">
        <v>215</v>
      </c>
      <c r="BE893" s="145">
        <f>IF(N893="základní",J893,0)</f>
        <v>0</v>
      </c>
      <c r="BF893" s="145">
        <f>IF(N893="snížená",J893,0)</f>
        <v>0</v>
      </c>
      <c r="BG893" s="145">
        <f>IF(N893="zákl. přenesená",J893,0)</f>
        <v>0</v>
      </c>
      <c r="BH893" s="145">
        <f>IF(N893="sníž. přenesená",J893,0)</f>
        <v>0</v>
      </c>
      <c r="BI893" s="145">
        <f>IF(N893="nulová",J893,0)</f>
        <v>0</v>
      </c>
      <c r="BJ893" s="18" t="s">
        <v>83</v>
      </c>
      <c r="BK893" s="145">
        <f>ROUND(I893*H893,2)</f>
        <v>0</v>
      </c>
      <c r="BL893" s="18" t="s">
        <v>221</v>
      </c>
      <c r="BM893" s="144" t="s">
        <v>1035</v>
      </c>
    </row>
    <row r="894" spans="2:47" s="1" customFormat="1" ht="12">
      <c r="B894" s="33"/>
      <c r="D894" s="146" t="s">
        <v>222</v>
      </c>
      <c r="F894" s="147" t="s">
        <v>1036</v>
      </c>
      <c r="I894" s="148"/>
      <c r="L894" s="33"/>
      <c r="M894" s="149"/>
      <c r="T894" s="54"/>
      <c r="AT894" s="18" t="s">
        <v>222</v>
      </c>
      <c r="AU894" s="18" t="s">
        <v>85</v>
      </c>
    </row>
    <row r="895" spans="2:51" s="13" customFormat="1" ht="12">
      <c r="B895" s="158"/>
      <c r="D895" s="150" t="s">
        <v>226</v>
      </c>
      <c r="E895" s="159" t="s">
        <v>21</v>
      </c>
      <c r="F895" s="160" t="s">
        <v>1037</v>
      </c>
      <c r="H895" s="161">
        <v>1.08</v>
      </c>
      <c r="I895" s="162"/>
      <c r="L895" s="158"/>
      <c r="M895" s="163"/>
      <c r="T895" s="164"/>
      <c r="AT895" s="159" t="s">
        <v>226</v>
      </c>
      <c r="AU895" s="159" t="s">
        <v>85</v>
      </c>
      <c r="AV895" s="13" t="s">
        <v>85</v>
      </c>
      <c r="AW895" s="13" t="s">
        <v>37</v>
      </c>
      <c r="AX895" s="13" t="s">
        <v>76</v>
      </c>
      <c r="AY895" s="159" t="s">
        <v>215</v>
      </c>
    </row>
    <row r="896" spans="2:51" s="13" customFormat="1" ht="12">
      <c r="B896" s="158"/>
      <c r="D896" s="150" t="s">
        <v>226</v>
      </c>
      <c r="E896" s="159" t="s">
        <v>21</v>
      </c>
      <c r="F896" s="160" t="s">
        <v>1038</v>
      </c>
      <c r="H896" s="161">
        <v>1.35</v>
      </c>
      <c r="I896" s="162"/>
      <c r="L896" s="158"/>
      <c r="M896" s="163"/>
      <c r="T896" s="164"/>
      <c r="AT896" s="159" t="s">
        <v>226</v>
      </c>
      <c r="AU896" s="159" t="s">
        <v>85</v>
      </c>
      <c r="AV896" s="13" t="s">
        <v>85</v>
      </c>
      <c r="AW896" s="13" t="s">
        <v>37</v>
      </c>
      <c r="AX896" s="13" t="s">
        <v>76</v>
      </c>
      <c r="AY896" s="159" t="s">
        <v>215</v>
      </c>
    </row>
    <row r="897" spans="2:51" s="15" customFormat="1" ht="12">
      <c r="B897" s="172"/>
      <c r="D897" s="150" t="s">
        <v>226</v>
      </c>
      <c r="E897" s="173" t="s">
        <v>21</v>
      </c>
      <c r="F897" s="174" t="s">
        <v>240</v>
      </c>
      <c r="H897" s="175">
        <v>2.43</v>
      </c>
      <c r="I897" s="176"/>
      <c r="L897" s="172"/>
      <c r="M897" s="177"/>
      <c r="T897" s="178"/>
      <c r="AT897" s="173" t="s">
        <v>226</v>
      </c>
      <c r="AU897" s="173" t="s">
        <v>85</v>
      </c>
      <c r="AV897" s="15" t="s">
        <v>221</v>
      </c>
      <c r="AW897" s="15" t="s">
        <v>37</v>
      </c>
      <c r="AX897" s="15" t="s">
        <v>83</v>
      </c>
      <c r="AY897" s="173" t="s">
        <v>215</v>
      </c>
    </row>
    <row r="898" spans="2:65" s="1" customFormat="1" ht="24.25" customHeight="1">
      <c r="B898" s="33"/>
      <c r="C898" s="133" t="s">
        <v>1039</v>
      </c>
      <c r="D898" s="133" t="s">
        <v>217</v>
      </c>
      <c r="E898" s="134" t="s">
        <v>1040</v>
      </c>
      <c r="F898" s="135" t="s">
        <v>1041</v>
      </c>
      <c r="G898" s="136" t="s">
        <v>256</v>
      </c>
      <c r="H898" s="137">
        <v>0.96</v>
      </c>
      <c r="I898" s="138"/>
      <c r="J898" s="139">
        <f>ROUND(I898*H898,2)</f>
        <v>0</v>
      </c>
      <c r="K898" s="135" t="s">
        <v>220</v>
      </c>
      <c r="L898" s="33"/>
      <c r="M898" s="140" t="s">
        <v>21</v>
      </c>
      <c r="N898" s="141" t="s">
        <v>47</v>
      </c>
      <c r="P898" s="142">
        <f>O898*H898</f>
        <v>0</v>
      </c>
      <c r="Q898" s="142">
        <v>0</v>
      </c>
      <c r="R898" s="142">
        <f>Q898*H898</f>
        <v>0</v>
      </c>
      <c r="S898" s="142">
        <v>2.4</v>
      </c>
      <c r="T898" s="143">
        <f>S898*H898</f>
        <v>2.304</v>
      </c>
      <c r="AR898" s="144" t="s">
        <v>221</v>
      </c>
      <c r="AT898" s="144" t="s">
        <v>217</v>
      </c>
      <c r="AU898" s="144" t="s">
        <v>85</v>
      </c>
      <c r="AY898" s="18" t="s">
        <v>215</v>
      </c>
      <c r="BE898" s="145">
        <f>IF(N898="základní",J898,0)</f>
        <v>0</v>
      </c>
      <c r="BF898" s="145">
        <f>IF(N898="snížená",J898,0)</f>
        <v>0</v>
      </c>
      <c r="BG898" s="145">
        <f>IF(N898="zákl. přenesená",J898,0)</f>
        <v>0</v>
      </c>
      <c r="BH898" s="145">
        <f>IF(N898="sníž. přenesená",J898,0)</f>
        <v>0</v>
      </c>
      <c r="BI898" s="145">
        <f>IF(N898="nulová",J898,0)</f>
        <v>0</v>
      </c>
      <c r="BJ898" s="18" t="s">
        <v>83</v>
      </c>
      <c r="BK898" s="145">
        <f>ROUND(I898*H898,2)</f>
        <v>0</v>
      </c>
      <c r="BL898" s="18" t="s">
        <v>221</v>
      </c>
      <c r="BM898" s="144" t="s">
        <v>1042</v>
      </c>
    </row>
    <row r="899" spans="2:47" s="1" customFormat="1" ht="12">
      <c r="B899" s="33"/>
      <c r="D899" s="146" t="s">
        <v>222</v>
      </c>
      <c r="F899" s="147" t="s">
        <v>1043</v>
      </c>
      <c r="I899" s="148"/>
      <c r="L899" s="33"/>
      <c r="M899" s="149"/>
      <c r="T899" s="54"/>
      <c r="AT899" s="18" t="s">
        <v>222</v>
      </c>
      <c r="AU899" s="18" t="s">
        <v>85</v>
      </c>
    </row>
    <row r="900" spans="2:51" s="13" customFormat="1" ht="12">
      <c r="B900" s="158"/>
      <c r="D900" s="150" t="s">
        <v>226</v>
      </c>
      <c r="E900" s="159" t="s">
        <v>21</v>
      </c>
      <c r="F900" s="160" t="s">
        <v>1044</v>
      </c>
      <c r="H900" s="161">
        <v>0.48</v>
      </c>
      <c r="I900" s="162"/>
      <c r="L900" s="158"/>
      <c r="M900" s="163"/>
      <c r="T900" s="164"/>
      <c r="AT900" s="159" t="s">
        <v>226</v>
      </c>
      <c r="AU900" s="159" t="s">
        <v>85</v>
      </c>
      <c r="AV900" s="13" t="s">
        <v>85</v>
      </c>
      <c r="AW900" s="13" t="s">
        <v>37</v>
      </c>
      <c r="AX900" s="13" t="s">
        <v>76</v>
      </c>
      <c r="AY900" s="159" t="s">
        <v>215</v>
      </c>
    </row>
    <row r="901" spans="2:51" s="13" customFormat="1" ht="12">
      <c r="B901" s="158"/>
      <c r="D901" s="150" t="s">
        <v>226</v>
      </c>
      <c r="E901" s="159" t="s">
        <v>21</v>
      </c>
      <c r="F901" s="160" t="s">
        <v>1045</v>
      </c>
      <c r="H901" s="161">
        <v>0.48</v>
      </c>
      <c r="I901" s="162"/>
      <c r="L901" s="158"/>
      <c r="M901" s="163"/>
      <c r="T901" s="164"/>
      <c r="AT901" s="159" t="s">
        <v>226</v>
      </c>
      <c r="AU901" s="159" t="s">
        <v>85</v>
      </c>
      <c r="AV901" s="13" t="s">
        <v>85</v>
      </c>
      <c r="AW901" s="13" t="s">
        <v>37</v>
      </c>
      <c r="AX901" s="13" t="s">
        <v>76</v>
      </c>
      <c r="AY901" s="159" t="s">
        <v>215</v>
      </c>
    </row>
    <row r="902" spans="2:51" s="15" customFormat="1" ht="12">
      <c r="B902" s="172"/>
      <c r="D902" s="150" t="s">
        <v>226</v>
      </c>
      <c r="E902" s="173" t="s">
        <v>21</v>
      </c>
      <c r="F902" s="174" t="s">
        <v>240</v>
      </c>
      <c r="H902" s="175">
        <v>0.96</v>
      </c>
      <c r="I902" s="176"/>
      <c r="L902" s="172"/>
      <c r="M902" s="177"/>
      <c r="T902" s="178"/>
      <c r="AT902" s="173" t="s">
        <v>226</v>
      </c>
      <c r="AU902" s="173" t="s">
        <v>85</v>
      </c>
      <c r="AV902" s="15" t="s">
        <v>221</v>
      </c>
      <c r="AW902" s="15" t="s">
        <v>37</v>
      </c>
      <c r="AX902" s="15" t="s">
        <v>83</v>
      </c>
      <c r="AY902" s="173" t="s">
        <v>215</v>
      </c>
    </row>
    <row r="903" spans="2:65" s="1" customFormat="1" ht="21.75" customHeight="1">
      <c r="B903" s="33"/>
      <c r="C903" s="133" t="s">
        <v>617</v>
      </c>
      <c r="D903" s="133" t="s">
        <v>217</v>
      </c>
      <c r="E903" s="134" t="s">
        <v>1046</v>
      </c>
      <c r="F903" s="135" t="s">
        <v>1047</v>
      </c>
      <c r="G903" s="136" t="s">
        <v>301</v>
      </c>
      <c r="H903" s="137">
        <v>4</v>
      </c>
      <c r="I903" s="138"/>
      <c r="J903" s="139">
        <f>ROUND(I903*H903,2)</f>
        <v>0</v>
      </c>
      <c r="K903" s="135" t="s">
        <v>220</v>
      </c>
      <c r="L903" s="33"/>
      <c r="M903" s="140" t="s">
        <v>21</v>
      </c>
      <c r="N903" s="141" t="s">
        <v>47</v>
      </c>
      <c r="P903" s="142">
        <f>O903*H903</f>
        <v>0</v>
      </c>
      <c r="Q903" s="142">
        <v>0</v>
      </c>
      <c r="R903" s="142">
        <f>Q903*H903</f>
        <v>0</v>
      </c>
      <c r="S903" s="142">
        <v>0.009</v>
      </c>
      <c r="T903" s="143">
        <f>S903*H903</f>
        <v>0.036</v>
      </c>
      <c r="AR903" s="144" t="s">
        <v>221</v>
      </c>
      <c r="AT903" s="144" t="s">
        <v>217</v>
      </c>
      <c r="AU903" s="144" t="s">
        <v>85</v>
      </c>
      <c r="AY903" s="18" t="s">
        <v>215</v>
      </c>
      <c r="BE903" s="145">
        <f>IF(N903="základní",J903,0)</f>
        <v>0</v>
      </c>
      <c r="BF903" s="145">
        <f>IF(N903="snížená",J903,0)</f>
        <v>0</v>
      </c>
      <c r="BG903" s="145">
        <f>IF(N903="zákl. přenesená",J903,0)</f>
        <v>0</v>
      </c>
      <c r="BH903" s="145">
        <f>IF(N903="sníž. přenesená",J903,0)</f>
        <v>0</v>
      </c>
      <c r="BI903" s="145">
        <f>IF(N903="nulová",J903,0)</f>
        <v>0</v>
      </c>
      <c r="BJ903" s="18" t="s">
        <v>83</v>
      </c>
      <c r="BK903" s="145">
        <f>ROUND(I903*H903,2)</f>
        <v>0</v>
      </c>
      <c r="BL903" s="18" t="s">
        <v>221</v>
      </c>
      <c r="BM903" s="144" t="s">
        <v>1048</v>
      </c>
    </row>
    <row r="904" spans="2:47" s="1" customFormat="1" ht="12">
      <c r="B904" s="33"/>
      <c r="D904" s="146" t="s">
        <v>222</v>
      </c>
      <c r="F904" s="147" t="s">
        <v>1049</v>
      </c>
      <c r="I904" s="148"/>
      <c r="L904" s="33"/>
      <c r="M904" s="149"/>
      <c r="T904" s="54"/>
      <c r="AT904" s="18" t="s">
        <v>222</v>
      </c>
      <c r="AU904" s="18" t="s">
        <v>85</v>
      </c>
    </row>
    <row r="905" spans="2:51" s="13" customFormat="1" ht="12">
      <c r="B905" s="158"/>
      <c r="D905" s="150" t="s">
        <v>226</v>
      </c>
      <c r="E905" s="159" t="s">
        <v>21</v>
      </c>
      <c r="F905" s="160" t="s">
        <v>1050</v>
      </c>
      <c r="H905" s="161">
        <v>2</v>
      </c>
      <c r="I905" s="162"/>
      <c r="L905" s="158"/>
      <c r="M905" s="163"/>
      <c r="T905" s="164"/>
      <c r="AT905" s="159" t="s">
        <v>226</v>
      </c>
      <c r="AU905" s="159" t="s">
        <v>85</v>
      </c>
      <c r="AV905" s="13" t="s">
        <v>85</v>
      </c>
      <c r="AW905" s="13" t="s">
        <v>37</v>
      </c>
      <c r="AX905" s="13" t="s">
        <v>76</v>
      </c>
      <c r="AY905" s="159" t="s">
        <v>215</v>
      </c>
    </row>
    <row r="906" spans="2:51" s="13" customFormat="1" ht="12">
      <c r="B906" s="158"/>
      <c r="D906" s="150" t="s">
        <v>226</v>
      </c>
      <c r="E906" s="159" t="s">
        <v>21</v>
      </c>
      <c r="F906" s="160" t="s">
        <v>1051</v>
      </c>
      <c r="H906" s="161">
        <v>2</v>
      </c>
      <c r="I906" s="162"/>
      <c r="L906" s="158"/>
      <c r="M906" s="163"/>
      <c r="T906" s="164"/>
      <c r="AT906" s="159" t="s">
        <v>226</v>
      </c>
      <c r="AU906" s="159" t="s">
        <v>85</v>
      </c>
      <c r="AV906" s="13" t="s">
        <v>85</v>
      </c>
      <c r="AW906" s="13" t="s">
        <v>37</v>
      </c>
      <c r="AX906" s="13" t="s">
        <v>76</v>
      </c>
      <c r="AY906" s="159" t="s">
        <v>215</v>
      </c>
    </row>
    <row r="907" spans="2:51" s="15" customFormat="1" ht="12">
      <c r="B907" s="172"/>
      <c r="D907" s="150" t="s">
        <v>226</v>
      </c>
      <c r="E907" s="173" t="s">
        <v>21</v>
      </c>
      <c r="F907" s="174" t="s">
        <v>240</v>
      </c>
      <c r="H907" s="175">
        <v>4</v>
      </c>
      <c r="I907" s="176"/>
      <c r="L907" s="172"/>
      <c r="M907" s="177"/>
      <c r="T907" s="178"/>
      <c r="AT907" s="173" t="s">
        <v>226</v>
      </c>
      <c r="AU907" s="173" t="s">
        <v>85</v>
      </c>
      <c r="AV907" s="15" t="s">
        <v>221</v>
      </c>
      <c r="AW907" s="15" t="s">
        <v>37</v>
      </c>
      <c r="AX907" s="15" t="s">
        <v>83</v>
      </c>
      <c r="AY907" s="173" t="s">
        <v>215</v>
      </c>
    </row>
    <row r="908" spans="2:65" s="1" customFormat="1" ht="24.25" customHeight="1">
      <c r="B908" s="33"/>
      <c r="C908" s="133" t="s">
        <v>1052</v>
      </c>
      <c r="D908" s="133" t="s">
        <v>217</v>
      </c>
      <c r="E908" s="134" t="s">
        <v>1053</v>
      </c>
      <c r="F908" s="135" t="s">
        <v>1054</v>
      </c>
      <c r="G908" s="136" t="s">
        <v>301</v>
      </c>
      <c r="H908" s="137">
        <v>6.5</v>
      </c>
      <c r="I908" s="138"/>
      <c r="J908" s="139">
        <f>ROUND(I908*H908,2)</f>
        <v>0</v>
      </c>
      <c r="K908" s="135" t="s">
        <v>220</v>
      </c>
      <c r="L908" s="33"/>
      <c r="M908" s="140" t="s">
        <v>21</v>
      </c>
      <c r="N908" s="141" t="s">
        <v>47</v>
      </c>
      <c r="P908" s="142">
        <f>O908*H908</f>
        <v>0</v>
      </c>
      <c r="Q908" s="142">
        <v>0</v>
      </c>
      <c r="R908" s="142">
        <f>Q908*H908</f>
        <v>0</v>
      </c>
      <c r="S908" s="142">
        <v>0.038</v>
      </c>
      <c r="T908" s="143">
        <f>S908*H908</f>
        <v>0.247</v>
      </c>
      <c r="AR908" s="144" t="s">
        <v>221</v>
      </c>
      <c r="AT908" s="144" t="s">
        <v>217</v>
      </c>
      <c r="AU908" s="144" t="s">
        <v>85</v>
      </c>
      <c r="AY908" s="18" t="s">
        <v>215</v>
      </c>
      <c r="BE908" s="145">
        <f>IF(N908="základní",J908,0)</f>
        <v>0</v>
      </c>
      <c r="BF908" s="145">
        <f>IF(N908="snížená",J908,0)</f>
        <v>0</v>
      </c>
      <c r="BG908" s="145">
        <f>IF(N908="zákl. přenesená",J908,0)</f>
        <v>0</v>
      </c>
      <c r="BH908" s="145">
        <f>IF(N908="sníž. přenesená",J908,0)</f>
        <v>0</v>
      </c>
      <c r="BI908" s="145">
        <f>IF(N908="nulová",J908,0)</f>
        <v>0</v>
      </c>
      <c r="BJ908" s="18" t="s">
        <v>83</v>
      </c>
      <c r="BK908" s="145">
        <f>ROUND(I908*H908,2)</f>
        <v>0</v>
      </c>
      <c r="BL908" s="18" t="s">
        <v>221</v>
      </c>
      <c r="BM908" s="144" t="s">
        <v>1055</v>
      </c>
    </row>
    <row r="909" spans="2:47" s="1" customFormat="1" ht="12">
      <c r="B909" s="33"/>
      <c r="D909" s="146" t="s">
        <v>222</v>
      </c>
      <c r="F909" s="147" t="s">
        <v>1056</v>
      </c>
      <c r="I909" s="148"/>
      <c r="L909" s="33"/>
      <c r="M909" s="149"/>
      <c r="T909" s="54"/>
      <c r="AT909" s="18" t="s">
        <v>222</v>
      </c>
      <c r="AU909" s="18" t="s">
        <v>85</v>
      </c>
    </row>
    <row r="910" spans="2:51" s="13" customFormat="1" ht="12">
      <c r="B910" s="158"/>
      <c r="D910" s="150" t="s">
        <v>226</v>
      </c>
      <c r="E910" s="159" t="s">
        <v>21</v>
      </c>
      <c r="F910" s="160" t="s">
        <v>1057</v>
      </c>
      <c r="H910" s="161">
        <v>1.8</v>
      </c>
      <c r="I910" s="162"/>
      <c r="L910" s="158"/>
      <c r="M910" s="163"/>
      <c r="T910" s="164"/>
      <c r="AT910" s="159" t="s">
        <v>226</v>
      </c>
      <c r="AU910" s="159" t="s">
        <v>85</v>
      </c>
      <c r="AV910" s="13" t="s">
        <v>85</v>
      </c>
      <c r="AW910" s="13" t="s">
        <v>37</v>
      </c>
      <c r="AX910" s="13" t="s">
        <v>76</v>
      </c>
      <c r="AY910" s="159" t="s">
        <v>215</v>
      </c>
    </row>
    <row r="911" spans="2:51" s="13" customFormat="1" ht="12">
      <c r="B911" s="158"/>
      <c r="D911" s="150" t="s">
        <v>226</v>
      </c>
      <c r="E911" s="159" t="s">
        <v>21</v>
      </c>
      <c r="F911" s="160" t="s">
        <v>1058</v>
      </c>
      <c r="H911" s="161">
        <v>1.8</v>
      </c>
      <c r="I911" s="162"/>
      <c r="L911" s="158"/>
      <c r="M911" s="163"/>
      <c r="T911" s="164"/>
      <c r="AT911" s="159" t="s">
        <v>226</v>
      </c>
      <c r="AU911" s="159" t="s">
        <v>85</v>
      </c>
      <c r="AV911" s="13" t="s">
        <v>85</v>
      </c>
      <c r="AW911" s="13" t="s">
        <v>37</v>
      </c>
      <c r="AX911" s="13" t="s">
        <v>76</v>
      </c>
      <c r="AY911" s="159" t="s">
        <v>215</v>
      </c>
    </row>
    <row r="912" spans="2:51" s="13" customFormat="1" ht="12">
      <c r="B912" s="158"/>
      <c r="D912" s="150" t="s">
        <v>226</v>
      </c>
      <c r="E912" s="159" t="s">
        <v>21</v>
      </c>
      <c r="F912" s="160" t="s">
        <v>1059</v>
      </c>
      <c r="H912" s="161">
        <v>1.3</v>
      </c>
      <c r="I912" s="162"/>
      <c r="L912" s="158"/>
      <c r="M912" s="163"/>
      <c r="T912" s="164"/>
      <c r="AT912" s="159" t="s">
        <v>226</v>
      </c>
      <c r="AU912" s="159" t="s">
        <v>85</v>
      </c>
      <c r="AV912" s="13" t="s">
        <v>85</v>
      </c>
      <c r="AW912" s="13" t="s">
        <v>37</v>
      </c>
      <c r="AX912" s="13" t="s">
        <v>76</v>
      </c>
      <c r="AY912" s="159" t="s">
        <v>215</v>
      </c>
    </row>
    <row r="913" spans="2:51" s="13" customFormat="1" ht="12">
      <c r="B913" s="158"/>
      <c r="D913" s="150" t="s">
        <v>226</v>
      </c>
      <c r="E913" s="159" t="s">
        <v>21</v>
      </c>
      <c r="F913" s="160" t="s">
        <v>1060</v>
      </c>
      <c r="H913" s="161">
        <v>1.6</v>
      </c>
      <c r="I913" s="162"/>
      <c r="L913" s="158"/>
      <c r="M913" s="163"/>
      <c r="T913" s="164"/>
      <c r="AT913" s="159" t="s">
        <v>226</v>
      </c>
      <c r="AU913" s="159" t="s">
        <v>85</v>
      </c>
      <c r="AV913" s="13" t="s">
        <v>85</v>
      </c>
      <c r="AW913" s="13" t="s">
        <v>37</v>
      </c>
      <c r="AX913" s="13" t="s">
        <v>76</v>
      </c>
      <c r="AY913" s="159" t="s">
        <v>215</v>
      </c>
    </row>
    <row r="914" spans="2:51" s="15" customFormat="1" ht="12">
      <c r="B914" s="172"/>
      <c r="D914" s="150" t="s">
        <v>226</v>
      </c>
      <c r="E914" s="173" t="s">
        <v>21</v>
      </c>
      <c r="F914" s="174" t="s">
        <v>240</v>
      </c>
      <c r="H914" s="175">
        <v>6.5</v>
      </c>
      <c r="I914" s="176"/>
      <c r="L914" s="172"/>
      <c r="M914" s="177"/>
      <c r="T914" s="178"/>
      <c r="AT914" s="173" t="s">
        <v>226</v>
      </c>
      <c r="AU914" s="173" t="s">
        <v>85</v>
      </c>
      <c r="AV914" s="15" t="s">
        <v>221</v>
      </c>
      <c r="AW914" s="15" t="s">
        <v>37</v>
      </c>
      <c r="AX914" s="15" t="s">
        <v>83</v>
      </c>
      <c r="AY914" s="173" t="s">
        <v>215</v>
      </c>
    </row>
    <row r="915" spans="2:65" s="1" customFormat="1" ht="24.25" customHeight="1">
      <c r="B915" s="33"/>
      <c r="C915" s="133" t="s">
        <v>621</v>
      </c>
      <c r="D915" s="133" t="s">
        <v>217</v>
      </c>
      <c r="E915" s="134" t="s">
        <v>1061</v>
      </c>
      <c r="F915" s="135" t="s">
        <v>1062</v>
      </c>
      <c r="G915" s="136" t="s">
        <v>301</v>
      </c>
      <c r="H915" s="137">
        <v>1</v>
      </c>
      <c r="I915" s="138"/>
      <c r="J915" s="139">
        <f>ROUND(I915*H915,2)</f>
        <v>0</v>
      </c>
      <c r="K915" s="135" t="s">
        <v>220</v>
      </c>
      <c r="L915" s="33"/>
      <c r="M915" s="140" t="s">
        <v>21</v>
      </c>
      <c r="N915" s="141" t="s">
        <v>47</v>
      </c>
      <c r="P915" s="142">
        <f>O915*H915</f>
        <v>0</v>
      </c>
      <c r="Q915" s="142">
        <v>0.000907</v>
      </c>
      <c r="R915" s="142">
        <f>Q915*H915</f>
        <v>0.000907</v>
      </c>
      <c r="S915" s="142">
        <v>0.0028</v>
      </c>
      <c r="T915" s="143">
        <f>S915*H915</f>
        <v>0.0028</v>
      </c>
      <c r="AR915" s="144" t="s">
        <v>221</v>
      </c>
      <c r="AT915" s="144" t="s">
        <v>217</v>
      </c>
      <c r="AU915" s="144" t="s">
        <v>85</v>
      </c>
      <c r="AY915" s="18" t="s">
        <v>215</v>
      </c>
      <c r="BE915" s="145">
        <f>IF(N915="základní",J915,0)</f>
        <v>0</v>
      </c>
      <c r="BF915" s="145">
        <f>IF(N915="snížená",J915,0)</f>
        <v>0</v>
      </c>
      <c r="BG915" s="145">
        <f>IF(N915="zákl. přenesená",J915,0)</f>
        <v>0</v>
      </c>
      <c r="BH915" s="145">
        <f>IF(N915="sníž. přenesená",J915,0)</f>
        <v>0</v>
      </c>
      <c r="BI915" s="145">
        <f>IF(N915="nulová",J915,0)</f>
        <v>0</v>
      </c>
      <c r="BJ915" s="18" t="s">
        <v>83</v>
      </c>
      <c r="BK915" s="145">
        <f>ROUND(I915*H915,2)</f>
        <v>0</v>
      </c>
      <c r="BL915" s="18" t="s">
        <v>221</v>
      </c>
      <c r="BM915" s="144" t="s">
        <v>1063</v>
      </c>
    </row>
    <row r="916" spans="2:47" s="1" customFormat="1" ht="12">
      <c r="B916" s="33"/>
      <c r="D916" s="146" t="s">
        <v>222</v>
      </c>
      <c r="F916" s="147" t="s">
        <v>1064</v>
      </c>
      <c r="I916" s="148"/>
      <c r="L916" s="33"/>
      <c r="M916" s="149"/>
      <c r="T916" s="54"/>
      <c r="AT916" s="18" t="s">
        <v>222</v>
      </c>
      <c r="AU916" s="18" t="s">
        <v>85</v>
      </c>
    </row>
    <row r="917" spans="2:51" s="13" customFormat="1" ht="12">
      <c r="B917" s="158"/>
      <c r="D917" s="150" t="s">
        <v>226</v>
      </c>
      <c r="E917" s="159" t="s">
        <v>21</v>
      </c>
      <c r="F917" s="160" t="s">
        <v>1065</v>
      </c>
      <c r="H917" s="161">
        <v>1</v>
      </c>
      <c r="I917" s="162"/>
      <c r="L917" s="158"/>
      <c r="M917" s="163"/>
      <c r="T917" s="164"/>
      <c r="AT917" s="159" t="s">
        <v>226</v>
      </c>
      <c r="AU917" s="159" t="s">
        <v>85</v>
      </c>
      <c r="AV917" s="13" t="s">
        <v>85</v>
      </c>
      <c r="AW917" s="13" t="s">
        <v>37</v>
      </c>
      <c r="AX917" s="13" t="s">
        <v>76</v>
      </c>
      <c r="AY917" s="159" t="s">
        <v>215</v>
      </c>
    </row>
    <row r="918" spans="2:51" s="15" customFormat="1" ht="12">
      <c r="B918" s="172"/>
      <c r="D918" s="150" t="s">
        <v>226</v>
      </c>
      <c r="E918" s="173" t="s">
        <v>21</v>
      </c>
      <c r="F918" s="174" t="s">
        <v>240</v>
      </c>
      <c r="H918" s="175">
        <v>1</v>
      </c>
      <c r="I918" s="176"/>
      <c r="L918" s="172"/>
      <c r="M918" s="177"/>
      <c r="T918" s="178"/>
      <c r="AT918" s="173" t="s">
        <v>226</v>
      </c>
      <c r="AU918" s="173" t="s">
        <v>85</v>
      </c>
      <c r="AV918" s="15" t="s">
        <v>221</v>
      </c>
      <c r="AW918" s="15" t="s">
        <v>37</v>
      </c>
      <c r="AX918" s="15" t="s">
        <v>83</v>
      </c>
      <c r="AY918" s="173" t="s">
        <v>215</v>
      </c>
    </row>
    <row r="919" spans="2:65" s="1" customFormat="1" ht="24.25" customHeight="1">
      <c r="B919" s="33"/>
      <c r="C919" s="133" t="s">
        <v>1066</v>
      </c>
      <c r="D919" s="133" t="s">
        <v>217</v>
      </c>
      <c r="E919" s="134" t="s">
        <v>1067</v>
      </c>
      <c r="F919" s="135" t="s">
        <v>1068</v>
      </c>
      <c r="G919" s="136" t="s">
        <v>301</v>
      </c>
      <c r="H919" s="137">
        <v>2</v>
      </c>
      <c r="I919" s="138"/>
      <c r="J919" s="139">
        <f>ROUND(I919*H919,2)</f>
        <v>0</v>
      </c>
      <c r="K919" s="135" t="s">
        <v>220</v>
      </c>
      <c r="L919" s="33"/>
      <c r="M919" s="140" t="s">
        <v>21</v>
      </c>
      <c r="N919" s="141" t="s">
        <v>47</v>
      </c>
      <c r="P919" s="142">
        <f>O919*H919</f>
        <v>0</v>
      </c>
      <c r="Q919" s="142">
        <v>0.001323</v>
      </c>
      <c r="R919" s="142">
        <f>Q919*H919</f>
        <v>0.002646</v>
      </c>
      <c r="S919" s="142">
        <v>0.025</v>
      </c>
      <c r="T919" s="143">
        <f>S919*H919</f>
        <v>0.05</v>
      </c>
      <c r="AR919" s="144" t="s">
        <v>221</v>
      </c>
      <c r="AT919" s="144" t="s">
        <v>217</v>
      </c>
      <c r="AU919" s="144" t="s">
        <v>85</v>
      </c>
      <c r="AY919" s="18" t="s">
        <v>215</v>
      </c>
      <c r="BE919" s="145">
        <f>IF(N919="základní",J919,0)</f>
        <v>0</v>
      </c>
      <c r="BF919" s="145">
        <f>IF(N919="snížená",J919,0)</f>
        <v>0</v>
      </c>
      <c r="BG919" s="145">
        <f>IF(N919="zákl. přenesená",J919,0)</f>
        <v>0</v>
      </c>
      <c r="BH919" s="145">
        <f>IF(N919="sníž. přenesená",J919,0)</f>
        <v>0</v>
      </c>
      <c r="BI919" s="145">
        <f>IF(N919="nulová",J919,0)</f>
        <v>0</v>
      </c>
      <c r="BJ919" s="18" t="s">
        <v>83</v>
      </c>
      <c r="BK919" s="145">
        <f>ROUND(I919*H919,2)</f>
        <v>0</v>
      </c>
      <c r="BL919" s="18" t="s">
        <v>221</v>
      </c>
      <c r="BM919" s="144" t="s">
        <v>1069</v>
      </c>
    </row>
    <row r="920" spans="2:47" s="1" customFormat="1" ht="12">
      <c r="B920" s="33"/>
      <c r="D920" s="146" t="s">
        <v>222</v>
      </c>
      <c r="F920" s="147" t="s">
        <v>1070</v>
      </c>
      <c r="I920" s="148"/>
      <c r="L920" s="33"/>
      <c r="M920" s="149"/>
      <c r="T920" s="54"/>
      <c r="AT920" s="18" t="s">
        <v>222</v>
      </c>
      <c r="AU920" s="18" t="s">
        <v>85</v>
      </c>
    </row>
    <row r="921" spans="2:51" s="13" customFormat="1" ht="12">
      <c r="B921" s="158"/>
      <c r="D921" s="150" t="s">
        <v>226</v>
      </c>
      <c r="E921" s="159" t="s">
        <v>21</v>
      </c>
      <c r="F921" s="160" t="s">
        <v>1071</v>
      </c>
      <c r="H921" s="161">
        <v>2</v>
      </c>
      <c r="I921" s="162"/>
      <c r="L921" s="158"/>
      <c r="M921" s="163"/>
      <c r="T921" s="164"/>
      <c r="AT921" s="159" t="s">
        <v>226</v>
      </c>
      <c r="AU921" s="159" t="s">
        <v>85</v>
      </c>
      <c r="AV921" s="13" t="s">
        <v>85</v>
      </c>
      <c r="AW921" s="13" t="s">
        <v>37</v>
      </c>
      <c r="AX921" s="13" t="s">
        <v>76</v>
      </c>
      <c r="AY921" s="159" t="s">
        <v>215</v>
      </c>
    </row>
    <row r="922" spans="2:51" s="15" customFormat="1" ht="12">
      <c r="B922" s="172"/>
      <c r="D922" s="150" t="s">
        <v>226</v>
      </c>
      <c r="E922" s="173" t="s">
        <v>21</v>
      </c>
      <c r="F922" s="174" t="s">
        <v>240</v>
      </c>
      <c r="H922" s="175">
        <v>2</v>
      </c>
      <c r="I922" s="176"/>
      <c r="L922" s="172"/>
      <c r="M922" s="177"/>
      <c r="T922" s="178"/>
      <c r="AT922" s="173" t="s">
        <v>226</v>
      </c>
      <c r="AU922" s="173" t="s">
        <v>85</v>
      </c>
      <c r="AV922" s="15" t="s">
        <v>221</v>
      </c>
      <c r="AW922" s="15" t="s">
        <v>37</v>
      </c>
      <c r="AX922" s="15" t="s">
        <v>83</v>
      </c>
      <c r="AY922" s="173" t="s">
        <v>215</v>
      </c>
    </row>
    <row r="923" spans="2:65" s="1" customFormat="1" ht="24.25" customHeight="1">
      <c r="B923" s="33"/>
      <c r="C923" s="133" t="s">
        <v>626</v>
      </c>
      <c r="D923" s="133" t="s">
        <v>217</v>
      </c>
      <c r="E923" s="134" t="s">
        <v>1072</v>
      </c>
      <c r="F923" s="135" t="s">
        <v>1073</v>
      </c>
      <c r="G923" s="136" t="s">
        <v>301</v>
      </c>
      <c r="H923" s="137">
        <v>2.43</v>
      </c>
      <c r="I923" s="138"/>
      <c r="J923" s="139">
        <f>ROUND(I923*H923,2)</f>
        <v>0</v>
      </c>
      <c r="K923" s="135" t="s">
        <v>220</v>
      </c>
      <c r="L923" s="33"/>
      <c r="M923" s="140" t="s">
        <v>21</v>
      </c>
      <c r="N923" s="141" t="s">
        <v>47</v>
      </c>
      <c r="P923" s="142">
        <f>O923*H923</f>
        <v>0</v>
      </c>
      <c r="Q923" s="142">
        <v>0.0062</v>
      </c>
      <c r="R923" s="142">
        <f>Q923*H923</f>
        <v>0.015066000000000001</v>
      </c>
      <c r="S923" s="142">
        <v>0.35</v>
      </c>
      <c r="T923" s="143">
        <f>S923*H923</f>
        <v>0.8505</v>
      </c>
      <c r="AR923" s="144" t="s">
        <v>221</v>
      </c>
      <c r="AT923" s="144" t="s">
        <v>217</v>
      </c>
      <c r="AU923" s="144" t="s">
        <v>85</v>
      </c>
      <c r="AY923" s="18" t="s">
        <v>215</v>
      </c>
      <c r="BE923" s="145">
        <f>IF(N923="základní",J923,0)</f>
        <v>0</v>
      </c>
      <c r="BF923" s="145">
        <f>IF(N923="snížená",J923,0)</f>
        <v>0</v>
      </c>
      <c r="BG923" s="145">
        <f>IF(N923="zákl. přenesená",J923,0)</f>
        <v>0</v>
      </c>
      <c r="BH923" s="145">
        <f>IF(N923="sníž. přenesená",J923,0)</f>
        <v>0</v>
      </c>
      <c r="BI923" s="145">
        <f>IF(N923="nulová",J923,0)</f>
        <v>0</v>
      </c>
      <c r="BJ923" s="18" t="s">
        <v>83</v>
      </c>
      <c r="BK923" s="145">
        <f>ROUND(I923*H923,2)</f>
        <v>0</v>
      </c>
      <c r="BL923" s="18" t="s">
        <v>221</v>
      </c>
      <c r="BM923" s="144" t="s">
        <v>1074</v>
      </c>
    </row>
    <row r="924" spans="2:47" s="1" customFormat="1" ht="12">
      <c r="B924" s="33"/>
      <c r="D924" s="146" t="s">
        <v>222</v>
      </c>
      <c r="F924" s="147" t="s">
        <v>1075</v>
      </c>
      <c r="I924" s="148"/>
      <c r="L924" s="33"/>
      <c r="M924" s="149"/>
      <c r="T924" s="54"/>
      <c r="AT924" s="18" t="s">
        <v>222</v>
      </c>
      <c r="AU924" s="18" t="s">
        <v>85</v>
      </c>
    </row>
    <row r="925" spans="2:51" s="13" customFormat="1" ht="12">
      <c r="B925" s="158"/>
      <c r="D925" s="150" t="s">
        <v>226</v>
      </c>
      <c r="E925" s="159" t="s">
        <v>21</v>
      </c>
      <c r="F925" s="160" t="s">
        <v>1076</v>
      </c>
      <c r="H925" s="161">
        <v>1.43</v>
      </c>
      <c r="I925" s="162"/>
      <c r="L925" s="158"/>
      <c r="M925" s="163"/>
      <c r="T925" s="164"/>
      <c r="AT925" s="159" t="s">
        <v>226</v>
      </c>
      <c r="AU925" s="159" t="s">
        <v>85</v>
      </c>
      <c r="AV925" s="13" t="s">
        <v>85</v>
      </c>
      <c r="AW925" s="13" t="s">
        <v>37</v>
      </c>
      <c r="AX925" s="13" t="s">
        <v>76</v>
      </c>
      <c r="AY925" s="159" t="s">
        <v>215</v>
      </c>
    </row>
    <row r="926" spans="2:51" s="13" customFormat="1" ht="12">
      <c r="B926" s="158"/>
      <c r="D926" s="150" t="s">
        <v>226</v>
      </c>
      <c r="E926" s="159" t="s">
        <v>21</v>
      </c>
      <c r="F926" s="160" t="s">
        <v>1077</v>
      </c>
      <c r="H926" s="161">
        <v>1</v>
      </c>
      <c r="I926" s="162"/>
      <c r="L926" s="158"/>
      <c r="M926" s="163"/>
      <c r="T926" s="164"/>
      <c r="AT926" s="159" t="s">
        <v>226</v>
      </c>
      <c r="AU926" s="159" t="s">
        <v>85</v>
      </c>
      <c r="AV926" s="13" t="s">
        <v>85</v>
      </c>
      <c r="AW926" s="13" t="s">
        <v>37</v>
      </c>
      <c r="AX926" s="13" t="s">
        <v>76</v>
      </c>
      <c r="AY926" s="159" t="s">
        <v>215</v>
      </c>
    </row>
    <row r="927" spans="2:51" s="15" customFormat="1" ht="12">
      <c r="B927" s="172"/>
      <c r="D927" s="150" t="s">
        <v>226</v>
      </c>
      <c r="E927" s="173" t="s">
        <v>21</v>
      </c>
      <c r="F927" s="174" t="s">
        <v>240</v>
      </c>
      <c r="H927" s="175">
        <v>2.43</v>
      </c>
      <c r="I927" s="176"/>
      <c r="L927" s="172"/>
      <c r="M927" s="177"/>
      <c r="T927" s="178"/>
      <c r="AT927" s="173" t="s">
        <v>226</v>
      </c>
      <c r="AU927" s="173" t="s">
        <v>85</v>
      </c>
      <c r="AV927" s="15" t="s">
        <v>221</v>
      </c>
      <c r="AW927" s="15" t="s">
        <v>37</v>
      </c>
      <c r="AX927" s="15" t="s">
        <v>83</v>
      </c>
      <c r="AY927" s="173" t="s">
        <v>215</v>
      </c>
    </row>
    <row r="928" spans="2:65" s="1" customFormat="1" ht="24.25" customHeight="1">
      <c r="B928" s="33"/>
      <c r="C928" s="133" t="s">
        <v>1078</v>
      </c>
      <c r="D928" s="133" t="s">
        <v>217</v>
      </c>
      <c r="E928" s="134" t="s">
        <v>1079</v>
      </c>
      <c r="F928" s="135" t="s">
        <v>1080</v>
      </c>
      <c r="G928" s="136" t="s">
        <v>113</v>
      </c>
      <c r="H928" s="137">
        <v>121.233</v>
      </c>
      <c r="I928" s="138"/>
      <c r="J928" s="139">
        <f>ROUND(I928*H928,2)</f>
        <v>0</v>
      </c>
      <c r="K928" s="135" t="s">
        <v>220</v>
      </c>
      <c r="L928" s="33"/>
      <c r="M928" s="140" t="s">
        <v>21</v>
      </c>
      <c r="N928" s="141" t="s">
        <v>47</v>
      </c>
      <c r="P928" s="142">
        <f>O928*H928</f>
        <v>0</v>
      </c>
      <c r="Q928" s="142">
        <v>0</v>
      </c>
      <c r="R928" s="142">
        <f>Q928*H928</f>
        <v>0</v>
      </c>
      <c r="S928" s="142">
        <v>0.02</v>
      </c>
      <c r="T928" s="143">
        <f>S928*H928</f>
        <v>2.4246600000000003</v>
      </c>
      <c r="AR928" s="144" t="s">
        <v>221</v>
      </c>
      <c r="AT928" s="144" t="s">
        <v>217</v>
      </c>
      <c r="AU928" s="144" t="s">
        <v>85</v>
      </c>
      <c r="AY928" s="18" t="s">
        <v>215</v>
      </c>
      <c r="BE928" s="145">
        <f>IF(N928="základní",J928,0)</f>
        <v>0</v>
      </c>
      <c r="BF928" s="145">
        <f>IF(N928="snížená",J928,0)</f>
        <v>0</v>
      </c>
      <c r="BG928" s="145">
        <f>IF(N928="zákl. přenesená",J928,0)</f>
        <v>0</v>
      </c>
      <c r="BH928" s="145">
        <f>IF(N928="sníž. přenesená",J928,0)</f>
        <v>0</v>
      </c>
      <c r="BI928" s="145">
        <f>IF(N928="nulová",J928,0)</f>
        <v>0</v>
      </c>
      <c r="BJ928" s="18" t="s">
        <v>83</v>
      </c>
      <c r="BK928" s="145">
        <f>ROUND(I928*H928,2)</f>
        <v>0</v>
      </c>
      <c r="BL928" s="18" t="s">
        <v>221</v>
      </c>
      <c r="BM928" s="144" t="s">
        <v>1081</v>
      </c>
    </row>
    <row r="929" spans="2:47" s="1" customFormat="1" ht="12">
      <c r="B929" s="33"/>
      <c r="D929" s="146" t="s">
        <v>222</v>
      </c>
      <c r="F929" s="147" t="s">
        <v>1082</v>
      </c>
      <c r="I929" s="148"/>
      <c r="L929" s="33"/>
      <c r="M929" s="149"/>
      <c r="T929" s="54"/>
      <c r="AT929" s="18" t="s">
        <v>222</v>
      </c>
      <c r="AU929" s="18" t="s">
        <v>85</v>
      </c>
    </row>
    <row r="930" spans="2:51" s="13" customFormat="1" ht="12">
      <c r="B930" s="158"/>
      <c r="D930" s="150" t="s">
        <v>226</v>
      </c>
      <c r="E930" s="159" t="s">
        <v>21</v>
      </c>
      <c r="F930" s="160" t="s">
        <v>726</v>
      </c>
      <c r="H930" s="161">
        <v>121.233</v>
      </c>
      <c r="I930" s="162"/>
      <c r="L930" s="158"/>
      <c r="M930" s="163"/>
      <c r="T930" s="164"/>
      <c r="AT930" s="159" t="s">
        <v>226</v>
      </c>
      <c r="AU930" s="159" t="s">
        <v>85</v>
      </c>
      <c r="AV930" s="13" t="s">
        <v>85</v>
      </c>
      <c r="AW930" s="13" t="s">
        <v>37</v>
      </c>
      <c r="AX930" s="13" t="s">
        <v>76</v>
      </c>
      <c r="AY930" s="159" t="s">
        <v>215</v>
      </c>
    </row>
    <row r="931" spans="2:51" s="15" customFormat="1" ht="12">
      <c r="B931" s="172"/>
      <c r="D931" s="150" t="s">
        <v>226</v>
      </c>
      <c r="E931" s="173" t="s">
        <v>21</v>
      </c>
      <c r="F931" s="174" t="s">
        <v>240</v>
      </c>
      <c r="H931" s="175">
        <v>121.233</v>
      </c>
      <c r="I931" s="176"/>
      <c r="L931" s="172"/>
      <c r="M931" s="177"/>
      <c r="T931" s="178"/>
      <c r="AT931" s="173" t="s">
        <v>226</v>
      </c>
      <c r="AU931" s="173" t="s">
        <v>85</v>
      </c>
      <c r="AV931" s="15" t="s">
        <v>221</v>
      </c>
      <c r="AW931" s="15" t="s">
        <v>37</v>
      </c>
      <c r="AX931" s="15" t="s">
        <v>83</v>
      </c>
      <c r="AY931" s="173" t="s">
        <v>215</v>
      </c>
    </row>
    <row r="932" spans="2:65" s="1" customFormat="1" ht="37.9" customHeight="1">
      <c r="B932" s="33"/>
      <c r="C932" s="133" t="s">
        <v>632</v>
      </c>
      <c r="D932" s="133" t="s">
        <v>217</v>
      </c>
      <c r="E932" s="134" t="s">
        <v>1083</v>
      </c>
      <c r="F932" s="135" t="s">
        <v>1084</v>
      </c>
      <c r="G932" s="136" t="s">
        <v>113</v>
      </c>
      <c r="H932" s="137">
        <v>309.697</v>
      </c>
      <c r="I932" s="138"/>
      <c r="J932" s="139">
        <f>ROUND(I932*H932,2)</f>
        <v>0</v>
      </c>
      <c r="K932" s="135" t="s">
        <v>220</v>
      </c>
      <c r="L932" s="33"/>
      <c r="M932" s="140" t="s">
        <v>21</v>
      </c>
      <c r="N932" s="141" t="s">
        <v>47</v>
      </c>
      <c r="P932" s="142">
        <f>O932*H932</f>
        <v>0</v>
      </c>
      <c r="Q932" s="142">
        <v>0</v>
      </c>
      <c r="R932" s="142">
        <f>Q932*H932</f>
        <v>0</v>
      </c>
      <c r="S932" s="142">
        <v>0</v>
      </c>
      <c r="T932" s="143">
        <f>S932*H932</f>
        <v>0</v>
      </c>
      <c r="AR932" s="144" t="s">
        <v>221</v>
      </c>
      <c r="AT932" s="144" t="s">
        <v>217</v>
      </c>
      <c r="AU932" s="144" t="s">
        <v>85</v>
      </c>
      <c r="AY932" s="18" t="s">
        <v>215</v>
      </c>
      <c r="BE932" s="145">
        <f>IF(N932="základní",J932,0)</f>
        <v>0</v>
      </c>
      <c r="BF932" s="145">
        <f>IF(N932="snížená",J932,0)</f>
        <v>0</v>
      </c>
      <c r="BG932" s="145">
        <f>IF(N932="zákl. přenesená",J932,0)</f>
        <v>0</v>
      </c>
      <c r="BH932" s="145">
        <f>IF(N932="sníž. přenesená",J932,0)</f>
        <v>0</v>
      </c>
      <c r="BI932" s="145">
        <f>IF(N932="nulová",J932,0)</f>
        <v>0</v>
      </c>
      <c r="BJ932" s="18" t="s">
        <v>83</v>
      </c>
      <c r="BK932" s="145">
        <f>ROUND(I932*H932,2)</f>
        <v>0</v>
      </c>
      <c r="BL932" s="18" t="s">
        <v>221</v>
      </c>
      <c r="BM932" s="144" t="s">
        <v>1085</v>
      </c>
    </row>
    <row r="933" spans="2:47" s="1" customFormat="1" ht="12">
      <c r="B933" s="33"/>
      <c r="D933" s="146" t="s">
        <v>222</v>
      </c>
      <c r="F933" s="147" t="s">
        <v>1086</v>
      </c>
      <c r="I933" s="148"/>
      <c r="L933" s="33"/>
      <c r="M933" s="149"/>
      <c r="T933" s="54"/>
      <c r="AT933" s="18" t="s">
        <v>222</v>
      </c>
      <c r="AU933" s="18" t="s">
        <v>85</v>
      </c>
    </row>
    <row r="934" spans="2:51" s="13" customFormat="1" ht="12">
      <c r="B934" s="158"/>
      <c r="D934" s="150" t="s">
        <v>226</v>
      </c>
      <c r="E934" s="159" t="s">
        <v>21</v>
      </c>
      <c r="F934" s="160" t="s">
        <v>1087</v>
      </c>
      <c r="H934" s="161">
        <v>309.697</v>
      </c>
      <c r="I934" s="162"/>
      <c r="L934" s="158"/>
      <c r="M934" s="163"/>
      <c r="T934" s="164"/>
      <c r="AT934" s="159" t="s">
        <v>226</v>
      </c>
      <c r="AU934" s="159" t="s">
        <v>85</v>
      </c>
      <c r="AV934" s="13" t="s">
        <v>85</v>
      </c>
      <c r="AW934" s="13" t="s">
        <v>37</v>
      </c>
      <c r="AX934" s="13" t="s">
        <v>76</v>
      </c>
      <c r="AY934" s="159" t="s">
        <v>215</v>
      </c>
    </row>
    <row r="935" spans="2:51" s="15" customFormat="1" ht="12">
      <c r="B935" s="172"/>
      <c r="D935" s="150" t="s">
        <v>226</v>
      </c>
      <c r="E935" s="173" t="s">
        <v>21</v>
      </c>
      <c r="F935" s="174" t="s">
        <v>240</v>
      </c>
      <c r="H935" s="175">
        <v>309.697</v>
      </c>
      <c r="I935" s="176"/>
      <c r="L935" s="172"/>
      <c r="M935" s="177"/>
      <c r="T935" s="178"/>
      <c r="AT935" s="173" t="s">
        <v>226</v>
      </c>
      <c r="AU935" s="173" t="s">
        <v>85</v>
      </c>
      <c r="AV935" s="15" t="s">
        <v>221</v>
      </c>
      <c r="AW935" s="15" t="s">
        <v>37</v>
      </c>
      <c r="AX935" s="15" t="s">
        <v>83</v>
      </c>
      <c r="AY935" s="173" t="s">
        <v>215</v>
      </c>
    </row>
    <row r="936" spans="2:65" s="1" customFormat="1" ht="44.25" customHeight="1">
      <c r="B936" s="33"/>
      <c r="C936" s="133" t="s">
        <v>1088</v>
      </c>
      <c r="D936" s="133" t="s">
        <v>217</v>
      </c>
      <c r="E936" s="134" t="s">
        <v>1089</v>
      </c>
      <c r="F936" s="135" t="s">
        <v>1090</v>
      </c>
      <c r="G936" s="136" t="s">
        <v>113</v>
      </c>
      <c r="H936" s="137">
        <v>112.162</v>
      </c>
      <c r="I936" s="138"/>
      <c r="J936" s="139">
        <f>ROUND(I936*H936,2)</f>
        <v>0</v>
      </c>
      <c r="K936" s="135" t="s">
        <v>220</v>
      </c>
      <c r="L936" s="33"/>
      <c r="M936" s="140" t="s">
        <v>21</v>
      </c>
      <c r="N936" s="141" t="s">
        <v>47</v>
      </c>
      <c r="P936" s="142">
        <f>O936*H936</f>
        <v>0</v>
      </c>
      <c r="Q936" s="142">
        <v>0</v>
      </c>
      <c r="R936" s="142">
        <f>Q936*H936</f>
        <v>0</v>
      </c>
      <c r="S936" s="142">
        <v>0</v>
      </c>
      <c r="T936" s="143">
        <f>S936*H936</f>
        <v>0</v>
      </c>
      <c r="AR936" s="144" t="s">
        <v>221</v>
      </c>
      <c r="AT936" s="144" t="s">
        <v>217</v>
      </c>
      <c r="AU936" s="144" t="s">
        <v>85</v>
      </c>
      <c r="AY936" s="18" t="s">
        <v>215</v>
      </c>
      <c r="BE936" s="145">
        <f>IF(N936="základní",J936,0)</f>
        <v>0</v>
      </c>
      <c r="BF936" s="145">
        <f>IF(N936="snížená",J936,0)</f>
        <v>0</v>
      </c>
      <c r="BG936" s="145">
        <f>IF(N936="zákl. přenesená",J936,0)</f>
        <v>0</v>
      </c>
      <c r="BH936" s="145">
        <f>IF(N936="sníž. přenesená",J936,0)</f>
        <v>0</v>
      </c>
      <c r="BI936" s="145">
        <f>IF(N936="nulová",J936,0)</f>
        <v>0</v>
      </c>
      <c r="BJ936" s="18" t="s">
        <v>83</v>
      </c>
      <c r="BK936" s="145">
        <f>ROUND(I936*H936,2)</f>
        <v>0</v>
      </c>
      <c r="BL936" s="18" t="s">
        <v>221</v>
      </c>
      <c r="BM936" s="144" t="s">
        <v>1091</v>
      </c>
    </row>
    <row r="937" spans="2:47" s="1" customFormat="1" ht="12">
      <c r="B937" s="33"/>
      <c r="D937" s="146" t="s">
        <v>222</v>
      </c>
      <c r="F937" s="147" t="s">
        <v>1092</v>
      </c>
      <c r="I937" s="148"/>
      <c r="L937" s="33"/>
      <c r="M937" s="149"/>
      <c r="T937" s="54"/>
      <c r="AT937" s="18" t="s">
        <v>222</v>
      </c>
      <c r="AU937" s="18" t="s">
        <v>85</v>
      </c>
    </row>
    <row r="938" spans="2:51" s="13" customFormat="1" ht="12">
      <c r="B938" s="158"/>
      <c r="D938" s="150" t="s">
        <v>226</v>
      </c>
      <c r="E938" s="159" t="s">
        <v>21</v>
      </c>
      <c r="F938" s="160" t="s">
        <v>696</v>
      </c>
      <c r="H938" s="161">
        <v>112.162</v>
      </c>
      <c r="I938" s="162"/>
      <c r="L938" s="158"/>
      <c r="M938" s="163"/>
      <c r="T938" s="164"/>
      <c r="AT938" s="159" t="s">
        <v>226</v>
      </c>
      <c r="AU938" s="159" t="s">
        <v>85</v>
      </c>
      <c r="AV938" s="13" t="s">
        <v>85</v>
      </c>
      <c r="AW938" s="13" t="s">
        <v>37</v>
      </c>
      <c r="AX938" s="13" t="s">
        <v>76</v>
      </c>
      <c r="AY938" s="159" t="s">
        <v>215</v>
      </c>
    </row>
    <row r="939" spans="2:51" s="15" customFormat="1" ht="12">
      <c r="B939" s="172"/>
      <c r="D939" s="150" t="s">
        <v>226</v>
      </c>
      <c r="E939" s="173" t="s">
        <v>21</v>
      </c>
      <c r="F939" s="174" t="s">
        <v>240</v>
      </c>
      <c r="H939" s="175">
        <v>112.162</v>
      </c>
      <c r="I939" s="176"/>
      <c r="L939" s="172"/>
      <c r="M939" s="177"/>
      <c r="T939" s="178"/>
      <c r="AT939" s="173" t="s">
        <v>226</v>
      </c>
      <c r="AU939" s="173" t="s">
        <v>85</v>
      </c>
      <c r="AV939" s="15" t="s">
        <v>221</v>
      </c>
      <c r="AW939" s="15" t="s">
        <v>37</v>
      </c>
      <c r="AX939" s="15" t="s">
        <v>83</v>
      </c>
      <c r="AY939" s="173" t="s">
        <v>215</v>
      </c>
    </row>
    <row r="940" spans="2:65" s="1" customFormat="1" ht="24.25" customHeight="1">
      <c r="B940" s="33"/>
      <c r="C940" s="133" t="s">
        <v>639</v>
      </c>
      <c r="D940" s="133" t="s">
        <v>217</v>
      </c>
      <c r="E940" s="134" t="s">
        <v>1093</v>
      </c>
      <c r="F940" s="135" t="s">
        <v>1094</v>
      </c>
      <c r="G940" s="136" t="s">
        <v>301</v>
      </c>
      <c r="H940" s="137">
        <v>123.2</v>
      </c>
      <c r="I940" s="138"/>
      <c r="J940" s="139">
        <f>ROUND(I940*H940,2)</f>
        <v>0</v>
      </c>
      <c r="K940" s="135" t="s">
        <v>220</v>
      </c>
      <c r="L940" s="33"/>
      <c r="M940" s="140" t="s">
        <v>21</v>
      </c>
      <c r="N940" s="141" t="s">
        <v>47</v>
      </c>
      <c r="P940" s="142">
        <f>O940*H940</f>
        <v>0</v>
      </c>
      <c r="Q940" s="142">
        <v>0.00048</v>
      </c>
      <c r="R940" s="142">
        <f>Q940*H940</f>
        <v>0.059136</v>
      </c>
      <c r="S940" s="142">
        <v>0</v>
      </c>
      <c r="T940" s="143">
        <f>S940*H940</f>
        <v>0</v>
      </c>
      <c r="AR940" s="144" t="s">
        <v>221</v>
      </c>
      <c r="AT940" s="144" t="s">
        <v>217</v>
      </c>
      <c r="AU940" s="144" t="s">
        <v>85</v>
      </c>
      <c r="AY940" s="18" t="s">
        <v>215</v>
      </c>
      <c r="BE940" s="145">
        <f>IF(N940="základní",J940,0)</f>
        <v>0</v>
      </c>
      <c r="BF940" s="145">
        <f>IF(N940="snížená",J940,0)</f>
        <v>0</v>
      </c>
      <c r="BG940" s="145">
        <f>IF(N940="zákl. přenesená",J940,0)</f>
        <v>0</v>
      </c>
      <c r="BH940" s="145">
        <f>IF(N940="sníž. přenesená",J940,0)</f>
        <v>0</v>
      </c>
      <c r="BI940" s="145">
        <f>IF(N940="nulová",J940,0)</f>
        <v>0</v>
      </c>
      <c r="BJ940" s="18" t="s">
        <v>83</v>
      </c>
      <c r="BK940" s="145">
        <f>ROUND(I940*H940,2)</f>
        <v>0</v>
      </c>
      <c r="BL940" s="18" t="s">
        <v>221</v>
      </c>
      <c r="BM940" s="144" t="s">
        <v>1095</v>
      </c>
    </row>
    <row r="941" spans="2:47" s="1" customFormat="1" ht="12">
      <c r="B941" s="33"/>
      <c r="D941" s="146" t="s">
        <v>222</v>
      </c>
      <c r="F941" s="147" t="s">
        <v>1096</v>
      </c>
      <c r="I941" s="148"/>
      <c r="L941" s="33"/>
      <c r="M941" s="149"/>
      <c r="T941" s="54"/>
      <c r="AT941" s="18" t="s">
        <v>222</v>
      </c>
      <c r="AU941" s="18" t="s">
        <v>85</v>
      </c>
    </row>
    <row r="942" spans="2:51" s="12" customFormat="1" ht="12">
      <c r="B942" s="152"/>
      <c r="D942" s="150" t="s">
        <v>226</v>
      </c>
      <c r="E942" s="153" t="s">
        <v>21</v>
      </c>
      <c r="F942" s="154" t="s">
        <v>838</v>
      </c>
      <c r="H942" s="153" t="s">
        <v>21</v>
      </c>
      <c r="I942" s="155"/>
      <c r="L942" s="152"/>
      <c r="M942" s="156"/>
      <c r="T942" s="157"/>
      <c r="AT942" s="153" t="s">
        <v>226</v>
      </c>
      <c r="AU942" s="153" t="s">
        <v>85</v>
      </c>
      <c r="AV942" s="12" t="s">
        <v>83</v>
      </c>
      <c r="AW942" s="12" t="s">
        <v>37</v>
      </c>
      <c r="AX942" s="12" t="s">
        <v>76</v>
      </c>
      <c r="AY942" s="153" t="s">
        <v>215</v>
      </c>
    </row>
    <row r="943" spans="2:51" s="13" customFormat="1" ht="12">
      <c r="B943" s="158"/>
      <c r="D943" s="150" t="s">
        <v>226</v>
      </c>
      <c r="E943" s="159" t="s">
        <v>21</v>
      </c>
      <c r="F943" s="160" t="s">
        <v>1097</v>
      </c>
      <c r="H943" s="161">
        <v>13.5</v>
      </c>
      <c r="I943" s="162"/>
      <c r="L943" s="158"/>
      <c r="M943" s="163"/>
      <c r="T943" s="164"/>
      <c r="AT943" s="159" t="s">
        <v>226</v>
      </c>
      <c r="AU943" s="159" t="s">
        <v>85</v>
      </c>
      <c r="AV943" s="13" t="s">
        <v>85</v>
      </c>
      <c r="AW943" s="13" t="s">
        <v>37</v>
      </c>
      <c r="AX943" s="13" t="s">
        <v>76</v>
      </c>
      <c r="AY943" s="159" t="s">
        <v>215</v>
      </c>
    </row>
    <row r="944" spans="2:51" s="13" customFormat="1" ht="12">
      <c r="B944" s="158"/>
      <c r="D944" s="150" t="s">
        <v>226</v>
      </c>
      <c r="E944" s="159" t="s">
        <v>21</v>
      </c>
      <c r="F944" s="160" t="s">
        <v>1098</v>
      </c>
      <c r="H944" s="161">
        <v>13.5</v>
      </c>
      <c r="I944" s="162"/>
      <c r="L944" s="158"/>
      <c r="M944" s="163"/>
      <c r="T944" s="164"/>
      <c r="AT944" s="159" t="s">
        <v>226</v>
      </c>
      <c r="AU944" s="159" t="s">
        <v>85</v>
      </c>
      <c r="AV944" s="13" t="s">
        <v>85</v>
      </c>
      <c r="AW944" s="13" t="s">
        <v>37</v>
      </c>
      <c r="AX944" s="13" t="s">
        <v>76</v>
      </c>
      <c r="AY944" s="159" t="s">
        <v>215</v>
      </c>
    </row>
    <row r="945" spans="2:51" s="13" customFormat="1" ht="12">
      <c r="B945" s="158"/>
      <c r="D945" s="150" t="s">
        <v>226</v>
      </c>
      <c r="E945" s="159" t="s">
        <v>21</v>
      </c>
      <c r="F945" s="160" t="s">
        <v>1099</v>
      </c>
      <c r="H945" s="161">
        <v>96.2</v>
      </c>
      <c r="I945" s="162"/>
      <c r="L945" s="158"/>
      <c r="M945" s="163"/>
      <c r="T945" s="164"/>
      <c r="AT945" s="159" t="s">
        <v>226</v>
      </c>
      <c r="AU945" s="159" t="s">
        <v>85</v>
      </c>
      <c r="AV945" s="13" t="s">
        <v>85</v>
      </c>
      <c r="AW945" s="13" t="s">
        <v>37</v>
      </c>
      <c r="AX945" s="13" t="s">
        <v>76</v>
      </c>
      <c r="AY945" s="159" t="s">
        <v>215</v>
      </c>
    </row>
    <row r="946" spans="2:51" s="15" customFormat="1" ht="12">
      <c r="B946" s="172"/>
      <c r="D946" s="150" t="s">
        <v>226</v>
      </c>
      <c r="E946" s="173" t="s">
        <v>21</v>
      </c>
      <c r="F946" s="174" t="s">
        <v>240</v>
      </c>
      <c r="H946" s="175">
        <v>123.2</v>
      </c>
      <c r="I946" s="176"/>
      <c r="L946" s="172"/>
      <c r="M946" s="177"/>
      <c r="T946" s="178"/>
      <c r="AT946" s="173" t="s">
        <v>226</v>
      </c>
      <c r="AU946" s="173" t="s">
        <v>85</v>
      </c>
      <c r="AV946" s="15" t="s">
        <v>221</v>
      </c>
      <c r="AW946" s="15" t="s">
        <v>37</v>
      </c>
      <c r="AX946" s="15" t="s">
        <v>83</v>
      </c>
      <c r="AY946" s="173" t="s">
        <v>215</v>
      </c>
    </row>
    <row r="947" spans="2:65" s="1" customFormat="1" ht="24.25" customHeight="1">
      <c r="B947" s="33"/>
      <c r="C947" s="133" t="s">
        <v>1100</v>
      </c>
      <c r="D947" s="133" t="s">
        <v>217</v>
      </c>
      <c r="E947" s="134" t="s">
        <v>1101</v>
      </c>
      <c r="F947" s="135" t="s">
        <v>1102</v>
      </c>
      <c r="G947" s="136" t="s">
        <v>1103</v>
      </c>
      <c r="H947" s="137">
        <v>1</v>
      </c>
      <c r="I947" s="138"/>
      <c r="J947" s="139">
        <f>ROUND(I947*H947,2)</f>
        <v>0</v>
      </c>
      <c r="K947" s="135" t="s">
        <v>405</v>
      </c>
      <c r="L947" s="33"/>
      <c r="M947" s="140" t="s">
        <v>21</v>
      </c>
      <c r="N947" s="141" t="s">
        <v>47</v>
      </c>
      <c r="P947" s="142">
        <f>O947*H947</f>
        <v>0</v>
      </c>
      <c r="Q947" s="142">
        <v>0</v>
      </c>
      <c r="R947" s="142">
        <f>Q947*H947</f>
        <v>0</v>
      </c>
      <c r="S947" s="142">
        <v>0</v>
      </c>
      <c r="T947" s="143">
        <f>S947*H947</f>
        <v>0</v>
      </c>
      <c r="AR947" s="144" t="s">
        <v>221</v>
      </c>
      <c r="AT947" s="144" t="s">
        <v>217</v>
      </c>
      <c r="AU947" s="144" t="s">
        <v>85</v>
      </c>
      <c r="AY947" s="18" t="s">
        <v>215</v>
      </c>
      <c r="BE947" s="145">
        <f>IF(N947="základní",J947,0)</f>
        <v>0</v>
      </c>
      <c r="BF947" s="145">
        <f>IF(N947="snížená",J947,0)</f>
        <v>0</v>
      </c>
      <c r="BG947" s="145">
        <f>IF(N947="zákl. přenesená",J947,0)</f>
        <v>0</v>
      </c>
      <c r="BH947" s="145">
        <f>IF(N947="sníž. přenesená",J947,0)</f>
        <v>0</v>
      </c>
      <c r="BI947" s="145">
        <f>IF(N947="nulová",J947,0)</f>
        <v>0</v>
      </c>
      <c r="BJ947" s="18" t="s">
        <v>83</v>
      </c>
      <c r="BK947" s="145">
        <f>ROUND(I947*H947,2)</f>
        <v>0</v>
      </c>
      <c r="BL947" s="18" t="s">
        <v>221</v>
      </c>
      <c r="BM947" s="144" t="s">
        <v>1104</v>
      </c>
    </row>
    <row r="948" spans="2:65" s="1" customFormat="1" ht="16.5" customHeight="1">
      <c r="B948" s="33"/>
      <c r="C948" s="133" t="s">
        <v>643</v>
      </c>
      <c r="D948" s="133" t="s">
        <v>217</v>
      </c>
      <c r="E948" s="134" t="s">
        <v>1105</v>
      </c>
      <c r="F948" s="135" t="s">
        <v>1106</v>
      </c>
      <c r="G948" s="136" t="s">
        <v>113</v>
      </c>
      <c r="H948" s="137">
        <v>100.873</v>
      </c>
      <c r="I948" s="138"/>
      <c r="J948" s="139">
        <f>ROUND(I948*H948,2)</f>
        <v>0</v>
      </c>
      <c r="K948" s="135" t="s">
        <v>220</v>
      </c>
      <c r="L948" s="33"/>
      <c r="M948" s="140" t="s">
        <v>21</v>
      </c>
      <c r="N948" s="141" t="s">
        <v>47</v>
      </c>
      <c r="P948" s="142">
        <f>O948*H948</f>
        <v>0</v>
      </c>
      <c r="Q948" s="142">
        <v>0</v>
      </c>
      <c r="R948" s="142">
        <f>Q948*H948</f>
        <v>0</v>
      </c>
      <c r="S948" s="142">
        <v>0.188</v>
      </c>
      <c r="T948" s="143">
        <f>S948*H948</f>
        <v>18.964124</v>
      </c>
      <c r="AR948" s="144" t="s">
        <v>221</v>
      </c>
      <c r="AT948" s="144" t="s">
        <v>217</v>
      </c>
      <c r="AU948" s="144" t="s">
        <v>85</v>
      </c>
      <c r="AY948" s="18" t="s">
        <v>215</v>
      </c>
      <c r="BE948" s="145">
        <f>IF(N948="základní",J948,0)</f>
        <v>0</v>
      </c>
      <c r="BF948" s="145">
        <f>IF(N948="snížená",J948,0)</f>
        <v>0</v>
      </c>
      <c r="BG948" s="145">
        <f>IF(N948="zákl. přenesená",J948,0)</f>
        <v>0</v>
      </c>
      <c r="BH948" s="145">
        <f>IF(N948="sníž. přenesená",J948,0)</f>
        <v>0</v>
      </c>
      <c r="BI948" s="145">
        <f>IF(N948="nulová",J948,0)</f>
        <v>0</v>
      </c>
      <c r="BJ948" s="18" t="s">
        <v>83</v>
      </c>
      <c r="BK948" s="145">
        <f>ROUND(I948*H948,2)</f>
        <v>0</v>
      </c>
      <c r="BL948" s="18" t="s">
        <v>221</v>
      </c>
      <c r="BM948" s="144" t="s">
        <v>1107</v>
      </c>
    </row>
    <row r="949" spans="2:47" s="1" customFormat="1" ht="12">
      <c r="B949" s="33"/>
      <c r="D949" s="146" t="s">
        <v>222</v>
      </c>
      <c r="F949" s="147" t="s">
        <v>1108</v>
      </c>
      <c r="I949" s="148"/>
      <c r="L949" s="33"/>
      <c r="M949" s="149"/>
      <c r="T949" s="54"/>
      <c r="AT949" s="18" t="s">
        <v>222</v>
      </c>
      <c r="AU949" s="18" t="s">
        <v>85</v>
      </c>
    </row>
    <row r="950" spans="2:51" s="12" customFormat="1" ht="12">
      <c r="B950" s="152"/>
      <c r="D950" s="150" t="s">
        <v>226</v>
      </c>
      <c r="E950" s="153" t="s">
        <v>21</v>
      </c>
      <c r="F950" s="154" t="s">
        <v>1109</v>
      </c>
      <c r="H950" s="153" t="s">
        <v>21</v>
      </c>
      <c r="I950" s="155"/>
      <c r="L950" s="152"/>
      <c r="M950" s="156"/>
      <c r="T950" s="157"/>
      <c r="AT950" s="153" t="s">
        <v>226</v>
      </c>
      <c r="AU950" s="153" t="s">
        <v>85</v>
      </c>
      <c r="AV950" s="12" t="s">
        <v>83</v>
      </c>
      <c r="AW950" s="12" t="s">
        <v>37</v>
      </c>
      <c r="AX950" s="12" t="s">
        <v>76</v>
      </c>
      <c r="AY950" s="153" t="s">
        <v>215</v>
      </c>
    </row>
    <row r="951" spans="2:51" s="13" customFormat="1" ht="12">
      <c r="B951" s="158"/>
      <c r="D951" s="150" t="s">
        <v>226</v>
      </c>
      <c r="E951" s="159" t="s">
        <v>21</v>
      </c>
      <c r="F951" s="160" t="s">
        <v>1110</v>
      </c>
      <c r="H951" s="161">
        <v>100.873</v>
      </c>
      <c r="I951" s="162"/>
      <c r="L951" s="158"/>
      <c r="M951" s="163"/>
      <c r="T951" s="164"/>
      <c r="AT951" s="159" t="s">
        <v>226</v>
      </c>
      <c r="AU951" s="159" t="s">
        <v>85</v>
      </c>
      <c r="AV951" s="13" t="s">
        <v>85</v>
      </c>
      <c r="AW951" s="13" t="s">
        <v>37</v>
      </c>
      <c r="AX951" s="13" t="s">
        <v>76</v>
      </c>
      <c r="AY951" s="159" t="s">
        <v>215</v>
      </c>
    </row>
    <row r="952" spans="2:51" s="15" customFormat="1" ht="12">
      <c r="B952" s="172"/>
      <c r="D952" s="150" t="s">
        <v>226</v>
      </c>
      <c r="E952" s="173" t="s">
        <v>21</v>
      </c>
      <c r="F952" s="174" t="s">
        <v>240</v>
      </c>
      <c r="H952" s="175">
        <v>100.873</v>
      </c>
      <c r="I952" s="176"/>
      <c r="L952" s="172"/>
      <c r="M952" s="177"/>
      <c r="T952" s="178"/>
      <c r="AT952" s="173" t="s">
        <v>226</v>
      </c>
      <c r="AU952" s="173" t="s">
        <v>85</v>
      </c>
      <c r="AV952" s="15" t="s">
        <v>221</v>
      </c>
      <c r="AW952" s="15" t="s">
        <v>37</v>
      </c>
      <c r="AX952" s="15" t="s">
        <v>83</v>
      </c>
      <c r="AY952" s="173" t="s">
        <v>215</v>
      </c>
    </row>
    <row r="953" spans="2:65" s="1" customFormat="1" ht="16.5" customHeight="1">
      <c r="B953" s="33"/>
      <c r="C953" s="133" t="s">
        <v>1111</v>
      </c>
      <c r="D953" s="133" t="s">
        <v>217</v>
      </c>
      <c r="E953" s="134" t="s">
        <v>1112</v>
      </c>
      <c r="F953" s="135" t="s">
        <v>1113</v>
      </c>
      <c r="G953" s="136" t="s">
        <v>113</v>
      </c>
      <c r="H953" s="137">
        <v>247.091</v>
      </c>
      <c r="I953" s="138"/>
      <c r="J953" s="139">
        <f>ROUND(I953*H953,2)</f>
        <v>0</v>
      </c>
      <c r="K953" s="135" t="s">
        <v>220</v>
      </c>
      <c r="L953" s="33"/>
      <c r="M953" s="140" t="s">
        <v>21</v>
      </c>
      <c r="N953" s="141" t="s">
        <v>47</v>
      </c>
      <c r="P953" s="142">
        <f>O953*H953</f>
        <v>0</v>
      </c>
      <c r="Q953" s="142">
        <v>0</v>
      </c>
      <c r="R953" s="142">
        <f>Q953*H953</f>
        <v>0</v>
      </c>
      <c r="S953" s="142">
        <v>0.355</v>
      </c>
      <c r="T953" s="143">
        <f>S953*H953</f>
        <v>87.717305</v>
      </c>
      <c r="AR953" s="144" t="s">
        <v>221</v>
      </c>
      <c r="AT953" s="144" t="s">
        <v>217</v>
      </c>
      <c r="AU953" s="144" t="s">
        <v>85</v>
      </c>
      <c r="AY953" s="18" t="s">
        <v>215</v>
      </c>
      <c r="BE953" s="145">
        <f>IF(N953="základní",J953,0)</f>
        <v>0</v>
      </c>
      <c r="BF953" s="145">
        <f>IF(N953="snížená",J953,0)</f>
        <v>0</v>
      </c>
      <c r="BG953" s="145">
        <f>IF(N953="zákl. přenesená",J953,0)</f>
        <v>0</v>
      </c>
      <c r="BH953" s="145">
        <f>IF(N953="sníž. přenesená",J953,0)</f>
        <v>0</v>
      </c>
      <c r="BI953" s="145">
        <f>IF(N953="nulová",J953,0)</f>
        <v>0</v>
      </c>
      <c r="BJ953" s="18" t="s">
        <v>83</v>
      </c>
      <c r="BK953" s="145">
        <f>ROUND(I953*H953,2)</f>
        <v>0</v>
      </c>
      <c r="BL953" s="18" t="s">
        <v>221</v>
      </c>
      <c r="BM953" s="144" t="s">
        <v>1114</v>
      </c>
    </row>
    <row r="954" spans="2:47" s="1" customFormat="1" ht="12">
      <c r="B954" s="33"/>
      <c r="D954" s="146" t="s">
        <v>222</v>
      </c>
      <c r="F954" s="147" t="s">
        <v>1115</v>
      </c>
      <c r="I954" s="148"/>
      <c r="L954" s="33"/>
      <c r="M954" s="149"/>
      <c r="T954" s="54"/>
      <c r="AT954" s="18" t="s">
        <v>222</v>
      </c>
      <c r="AU954" s="18" t="s">
        <v>85</v>
      </c>
    </row>
    <row r="955" spans="2:51" s="12" customFormat="1" ht="12">
      <c r="B955" s="152"/>
      <c r="D955" s="150" t="s">
        <v>226</v>
      </c>
      <c r="E955" s="153" t="s">
        <v>21</v>
      </c>
      <c r="F955" s="154" t="s">
        <v>1116</v>
      </c>
      <c r="H955" s="153" t="s">
        <v>21</v>
      </c>
      <c r="I955" s="155"/>
      <c r="L955" s="152"/>
      <c r="M955" s="156"/>
      <c r="T955" s="157"/>
      <c r="AT955" s="153" t="s">
        <v>226</v>
      </c>
      <c r="AU955" s="153" t="s">
        <v>85</v>
      </c>
      <c r="AV955" s="12" t="s">
        <v>83</v>
      </c>
      <c r="AW955" s="12" t="s">
        <v>37</v>
      </c>
      <c r="AX955" s="12" t="s">
        <v>76</v>
      </c>
      <c r="AY955" s="153" t="s">
        <v>215</v>
      </c>
    </row>
    <row r="956" spans="2:51" s="13" customFormat="1" ht="12">
      <c r="B956" s="158"/>
      <c r="D956" s="150" t="s">
        <v>226</v>
      </c>
      <c r="E956" s="159" t="s">
        <v>21</v>
      </c>
      <c r="F956" s="160" t="s">
        <v>1117</v>
      </c>
      <c r="H956" s="161">
        <v>247.091</v>
      </c>
      <c r="I956" s="162"/>
      <c r="L956" s="158"/>
      <c r="M956" s="163"/>
      <c r="T956" s="164"/>
      <c r="AT956" s="159" t="s">
        <v>226</v>
      </c>
      <c r="AU956" s="159" t="s">
        <v>85</v>
      </c>
      <c r="AV956" s="13" t="s">
        <v>85</v>
      </c>
      <c r="AW956" s="13" t="s">
        <v>37</v>
      </c>
      <c r="AX956" s="13" t="s">
        <v>76</v>
      </c>
      <c r="AY956" s="159" t="s">
        <v>215</v>
      </c>
    </row>
    <row r="957" spans="2:51" s="15" customFormat="1" ht="12">
      <c r="B957" s="172"/>
      <c r="D957" s="150" t="s">
        <v>226</v>
      </c>
      <c r="E957" s="173" t="s">
        <v>21</v>
      </c>
      <c r="F957" s="174" t="s">
        <v>240</v>
      </c>
      <c r="H957" s="175">
        <v>247.091</v>
      </c>
      <c r="I957" s="176"/>
      <c r="L957" s="172"/>
      <c r="M957" s="177"/>
      <c r="T957" s="178"/>
      <c r="AT957" s="173" t="s">
        <v>226</v>
      </c>
      <c r="AU957" s="173" t="s">
        <v>85</v>
      </c>
      <c r="AV957" s="15" t="s">
        <v>221</v>
      </c>
      <c r="AW957" s="15" t="s">
        <v>37</v>
      </c>
      <c r="AX957" s="15" t="s">
        <v>83</v>
      </c>
      <c r="AY957" s="173" t="s">
        <v>215</v>
      </c>
    </row>
    <row r="958" spans="2:65" s="1" customFormat="1" ht="24.25" customHeight="1">
      <c r="B958" s="33"/>
      <c r="C958" s="133" t="s">
        <v>648</v>
      </c>
      <c r="D958" s="133" t="s">
        <v>217</v>
      </c>
      <c r="E958" s="134" t="s">
        <v>685</v>
      </c>
      <c r="F958" s="135" t="s">
        <v>1118</v>
      </c>
      <c r="G958" s="136" t="s">
        <v>1103</v>
      </c>
      <c r="H958" s="137">
        <v>1</v>
      </c>
      <c r="I958" s="138"/>
      <c r="J958" s="139">
        <f>ROUND(I958*H958,2)</f>
        <v>0</v>
      </c>
      <c r="K958" s="135" t="s">
        <v>405</v>
      </c>
      <c r="L958" s="33"/>
      <c r="M958" s="140" t="s">
        <v>21</v>
      </c>
      <c r="N958" s="141" t="s">
        <v>47</v>
      </c>
      <c r="P958" s="142">
        <f>O958*H958</f>
        <v>0</v>
      </c>
      <c r="Q958" s="142">
        <v>0</v>
      </c>
      <c r="R958" s="142">
        <f>Q958*H958</f>
        <v>0</v>
      </c>
      <c r="S958" s="142">
        <v>0</v>
      </c>
      <c r="T958" s="143">
        <f>S958*H958</f>
        <v>0</v>
      </c>
      <c r="AR958" s="144" t="s">
        <v>221</v>
      </c>
      <c r="AT958" s="144" t="s">
        <v>217</v>
      </c>
      <c r="AU958" s="144" t="s">
        <v>85</v>
      </c>
      <c r="AY958" s="18" t="s">
        <v>215</v>
      </c>
      <c r="BE958" s="145">
        <f>IF(N958="základní",J958,0)</f>
        <v>0</v>
      </c>
      <c r="BF958" s="145">
        <f>IF(N958="snížená",J958,0)</f>
        <v>0</v>
      </c>
      <c r="BG958" s="145">
        <f>IF(N958="zákl. přenesená",J958,0)</f>
        <v>0</v>
      </c>
      <c r="BH958" s="145">
        <f>IF(N958="sníž. přenesená",J958,0)</f>
        <v>0</v>
      </c>
      <c r="BI958" s="145">
        <f>IF(N958="nulová",J958,0)</f>
        <v>0</v>
      </c>
      <c r="BJ958" s="18" t="s">
        <v>83</v>
      </c>
      <c r="BK958" s="145">
        <f>ROUND(I958*H958,2)</f>
        <v>0</v>
      </c>
      <c r="BL958" s="18" t="s">
        <v>221</v>
      </c>
      <c r="BM958" s="144" t="s">
        <v>1119</v>
      </c>
    </row>
    <row r="959" spans="2:63" s="11" customFormat="1" ht="22.9" customHeight="1">
      <c r="B959" s="121"/>
      <c r="D959" s="122" t="s">
        <v>75</v>
      </c>
      <c r="E959" s="131" t="s">
        <v>1120</v>
      </c>
      <c r="F959" s="131" t="s">
        <v>1121</v>
      </c>
      <c r="I959" s="124"/>
      <c r="J959" s="132">
        <f>BK959</f>
        <v>0</v>
      </c>
      <c r="L959" s="121"/>
      <c r="M959" s="126"/>
      <c r="P959" s="127">
        <f>SUM(P960:P969)</f>
        <v>0</v>
      </c>
      <c r="R959" s="127">
        <f>SUM(R960:R969)</f>
        <v>0</v>
      </c>
      <c r="T959" s="128">
        <f>SUM(T960:T969)</f>
        <v>0</v>
      </c>
      <c r="AR959" s="122" t="s">
        <v>83</v>
      </c>
      <c r="AT959" s="129" t="s">
        <v>75</v>
      </c>
      <c r="AU959" s="129" t="s">
        <v>83</v>
      </c>
      <c r="AY959" s="122" t="s">
        <v>215</v>
      </c>
      <c r="BK959" s="130">
        <f>SUM(BK960:BK969)</f>
        <v>0</v>
      </c>
    </row>
    <row r="960" spans="2:65" s="1" customFormat="1" ht="24.25" customHeight="1">
      <c r="B960" s="33"/>
      <c r="C960" s="133" t="s">
        <v>1122</v>
      </c>
      <c r="D960" s="133" t="s">
        <v>217</v>
      </c>
      <c r="E960" s="134" t="s">
        <v>1123</v>
      </c>
      <c r="F960" s="135" t="s">
        <v>1124</v>
      </c>
      <c r="G960" s="136" t="s">
        <v>311</v>
      </c>
      <c r="H960" s="137">
        <v>613.264</v>
      </c>
      <c r="I960" s="138"/>
      <c r="J960" s="139">
        <f>ROUND(I960*H960,2)</f>
        <v>0</v>
      </c>
      <c r="K960" s="135" t="s">
        <v>220</v>
      </c>
      <c r="L960" s="33"/>
      <c r="M960" s="140" t="s">
        <v>21</v>
      </c>
      <c r="N960" s="141" t="s">
        <v>47</v>
      </c>
      <c r="P960" s="142">
        <f>O960*H960</f>
        <v>0</v>
      </c>
      <c r="Q960" s="142">
        <v>0</v>
      </c>
      <c r="R960" s="142">
        <f>Q960*H960</f>
        <v>0</v>
      </c>
      <c r="S960" s="142">
        <v>0</v>
      </c>
      <c r="T960" s="143">
        <f>S960*H960</f>
        <v>0</v>
      </c>
      <c r="AR960" s="144" t="s">
        <v>221</v>
      </c>
      <c r="AT960" s="144" t="s">
        <v>217</v>
      </c>
      <c r="AU960" s="144" t="s">
        <v>85</v>
      </c>
      <c r="AY960" s="18" t="s">
        <v>215</v>
      </c>
      <c r="BE960" s="145">
        <f>IF(N960="základní",J960,0)</f>
        <v>0</v>
      </c>
      <c r="BF960" s="145">
        <f>IF(N960="snížená",J960,0)</f>
        <v>0</v>
      </c>
      <c r="BG960" s="145">
        <f>IF(N960="zákl. přenesená",J960,0)</f>
        <v>0</v>
      </c>
      <c r="BH960" s="145">
        <f>IF(N960="sníž. přenesená",J960,0)</f>
        <v>0</v>
      </c>
      <c r="BI960" s="145">
        <f>IF(N960="nulová",J960,0)</f>
        <v>0</v>
      </c>
      <c r="BJ960" s="18" t="s">
        <v>83</v>
      </c>
      <c r="BK960" s="145">
        <f>ROUND(I960*H960,2)</f>
        <v>0</v>
      </c>
      <c r="BL960" s="18" t="s">
        <v>221</v>
      </c>
      <c r="BM960" s="144" t="s">
        <v>1125</v>
      </c>
    </row>
    <row r="961" spans="2:47" s="1" customFormat="1" ht="12">
      <c r="B961" s="33"/>
      <c r="D961" s="146" t="s">
        <v>222</v>
      </c>
      <c r="F961" s="147" t="s">
        <v>1126</v>
      </c>
      <c r="I961" s="148"/>
      <c r="L961" s="33"/>
      <c r="M961" s="149"/>
      <c r="T961" s="54"/>
      <c r="AT961" s="18" t="s">
        <v>222</v>
      </c>
      <c r="AU961" s="18" t="s">
        <v>85</v>
      </c>
    </row>
    <row r="962" spans="2:65" s="1" customFormat="1" ht="21.75" customHeight="1">
      <c r="B962" s="33"/>
      <c r="C962" s="133" t="s">
        <v>652</v>
      </c>
      <c r="D962" s="133" t="s">
        <v>217</v>
      </c>
      <c r="E962" s="134" t="s">
        <v>1127</v>
      </c>
      <c r="F962" s="135" t="s">
        <v>1128</v>
      </c>
      <c r="G962" s="136" t="s">
        <v>311</v>
      </c>
      <c r="H962" s="137">
        <v>613.264</v>
      </c>
      <c r="I962" s="138"/>
      <c r="J962" s="139">
        <f>ROUND(I962*H962,2)</f>
        <v>0</v>
      </c>
      <c r="K962" s="135" t="s">
        <v>220</v>
      </c>
      <c r="L962" s="33"/>
      <c r="M962" s="140" t="s">
        <v>21</v>
      </c>
      <c r="N962" s="141" t="s">
        <v>47</v>
      </c>
      <c r="P962" s="142">
        <f>O962*H962</f>
        <v>0</v>
      </c>
      <c r="Q962" s="142">
        <v>0</v>
      </c>
      <c r="R962" s="142">
        <f>Q962*H962</f>
        <v>0</v>
      </c>
      <c r="S962" s="142">
        <v>0</v>
      </c>
      <c r="T962" s="143">
        <f>S962*H962</f>
        <v>0</v>
      </c>
      <c r="AR962" s="144" t="s">
        <v>221</v>
      </c>
      <c r="AT962" s="144" t="s">
        <v>217</v>
      </c>
      <c r="AU962" s="144" t="s">
        <v>85</v>
      </c>
      <c r="AY962" s="18" t="s">
        <v>215</v>
      </c>
      <c r="BE962" s="145">
        <f>IF(N962="základní",J962,0)</f>
        <v>0</v>
      </c>
      <c r="BF962" s="145">
        <f>IF(N962="snížená",J962,0)</f>
        <v>0</v>
      </c>
      <c r="BG962" s="145">
        <f>IF(N962="zákl. přenesená",J962,0)</f>
        <v>0</v>
      </c>
      <c r="BH962" s="145">
        <f>IF(N962="sníž. přenesená",J962,0)</f>
        <v>0</v>
      </c>
      <c r="BI962" s="145">
        <f>IF(N962="nulová",J962,0)</f>
        <v>0</v>
      </c>
      <c r="BJ962" s="18" t="s">
        <v>83</v>
      </c>
      <c r="BK962" s="145">
        <f>ROUND(I962*H962,2)</f>
        <v>0</v>
      </c>
      <c r="BL962" s="18" t="s">
        <v>221</v>
      </c>
      <c r="BM962" s="144" t="s">
        <v>1129</v>
      </c>
    </row>
    <row r="963" spans="2:47" s="1" customFormat="1" ht="12">
      <c r="B963" s="33"/>
      <c r="D963" s="146" t="s">
        <v>222</v>
      </c>
      <c r="F963" s="147" t="s">
        <v>1130</v>
      </c>
      <c r="I963" s="148"/>
      <c r="L963" s="33"/>
      <c r="M963" s="149"/>
      <c r="T963" s="54"/>
      <c r="AT963" s="18" t="s">
        <v>222</v>
      </c>
      <c r="AU963" s="18" t="s">
        <v>85</v>
      </c>
    </row>
    <row r="964" spans="2:65" s="1" customFormat="1" ht="24.25" customHeight="1">
      <c r="B964" s="33"/>
      <c r="C964" s="133" t="s">
        <v>1131</v>
      </c>
      <c r="D964" s="133" t="s">
        <v>217</v>
      </c>
      <c r="E964" s="134" t="s">
        <v>1132</v>
      </c>
      <c r="F964" s="135" t="s">
        <v>1133</v>
      </c>
      <c r="G964" s="136" t="s">
        <v>311</v>
      </c>
      <c r="H964" s="137">
        <v>7972.432</v>
      </c>
      <c r="I964" s="138"/>
      <c r="J964" s="139">
        <f>ROUND(I964*H964,2)</f>
        <v>0</v>
      </c>
      <c r="K964" s="135" t="s">
        <v>220</v>
      </c>
      <c r="L964" s="33"/>
      <c r="M964" s="140" t="s">
        <v>21</v>
      </c>
      <c r="N964" s="141" t="s">
        <v>47</v>
      </c>
      <c r="P964" s="142">
        <f>O964*H964</f>
        <v>0</v>
      </c>
      <c r="Q964" s="142">
        <v>0</v>
      </c>
      <c r="R964" s="142">
        <f>Q964*H964</f>
        <v>0</v>
      </c>
      <c r="S964" s="142">
        <v>0</v>
      </c>
      <c r="T964" s="143">
        <f>S964*H964</f>
        <v>0</v>
      </c>
      <c r="AR964" s="144" t="s">
        <v>221</v>
      </c>
      <c r="AT964" s="144" t="s">
        <v>217</v>
      </c>
      <c r="AU964" s="144" t="s">
        <v>85</v>
      </c>
      <c r="AY964" s="18" t="s">
        <v>215</v>
      </c>
      <c r="BE964" s="145">
        <f>IF(N964="základní",J964,0)</f>
        <v>0</v>
      </c>
      <c r="BF964" s="145">
        <f>IF(N964="snížená",J964,0)</f>
        <v>0</v>
      </c>
      <c r="BG964" s="145">
        <f>IF(N964="zákl. přenesená",J964,0)</f>
        <v>0</v>
      </c>
      <c r="BH964" s="145">
        <f>IF(N964="sníž. přenesená",J964,0)</f>
        <v>0</v>
      </c>
      <c r="BI964" s="145">
        <f>IF(N964="nulová",J964,0)</f>
        <v>0</v>
      </c>
      <c r="BJ964" s="18" t="s">
        <v>83</v>
      </c>
      <c r="BK964" s="145">
        <f>ROUND(I964*H964,2)</f>
        <v>0</v>
      </c>
      <c r="BL964" s="18" t="s">
        <v>221</v>
      </c>
      <c r="BM964" s="144" t="s">
        <v>1134</v>
      </c>
    </row>
    <row r="965" spans="2:47" s="1" customFormat="1" ht="12">
      <c r="B965" s="33"/>
      <c r="D965" s="146" t="s">
        <v>222</v>
      </c>
      <c r="F965" s="147" t="s">
        <v>1135</v>
      </c>
      <c r="I965" s="148"/>
      <c r="L965" s="33"/>
      <c r="M965" s="149"/>
      <c r="T965" s="54"/>
      <c r="AT965" s="18" t="s">
        <v>222</v>
      </c>
      <c r="AU965" s="18" t="s">
        <v>85</v>
      </c>
    </row>
    <row r="966" spans="2:51" s="13" customFormat="1" ht="12">
      <c r="B966" s="158"/>
      <c r="D966" s="150" t="s">
        <v>226</v>
      </c>
      <c r="E966" s="159" t="s">
        <v>21</v>
      </c>
      <c r="F966" s="160" t="s">
        <v>1136</v>
      </c>
      <c r="H966" s="161">
        <v>7972.432</v>
      </c>
      <c r="I966" s="162"/>
      <c r="L966" s="158"/>
      <c r="M966" s="163"/>
      <c r="T966" s="164"/>
      <c r="AT966" s="159" t="s">
        <v>226</v>
      </c>
      <c r="AU966" s="159" t="s">
        <v>85</v>
      </c>
      <c r="AV966" s="13" t="s">
        <v>85</v>
      </c>
      <c r="AW966" s="13" t="s">
        <v>37</v>
      </c>
      <c r="AX966" s="13" t="s">
        <v>76</v>
      </c>
      <c r="AY966" s="159" t="s">
        <v>215</v>
      </c>
    </row>
    <row r="967" spans="2:51" s="15" customFormat="1" ht="12">
      <c r="B967" s="172"/>
      <c r="D967" s="150" t="s">
        <v>226</v>
      </c>
      <c r="E967" s="173" t="s">
        <v>21</v>
      </c>
      <c r="F967" s="174" t="s">
        <v>240</v>
      </c>
      <c r="H967" s="175">
        <v>7972.432</v>
      </c>
      <c r="I967" s="176"/>
      <c r="L967" s="172"/>
      <c r="M967" s="177"/>
      <c r="T967" s="178"/>
      <c r="AT967" s="173" t="s">
        <v>226</v>
      </c>
      <c r="AU967" s="173" t="s">
        <v>85</v>
      </c>
      <c r="AV967" s="15" t="s">
        <v>221</v>
      </c>
      <c r="AW967" s="15" t="s">
        <v>37</v>
      </c>
      <c r="AX967" s="15" t="s">
        <v>83</v>
      </c>
      <c r="AY967" s="173" t="s">
        <v>215</v>
      </c>
    </row>
    <row r="968" spans="2:65" s="1" customFormat="1" ht="24.25" customHeight="1">
      <c r="B968" s="33"/>
      <c r="C968" s="133" t="s">
        <v>658</v>
      </c>
      <c r="D968" s="133" t="s">
        <v>217</v>
      </c>
      <c r="E968" s="134" t="s">
        <v>1137</v>
      </c>
      <c r="F968" s="135" t="s">
        <v>1138</v>
      </c>
      <c r="G968" s="136" t="s">
        <v>311</v>
      </c>
      <c r="H968" s="137">
        <v>605.515</v>
      </c>
      <c r="I968" s="138"/>
      <c r="J968" s="139">
        <f>ROUND(I968*H968,2)</f>
        <v>0</v>
      </c>
      <c r="K968" s="135" t="s">
        <v>220</v>
      </c>
      <c r="L968" s="33"/>
      <c r="M968" s="140" t="s">
        <v>21</v>
      </c>
      <c r="N968" s="141" t="s">
        <v>47</v>
      </c>
      <c r="P968" s="142">
        <f>O968*H968</f>
        <v>0</v>
      </c>
      <c r="Q968" s="142">
        <v>0</v>
      </c>
      <c r="R968" s="142">
        <f>Q968*H968</f>
        <v>0</v>
      </c>
      <c r="S968" s="142">
        <v>0</v>
      </c>
      <c r="T968" s="143">
        <f>S968*H968</f>
        <v>0</v>
      </c>
      <c r="AR968" s="144" t="s">
        <v>221</v>
      </c>
      <c r="AT968" s="144" t="s">
        <v>217</v>
      </c>
      <c r="AU968" s="144" t="s">
        <v>85</v>
      </c>
      <c r="AY968" s="18" t="s">
        <v>215</v>
      </c>
      <c r="BE968" s="145">
        <f>IF(N968="základní",J968,0)</f>
        <v>0</v>
      </c>
      <c r="BF968" s="145">
        <f>IF(N968="snížená",J968,0)</f>
        <v>0</v>
      </c>
      <c r="BG968" s="145">
        <f>IF(N968="zákl. přenesená",J968,0)</f>
        <v>0</v>
      </c>
      <c r="BH968" s="145">
        <f>IF(N968="sníž. přenesená",J968,0)</f>
        <v>0</v>
      </c>
      <c r="BI968" s="145">
        <f>IF(N968="nulová",J968,0)</f>
        <v>0</v>
      </c>
      <c r="BJ968" s="18" t="s">
        <v>83</v>
      </c>
      <c r="BK968" s="145">
        <f>ROUND(I968*H968,2)</f>
        <v>0</v>
      </c>
      <c r="BL968" s="18" t="s">
        <v>221</v>
      </c>
      <c r="BM968" s="144" t="s">
        <v>1139</v>
      </c>
    </row>
    <row r="969" spans="2:47" s="1" customFormat="1" ht="12">
      <c r="B969" s="33"/>
      <c r="D969" s="146" t="s">
        <v>222</v>
      </c>
      <c r="F969" s="147" t="s">
        <v>1140</v>
      </c>
      <c r="I969" s="148"/>
      <c r="L969" s="33"/>
      <c r="M969" s="149"/>
      <c r="T969" s="54"/>
      <c r="AT969" s="18" t="s">
        <v>222</v>
      </c>
      <c r="AU969" s="18" t="s">
        <v>85</v>
      </c>
    </row>
    <row r="970" spans="2:63" s="11" customFormat="1" ht="22.9" customHeight="1">
      <c r="B970" s="121"/>
      <c r="D970" s="122" t="s">
        <v>75</v>
      </c>
      <c r="E970" s="131" t="s">
        <v>1141</v>
      </c>
      <c r="F970" s="131" t="s">
        <v>1142</v>
      </c>
      <c r="I970" s="124"/>
      <c r="J970" s="132">
        <f>BK970</f>
        <v>0</v>
      </c>
      <c r="L970" s="121"/>
      <c r="M970" s="126"/>
      <c r="P970" s="127">
        <f>SUM(P971:P995)</f>
        <v>0</v>
      </c>
      <c r="R970" s="127">
        <f>SUM(R971:R995)</f>
        <v>0</v>
      </c>
      <c r="T970" s="128">
        <f>SUM(T971:T995)</f>
        <v>0</v>
      </c>
      <c r="AR970" s="122" t="s">
        <v>83</v>
      </c>
      <c r="AT970" s="129" t="s">
        <v>75</v>
      </c>
      <c r="AU970" s="129" t="s">
        <v>83</v>
      </c>
      <c r="AY970" s="122" t="s">
        <v>215</v>
      </c>
      <c r="BK970" s="130">
        <f>SUM(BK971:BK995)</f>
        <v>0</v>
      </c>
    </row>
    <row r="971" spans="2:65" s="1" customFormat="1" ht="33" customHeight="1">
      <c r="B971" s="33"/>
      <c r="C971" s="133" t="s">
        <v>1143</v>
      </c>
      <c r="D971" s="133" t="s">
        <v>217</v>
      </c>
      <c r="E971" s="134" t="s">
        <v>1144</v>
      </c>
      <c r="F971" s="135" t="s">
        <v>1145</v>
      </c>
      <c r="G971" s="136" t="s">
        <v>311</v>
      </c>
      <c r="H971" s="137">
        <v>584.279</v>
      </c>
      <c r="I971" s="138"/>
      <c r="J971" s="139">
        <f>ROUND(I971*H971,2)</f>
        <v>0</v>
      </c>
      <c r="K971" s="135" t="s">
        <v>220</v>
      </c>
      <c r="L971" s="33"/>
      <c r="M971" s="140" t="s">
        <v>21</v>
      </c>
      <c r="N971" s="141" t="s">
        <v>47</v>
      </c>
      <c r="P971" s="142">
        <f>O971*H971</f>
        <v>0</v>
      </c>
      <c r="Q971" s="142">
        <v>0</v>
      </c>
      <c r="R971" s="142">
        <f>Q971*H971</f>
        <v>0</v>
      </c>
      <c r="S971" s="142">
        <v>0</v>
      </c>
      <c r="T971" s="143">
        <f>S971*H971</f>
        <v>0</v>
      </c>
      <c r="AR971" s="144" t="s">
        <v>221</v>
      </c>
      <c r="AT971" s="144" t="s">
        <v>217</v>
      </c>
      <c r="AU971" s="144" t="s">
        <v>85</v>
      </c>
      <c r="AY971" s="18" t="s">
        <v>215</v>
      </c>
      <c r="BE971" s="145">
        <f>IF(N971="základní",J971,0)</f>
        <v>0</v>
      </c>
      <c r="BF971" s="145">
        <f>IF(N971="snížená",J971,0)</f>
        <v>0</v>
      </c>
      <c r="BG971" s="145">
        <f>IF(N971="zákl. přenesená",J971,0)</f>
        <v>0</v>
      </c>
      <c r="BH971" s="145">
        <f>IF(N971="sníž. přenesená",J971,0)</f>
        <v>0</v>
      </c>
      <c r="BI971" s="145">
        <f>IF(N971="nulová",J971,0)</f>
        <v>0</v>
      </c>
      <c r="BJ971" s="18" t="s">
        <v>83</v>
      </c>
      <c r="BK971" s="145">
        <f>ROUND(I971*H971,2)</f>
        <v>0</v>
      </c>
      <c r="BL971" s="18" t="s">
        <v>221</v>
      </c>
      <c r="BM971" s="144" t="s">
        <v>1146</v>
      </c>
    </row>
    <row r="972" spans="2:47" s="1" customFormat="1" ht="12">
      <c r="B972" s="33"/>
      <c r="D972" s="146" t="s">
        <v>222</v>
      </c>
      <c r="F972" s="147" t="s">
        <v>1147</v>
      </c>
      <c r="I972" s="148"/>
      <c r="L972" s="33"/>
      <c r="M972" s="149"/>
      <c r="T972" s="54"/>
      <c r="AT972" s="18" t="s">
        <v>222</v>
      </c>
      <c r="AU972" s="18" t="s">
        <v>85</v>
      </c>
    </row>
    <row r="973" spans="2:65" s="1" customFormat="1" ht="24.25" customHeight="1">
      <c r="B973" s="33"/>
      <c r="C973" s="133" t="s">
        <v>664</v>
      </c>
      <c r="D973" s="133" t="s">
        <v>217</v>
      </c>
      <c r="E973" s="134" t="s">
        <v>1148</v>
      </c>
      <c r="F973" s="135" t="s">
        <v>1149</v>
      </c>
      <c r="G973" s="136" t="s">
        <v>311</v>
      </c>
      <c r="H973" s="137">
        <v>71.102</v>
      </c>
      <c r="I973" s="138"/>
      <c r="J973" s="139">
        <f>ROUND(I973*H973,2)</f>
        <v>0</v>
      </c>
      <c r="K973" s="135" t="s">
        <v>220</v>
      </c>
      <c r="L973" s="33"/>
      <c r="M973" s="140" t="s">
        <v>21</v>
      </c>
      <c r="N973" s="141" t="s">
        <v>47</v>
      </c>
      <c r="P973" s="142">
        <f>O973*H973</f>
        <v>0</v>
      </c>
      <c r="Q973" s="142">
        <v>0</v>
      </c>
      <c r="R973" s="142">
        <f>Q973*H973</f>
        <v>0</v>
      </c>
      <c r="S973" s="142">
        <v>0</v>
      </c>
      <c r="T973" s="143">
        <f>S973*H973</f>
        <v>0</v>
      </c>
      <c r="AR973" s="144" t="s">
        <v>221</v>
      </c>
      <c r="AT973" s="144" t="s">
        <v>217</v>
      </c>
      <c r="AU973" s="144" t="s">
        <v>85</v>
      </c>
      <c r="AY973" s="18" t="s">
        <v>215</v>
      </c>
      <c r="BE973" s="145">
        <f>IF(N973="základní",J973,0)</f>
        <v>0</v>
      </c>
      <c r="BF973" s="145">
        <f>IF(N973="snížená",J973,0)</f>
        <v>0</v>
      </c>
      <c r="BG973" s="145">
        <f>IF(N973="zákl. přenesená",J973,0)</f>
        <v>0</v>
      </c>
      <c r="BH973" s="145">
        <f>IF(N973="sníž. přenesená",J973,0)</f>
        <v>0</v>
      </c>
      <c r="BI973" s="145">
        <f>IF(N973="nulová",J973,0)</f>
        <v>0</v>
      </c>
      <c r="BJ973" s="18" t="s">
        <v>83</v>
      </c>
      <c r="BK973" s="145">
        <f>ROUND(I973*H973,2)</f>
        <v>0</v>
      </c>
      <c r="BL973" s="18" t="s">
        <v>221</v>
      </c>
      <c r="BM973" s="144" t="s">
        <v>1150</v>
      </c>
    </row>
    <row r="974" spans="2:47" s="1" customFormat="1" ht="12">
      <c r="B974" s="33"/>
      <c r="D974" s="146" t="s">
        <v>222</v>
      </c>
      <c r="F974" s="147" t="s">
        <v>1151</v>
      </c>
      <c r="I974" s="148"/>
      <c r="L974" s="33"/>
      <c r="M974" s="149"/>
      <c r="T974" s="54"/>
      <c r="AT974" s="18" t="s">
        <v>222</v>
      </c>
      <c r="AU974" s="18" t="s">
        <v>85</v>
      </c>
    </row>
    <row r="975" spans="2:51" s="12" customFormat="1" ht="12">
      <c r="B975" s="152"/>
      <c r="D975" s="150" t="s">
        <v>226</v>
      </c>
      <c r="E975" s="153" t="s">
        <v>21</v>
      </c>
      <c r="F975" s="154" t="s">
        <v>1152</v>
      </c>
      <c r="H975" s="153" t="s">
        <v>21</v>
      </c>
      <c r="I975" s="155"/>
      <c r="L975" s="152"/>
      <c r="M975" s="156"/>
      <c r="T975" s="157"/>
      <c r="AT975" s="153" t="s">
        <v>226</v>
      </c>
      <c r="AU975" s="153" t="s">
        <v>85</v>
      </c>
      <c r="AV975" s="12" t="s">
        <v>83</v>
      </c>
      <c r="AW975" s="12" t="s">
        <v>37</v>
      </c>
      <c r="AX975" s="12" t="s">
        <v>76</v>
      </c>
      <c r="AY975" s="153" t="s">
        <v>215</v>
      </c>
    </row>
    <row r="976" spans="2:51" s="12" customFormat="1" ht="12">
      <c r="B976" s="152"/>
      <c r="D976" s="150" t="s">
        <v>226</v>
      </c>
      <c r="E976" s="153" t="s">
        <v>21</v>
      </c>
      <c r="F976" s="154" t="s">
        <v>1153</v>
      </c>
      <c r="H976" s="153" t="s">
        <v>21</v>
      </c>
      <c r="I976" s="155"/>
      <c r="L976" s="152"/>
      <c r="M976" s="156"/>
      <c r="T976" s="157"/>
      <c r="AT976" s="153" t="s">
        <v>226</v>
      </c>
      <c r="AU976" s="153" t="s">
        <v>85</v>
      </c>
      <c r="AV976" s="12" t="s">
        <v>83</v>
      </c>
      <c r="AW976" s="12" t="s">
        <v>37</v>
      </c>
      <c r="AX976" s="12" t="s">
        <v>76</v>
      </c>
      <c r="AY976" s="153" t="s">
        <v>215</v>
      </c>
    </row>
    <row r="977" spans="2:51" s="13" customFormat="1" ht="12">
      <c r="B977" s="158"/>
      <c r="D977" s="150" t="s">
        <v>226</v>
      </c>
      <c r="E977" s="159" t="s">
        <v>21</v>
      </c>
      <c r="F977" s="160" t="s">
        <v>1154</v>
      </c>
      <c r="H977" s="161">
        <v>64.602</v>
      </c>
      <c r="I977" s="162"/>
      <c r="L977" s="158"/>
      <c r="M977" s="163"/>
      <c r="T977" s="164"/>
      <c r="AT977" s="159" t="s">
        <v>226</v>
      </c>
      <c r="AU977" s="159" t="s">
        <v>85</v>
      </c>
      <c r="AV977" s="13" t="s">
        <v>85</v>
      </c>
      <c r="AW977" s="13" t="s">
        <v>37</v>
      </c>
      <c r="AX977" s="13" t="s">
        <v>76</v>
      </c>
      <c r="AY977" s="159" t="s">
        <v>215</v>
      </c>
    </row>
    <row r="978" spans="2:51" s="13" customFormat="1" ht="12">
      <c r="B978" s="158"/>
      <c r="D978" s="150" t="s">
        <v>226</v>
      </c>
      <c r="E978" s="159" t="s">
        <v>21</v>
      </c>
      <c r="F978" s="160" t="s">
        <v>1155</v>
      </c>
      <c r="H978" s="161">
        <v>6.5</v>
      </c>
      <c r="I978" s="162"/>
      <c r="L978" s="158"/>
      <c r="M978" s="163"/>
      <c r="T978" s="164"/>
      <c r="AT978" s="159" t="s">
        <v>226</v>
      </c>
      <c r="AU978" s="159" t="s">
        <v>85</v>
      </c>
      <c r="AV978" s="13" t="s">
        <v>85</v>
      </c>
      <c r="AW978" s="13" t="s">
        <v>37</v>
      </c>
      <c r="AX978" s="13" t="s">
        <v>76</v>
      </c>
      <c r="AY978" s="159" t="s">
        <v>215</v>
      </c>
    </row>
    <row r="979" spans="2:51" s="15" customFormat="1" ht="12">
      <c r="B979" s="172"/>
      <c r="D979" s="150" t="s">
        <v>226</v>
      </c>
      <c r="E979" s="173" t="s">
        <v>21</v>
      </c>
      <c r="F979" s="174" t="s">
        <v>240</v>
      </c>
      <c r="H979" s="175">
        <v>71.102</v>
      </c>
      <c r="I979" s="176"/>
      <c r="L979" s="172"/>
      <c r="M979" s="177"/>
      <c r="T979" s="178"/>
      <c r="AT979" s="173" t="s">
        <v>226</v>
      </c>
      <c r="AU979" s="173" t="s">
        <v>85</v>
      </c>
      <c r="AV979" s="15" t="s">
        <v>221</v>
      </c>
      <c r="AW979" s="15" t="s">
        <v>37</v>
      </c>
      <c r="AX979" s="15" t="s">
        <v>83</v>
      </c>
      <c r="AY979" s="173" t="s">
        <v>215</v>
      </c>
    </row>
    <row r="980" spans="2:65" s="1" customFormat="1" ht="24.25" customHeight="1">
      <c r="B980" s="33"/>
      <c r="C980" s="133" t="s">
        <v>1156</v>
      </c>
      <c r="D980" s="133" t="s">
        <v>217</v>
      </c>
      <c r="E980" s="134" t="s">
        <v>1157</v>
      </c>
      <c r="F980" s="135" t="s">
        <v>1158</v>
      </c>
      <c r="G980" s="136" t="s">
        <v>311</v>
      </c>
      <c r="H980" s="137">
        <v>71.102</v>
      </c>
      <c r="I980" s="138"/>
      <c r="J980" s="139">
        <f>ROUND(I980*H980,2)</f>
        <v>0</v>
      </c>
      <c r="K980" s="135" t="s">
        <v>220</v>
      </c>
      <c r="L980" s="33"/>
      <c r="M980" s="140" t="s">
        <v>21</v>
      </c>
      <c r="N980" s="141" t="s">
        <v>47</v>
      </c>
      <c r="P980" s="142">
        <f>O980*H980</f>
        <v>0</v>
      </c>
      <c r="Q980" s="142">
        <v>0</v>
      </c>
      <c r="R980" s="142">
        <f>Q980*H980</f>
        <v>0</v>
      </c>
      <c r="S980" s="142">
        <v>0</v>
      </c>
      <c r="T980" s="143">
        <f>S980*H980</f>
        <v>0</v>
      </c>
      <c r="AR980" s="144" t="s">
        <v>221</v>
      </c>
      <c r="AT980" s="144" t="s">
        <v>217</v>
      </c>
      <c r="AU980" s="144" t="s">
        <v>85</v>
      </c>
      <c r="AY980" s="18" t="s">
        <v>215</v>
      </c>
      <c r="BE980" s="145">
        <f>IF(N980="základní",J980,0)</f>
        <v>0</v>
      </c>
      <c r="BF980" s="145">
        <f>IF(N980="snížená",J980,0)</f>
        <v>0</v>
      </c>
      <c r="BG980" s="145">
        <f>IF(N980="zákl. přenesená",J980,0)</f>
        <v>0</v>
      </c>
      <c r="BH980" s="145">
        <f>IF(N980="sníž. přenesená",J980,0)</f>
        <v>0</v>
      </c>
      <c r="BI980" s="145">
        <f>IF(N980="nulová",J980,0)</f>
        <v>0</v>
      </c>
      <c r="BJ980" s="18" t="s">
        <v>83</v>
      </c>
      <c r="BK980" s="145">
        <f>ROUND(I980*H980,2)</f>
        <v>0</v>
      </c>
      <c r="BL980" s="18" t="s">
        <v>221</v>
      </c>
      <c r="BM980" s="144" t="s">
        <v>1159</v>
      </c>
    </row>
    <row r="981" spans="2:47" s="1" customFormat="1" ht="12">
      <c r="B981" s="33"/>
      <c r="D981" s="146" t="s">
        <v>222</v>
      </c>
      <c r="F981" s="147" t="s">
        <v>1160</v>
      </c>
      <c r="I981" s="148"/>
      <c r="L981" s="33"/>
      <c r="M981" s="149"/>
      <c r="T981" s="54"/>
      <c r="AT981" s="18" t="s">
        <v>222</v>
      </c>
      <c r="AU981" s="18" t="s">
        <v>85</v>
      </c>
    </row>
    <row r="982" spans="2:51" s="12" customFormat="1" ht="12">
      <c r="B982" s="152"/>
      <c r="D982" s="150" t="s">
        <v>226</v>
      </c>
      <c r="E982" s="153" t="s">
        <v>21</v>
      </c>
      <c r="F982" s="154" t="s">
        <v>1152</v>
      </c>
      <c r="H982" s="153" t="s">
        <v>21</v>
      </c>
      <c r="I982" s="155"/>
      <c r="L982" s="152"/>
      <c r="M982" s="156"/>
      <c r="T982" s="157"/>
      <c r="AT982" s="153" t="s">
        <v>226</v>
      </c>
      <c r="AU982" s="153" t="s">
        <v>85</v>
      </c>
      <c r="AV982" s="12" t="s">
        <v>83</v>
      </c>
      <c r="AW982" s="12" t="s">
        <v>37</v>
      </c>
      <c r="AX982" s="12" t="s">
        <v>76</v>
      </c>
      <c r="AY982" s="153" t="s">
        <v>215</v>
      </c>
    </row>
    <row r="983" spans="2:51" s="12" customFormat="1" ht="12">
      <c r="B983" s="152"/>
      <c r="D983" s="150" t="s">
        <v>226</v>
      </c>
      <c r="E983" s="153" t="s">
        <v>21</v>
      </c>
      <c r="F983" s="154" t="s">
        <v>1153</v>
      </c>
      <c r="H983" s="153" t="s">
        <v>21</v>
      </c>
      <c r="I983" s="155"/>
      <c r="L983" s="152"/>
      <c r="M983" s="156"/>
      <c r="T983" s="157"/>
      <c r="AT983" s="153" t="s">
        <v>226</v>
      </c>
      <c r="AU983" s="153" t="s">
        <v>85</v>
      </c>
      <c r="AV983" s="12" t="s">
        <v>83</v>
      </c>
      <c r="AW983" s="12" t="s">
        <v>37</v>
      </c>
      <c r="AX983" s="12" t="s">
        <v>76</v>
      </c>
      <c r="AY983" s="153" t="s">
        <v>215</v>
      </c>
    </row>
    <row r="984" spans="2:51" s="13" customFormat="1" ht="12">
      <c r="B984" s="158"/>
      <c r="D984" s="150" t="s">
        <v>226</v>
      </c>
      <c r="E984" s="159" t="s">
        <v>21</v>
      </c>
      <c r="F984" s="160" t="s">
        <v>1154</v>
      </c>
      <c r="H984" s="161">
        <v>64.602</v>
      </c>
      <c r="I984" s="162"/>
      <c r="L984" s="158"/>
      <c r="M984" s="163"/>
      <c r="T984" s="164"/>
      <c r="AT984" s="159" t="s">
        <v>226</v>
      </c>
      <c r="AU984" s="159" t="s">
        <v>85</v>
      </c>
      <c r="AV984" s="13" t="s">
        <v>85</v>
      </c>
      <c r="AW984" s="13" t="s">
        <v>37</v>
      </c>
      <c r="AX984" s="13" t="s">
        <v>76</v>
      </c>
      <c r="AY984" s="159" t="s">
        <v>215</v>
      </c>
    </row>
    <row r="985" spans="2:51" s="13" customFormat="1" ht="12">
      <c r="B985" s="158"/>
      <c r="D985" s="150" t="s">
        <v>226</v>
      </c>
      <c r="E985" s="159" t="s">
        <v>21</v>
      </c>
      <c r="F985" s="160" t="s">
        <v>1155</v>
      </c>
      <c r="H985" s="161">
        <v>6.5</v>
      </c>
      <c r="I985" s="162"/>
      <c r="L985" s="158"/>
      <c r="M985" s="163"/>
      <c r="T985" s="164"/>
      <c r="AT985" s="159" t="s">
        <v>226</v>
      </c>
      <c r="AU985" s="159" t="s">
        <v>85</v>
      </c>
      <c r="AV985" s="13" t="s">
        <v>85</v>
      </c>
      <c r="AW985" s="13" t="s">
        <v>37</v>
      </c>
      <c r="AX985" s="13" t="s">
        <v>76</v>
      </c>
      <c r="AY985" s="159" t="s">
        <v>215</v>
      </c>
    </row>
    <row r="986" spans="2:51" s="15" customFormat="1" ht="12">
      <c r="B986" s="172"/>
      <c r="D986" s="150" t="s">
        <v>226</v>
      </c>
      <c r="E986" s="173" t="s">
        <v>21</v>
      </c>
      <c r="F986" s="174" t="s">
        <v>240</v>
      </c>
      <c r="H986" s="175">
        <v>71.102</v>
      </c>
      <c r="I986" s="176"/>
      <c r="L986" s="172"/>
      <c r="M986" s="177"/>
      <c r="T986" s="178"/>
      <c r="AT986" s="173" t="s">
        <v>226</v>
      </c>
      <c r="AU986" s="173" t="s">
        <v>85</v>
      </c>
      <c r="AV986" s="15" t="s">
        <v>221</v>
      </c>
      <c r="AW986" s="15" t="s">
        <v>37</v>
      </c>
      <c r="AX986" s="15" t="s">
        <v>83</v>
      </c>
      <c r="AY986" s="173" t="s">
        <v>215</v>
      </c>
    </row>
    <row r="987" spans="2:65" s="1" customFormat="1" ht="24.25" customHeight="1">
      <c r="B987" s="33"/>
      <c r="C987" s="133" t="s">
        <v>670</v>
      </c>
      <c r="D987" s="133" t="s">
        <v>217</v>
      </c>
      <c r="E987" s="134" t="s">
        <v>1161</v>
      </c>
      <c r="F987" s="135" t="s">
        <v>1162</v>
      </c>
      <c r="G987" s="136" t="s">
        <v>311</v>
      </c>
      <c r="H987" s="137">
        <v>213.306</v>
      </c>
      <c r="I987" s="138"/>
      <c r="J987" s="139">
        <f>ROUND(I987*H987,2)</f>
        <v>0</v>
      </c>
      <c r="K987" s="135" t="s">
        <v>220</v>
      </c>
      <c r="L987" s="33"/>
      <c r="M987" s="140" t="s">
        <v>21</v>
      </c>
      <c r="N987" s="141" t="s">
        <v>47</v>
      </c>
      <c r="P987" s="142">
        <f>O987*H987</f>
        <v>0</v>
      </c>
      <c r="Q987" s="142">
        <v>0</v>
      </c>
      <c r="R987" s="142">
        <f>Q987*H987</f>
        <v>0</v>
      </c>
      <c r="S987" s="142">
        <v>0</v>
      </c>
      <c r="T987" s="143">
        <f>S987*H987</f>
        <v>0</v>
      </c>
      <c r="AR987" s="144" t="s">
        <v>221</v>
      </c>
      <c r="AT987" s="144" t="s">
        <v>217</v>
      </c>
      <c r="AU987" s="144" t="s">
        <v>85</v>
      </c>
      <c r="AY987" s="18" t="s">
        <v>215</v>
      </c>
      <c r="BE987" s="145">
        <f>IF(N987="základní",J987,0)</f>
        <v>0</v>
      </c>
      <c r="BF987" s="145">
        <f>IF(N987="snížená",J987,0)</f>
        <v>0</v>
      </c>
      <c r="BG987" s="145">
        <f>IF(N987="zákl. přenesená",J987,0)</f>
        <v>0</v>
      </c>
      <c r="BH987" s="145">
        <f>IF(N987="sníž. přenesená",J987,0)</f>
        <v>0</v>
      </c>
      <c r="BI987" s="145">
        <f>IF(N987="nulová",J987,0)</f>
        <v>0</v>
      </c>
      <c r="BJ987" s="18" t="s">
        <v>83</v>
      </c>
      <c r="BK987" s="145">
        <f>ROUND(I987*H987,2)</f>
        <v>0</v>
      </c>
      <c r="BL987" s="18" t="s">
        <v>221</v>
      </c>
      <c r="BM987" s="144" t="s">
        <v>1163</v>
      </c>
    </row>
    <row r="988" spans="2:47" s="1" customFormat="1" ht="12">
      <c r="B988" s="33"/>
      <c r="D988" s="146" t="s">
        <v>222</v>
      </c>
      <c r="F988" s="147" t="s">
        <v>1164</v>
      </c>
      <c r="I988" s="148"/>
      <c r="L988" s="33"/>
      <c r="M988" s="149"/>
      <c r="T988" s="54"/>
      <c r="AT988" s="18" t="s">
        <v>222</v>
      </c>
      <c r="AU988" s="18" t="s">
        <v>85</v>
      </c>
    </row>
    <row r="989" spans="2:51" s="12" customFormat="1" ht="12">
      <c r="B989" s="152"/>
      <c r="D989" s="150" t="s">
        <v>226</v>
      </c>
      <c r="E989" s="153" t="s">
        <v>21</v>
      </c>
      <c r="F989" s="154" t="s">
        <v>1152</v>
      </c>
      <c r="H989" s="153" t="s">
        <v>21</v>
      </c>
      <c r="I989" s="155"/>
      <c r="L989" s="152"/>
      <c r="M989" s="156"/>
      <c r="T989" s="157"/>
      <c r="AT989" s="153" t="s">
        <v>226</v>
      </c>
      <c r="AU989" s="153" t="s">
        <v>85</v>
      </c>
      <c r="AV989" s="12" t="s">
        <v>83</v>
      </c>
      <c r="AW989" s="12" t="s">
        <v>37</v>
      </c>
      <c r="AX989" s="12" t="s">
        <v>76</v>
      </c>
      <c r="AY989" s="153" t="s">
        <v>215</v>
      </c>
    </row>
    <row r="990" spans="2:51" s="12" customFormat="1" ht="12">
      <c r="B990" s="152"/>
      <c r="D990" s="150" t="s">
        <v>226</v>
      </c>
      <c r="E990" s="153" t="s">
        <v>21</v>
      </c>
      <c r="F990" s="154" t="s">
        <v>1153</v>
      </c>
      <c r="H990" s="153" t="s">
        <v>21</v>
      </c>
      <c r="I990" s="155"/>
      <c r="L990" s="152"/>
      <c r="M990" s="156"/>
      <c r="T990" s="157"/>
      <c r="AT990" s="153" t="s">
        <v>226</v>
      </c>
      <c r="AU990" s="153" t="s">
        <v>85</v>
      </c>
      <c r="AV990" s="12" t="s">
        <v>83</v>
      </c>
      <c r="AW990" s="12" t="s">
        <v>37</v>
      </c>
      <c r="AX990" s="12" t="s">
        <v>76</v>
      </c>
      <c r="AY990" s="153" t="s">
        <v>215</v>
      </c>
    </row>
    <row r="991" spans="2:51" s="13" customFormat="1" ht="12">
      <c r="B991" s="158"/>
      <c r="D991" s="150" t="s">
        <v>226</v>
      </c>
      <c r="E991" s="159" t="s">
        <v>21</v>
      </c>
      <c r="F991" s="160" t="s">
        <v>1154</v>
      </c>
      <c r="H991" s="161">
        <v>64.602</v>
      </c>
      <c r="I991" s="162"/>
      <c r="L991" s="158"/>
      <c r="M991" s="163"/>
      <c r="T991" s="164"/>
      <c r="AT991" s="159" t="s">
        <v>226</v>
      </c>
      <c r="AU991" s="159" t="s">
        <v>85</v>
      </c>
      <c r="AV991" s="13" t="s">
        <v>85</v>
      </c>
      <c r="AW991" s="13" t="s">
        <v>37</v>
      </c>
      <c r="AX991" s="13" t="s">
        <v>76</v>
      </c>
      <c r="AY991" s="159" t="s">
        <v>215</v>
      </c>
    </row>
    <row r="992" spans="2:51" s="13" customFormat="1" ht="12">
      <c r="B992" s="158"/>
      <c r="D992" s="150" t="s">
        <v>226</v>
      </c>
      <c r="E992" s="159" t="s">
        <v>21</v>
      </c>
      <c r="F992" s="160" t="s">
        <v>1155</v>
      </c>
      <c r="H992" s="161">
        <v>6.5</v>
      </c>
      <c r="I992" s="162"/>
      <c r="L992" s="158"/>
      <c r="M992" s="163"/>
      <c r="T992" s="164"/>
      <c r="AT992" s="159" t="s">
        <v>226</v>
      </c>
      <c r="AU992" s="159" t="s">
        <v>85</v>
      </c>
      <c r="AV992" s="13" t="s">
        <v>85</v>
      </c>
      <c r="AW992" s="13" t="s">
        <v>37</v>
      </c>
      <c r="AX992" s="13" t="s">
        <v>76</v>
      </c>
      <c r="AY992" s="159" t="s">
        <v>215</v>
      </c>
    </row>
    <row r="993" spans="2:51" s="15" customFormat="1" ht="12">
      <c r="B993" s="172"/>
      <c r="D993" s="150" t="s">
        <v>226</v>
      </c>
      <c r="E993" s="173" t="s">
        <v>21</v>
      </c>
      <c r="F993" s="174" t="s">
        <v>240</v>
      </c>
      <c r="H993" s="175">
        <v>71.102</v>
      </c>
      <c r="I993" s="176"/>
      <c r="L993" s="172"/>
      <c r="M993" s="177"/>
      <c r="T993" s="178"/>
      <c r="AT993" s="173" t="s">
        <v>226</v>
      </c>
      <c r="AU993" s="173" t="s">
        <v>85</v>
      </c>
      <c r="AV993" s="15" t="s">
        <v>221</v>
      </c>
      <c r="AW993" s="15" t="s">
        <v>37</v>
      </c>
      <c r="AX993" s="15" t="s">
        <v>76</v>
      </c>
      <c r="AY993" s="173" t="s">
        <v>215</v>
      </c>
    </row>
    <row r="994" spans="2:51" s="13" customFormat="1" ht="12">
      <c r="B994" s="158"/>
      <c r="D994" s="150" t="s">
        <v>226</v>
      </c>
      <c r="E994" s="159" t="s">
        <v>21</v>
      </c>
      <c r="F994" s="160" t="s">
        <v>1165</v>
      </c>
      <c r="H994" s="161">
        <v>213.306</v>
      </c>
      <c r="I994" s="162"/>
      <c r="L994" s="158"/>
      <c r="M994" s="163"/>
      <c r="T994" s="164"/>
      <c r="AT994" s="159" t="s">
        <v>226</v>
      </c>
      <c r="AU994" s="159" t="s">
        <v>85</v>
      </c>
      <c r="AV994" s="13" t="s">
        <v>85</v>
      </c>
      <c r="AW994" s="13" t="s">
        <v>37</v>
      </c>
      <c r="AX994" s="13" t="s">
        <v>76</v>
      </c>
      <c r="AY994" s="159" t="s">
        <v>215</v>
      </c>
    </row>
    <row r="995" spans="2:51" s="15" customFormat="1" ht="12">
      <c r="B995" s="172"/>
      <c r="D995" s="150" t="s">
        <v>226</v>
      </c>
      <c r="E995" s="173" t="s">
        <v>21</v>
      </c>
      <c r="F995" s="174" t="s">
        <v>240</v>
      </c>
      <c r="H995" s="175">
        <v>213.306</v>
      </c>
      <c r="I995" s="176"/>
      <c r="L995" s="172"/>
      <c r="M995" s="177"/>
      <c r="T995" s="178"/>
      <c r="AT995" s="173" t="s">
        <v>226</v>
      </c>
      <c r="AU995" s="173" t="s">
        <v>85</v>
      </c>
      <c r="AV995" s="15" t="s">
        <v>221</v>
      </c>
      <c r="AW995" s="15" t="s">
        <v>37</v>
      </c>
      <c r="AX995" s="15" t="s">
        <v>83</v>
      </c>
      <c r="AY995" s="173" t="s">
        <v>215</v>
      </c>
    </row>
    <row r="996" spans="2:63" s="11" customFormat="1" ht="25.9" customHeight="1">
      <c r="B996" s="121"/>
      <c r="D996" s="122" t="s">
        <v>75</v>
      </c>
      <c r="E996" s="123" t="s">
        <v>1166</v>
      </c>
      <c r="F996" s="123" t="s">
        <v>1167</v>
      </c>
      <c r="I996" s="124"/>
      <c r="J996" s="125">
        <f>BK996</f>
        <v>0</v>
      </c>
      <c r="L996" s="121"/>
      <c r="M996" s="126"/>
      <c r="P996" s="127">
        <f>P997+P1092+P1183+P1195+P1225+P1230+P1242+P1289+P1311</f>
        <v>0</v>
      </c>
      <c r="R996" s="127">
        <f>R997+R1092+R1183+R1195+R1225+R1230+R1242+R1289+R1311</f>
        <v>14.667797712074</v>
      </c>
      <c r="T996" s="128">
        <f>T997+T1092+T1183+T1195+T1225+T1230+T1242+T1289+T1311</f>
        <v>2.303864</v>
      </c>
      <c r="AR996" s="122" t="s">
        <v>85</v>
      </c>
      <c r="AT996" s="129" t="s">
        <v>75</v>
      </c>
      <c r="AU996" s="129" t="s">
        <v>76</v>
      </c>
      <c r="AY996" s="122" t="s">
        <v>215</v>
      </c>
      <c r="BK996" s="130">
        <f>BK997+BK1092+BK1183+BK1195+BK1225+BK1230+BK1242+BK1289+BK1311</f>
        <v>0</v>
      </c>
    </row>
    <row r="997" spans="2:63" s="11" customFormat="1" ht="22.9" customHeight="1">
      <c r="B997" s="121"/>
      <c r="D997" s="122" t="s">
        <v>75</v>
      </c>
      <c r="E997" s="131" t="s">
        <v>1168</v>
      </c>
      <c r="F997" s="131" t="s">
        <v>1169</v>
      </c>
      <c r="I997" s="124"/>
      <c r="J997" s="132">
        <f>BK997</f>
        <v>0</v>
      </c>
      <c r="L997" s="121"/>
      <c r="M997" s="126"/>
      <c r="P997" s="127">
        <f>SUM(P998:P1091)</f>
        <v>0</v>
      </c>
      <c r="R997" s="127">
        <f>SUM(R998:R1091)</f>
        <v>0.78090713375</v>
      </c>
      <c r="T997" s="128">
        <f>SUM(T998:T1091)</f>
        <v>1.760564</v>
      </c>
      <c r="AR997" s="122" t="s">
        <v>85</v>
      </c>
      <c r="AT997" s="129" t="s">
        <v>75</v>
      </c>
      <c r="AU997" s="129" t="s">
        <v>83</v>
      </c>
      <c r="AY997" s="122" t="s">
        <v>215</v>
      </c>
      <c r="BK997" s="130">
        <f>SUM(BK998:BK1091)</f>
        <v>0</v>
      </c>
    </row>
    <row r="998" spans="2:65" s="1" customFormat="1" ht="24.25" customHeight="1">
      <c r="B998" s="33"/>
      <c r="C998" s="133" t="s">
        <v>1170</v>
      </c>
      <c r="D998" s="133" t="s">
        <v>217</v>
      </c>
      <c r="E998" s="134" t="s">
        <v>1171</v>
      </c>
      <c r="F998" s="135" t="s">
        <v>1172</v>
      </c>
      <c r="G998" s="136" t="s">
        <v>113</v>
      </c>
      <c r="H998" s="137">
        <v>52.166</v>
      </c>
      <c r="I998" s="138"/>
      <c r="J998" s="139">
        <f>ROUND(I998*H998,2)</f>
        <v>0</v>
      </c>
      <c r="K998" s="135" t="s">
        <v>220</v>
      </c>
      <c r="L998" s="33"/>
      <c r="M998" s="140" t="s">
        <v>21</v>
      </c>
      <c r="N998" s="141" t="s">
        <v>47</v>
      </c>
      <c r="P998" s="142">
        <f>O998*H998</f>
        <v>0</v>
      </c>
      <c r="Q998" s="142">
        <v>0</v>
      </c>
      <c r="R998" s="142">
        <f>Q998*H998</f>
        <v>0</v>
      </c>
      <c r="S998" s="142">
        <v>0</v>
      </c>
      <c r="T998" s="143">
        <f>S998*H998</f>
        <v>0</v>
      </c>
      <c r="AR998" s="144" t="s">
        <v>291</v>
      </c>
      <c r="AT998" s="144" t="s">
        <v>217</v>
      </c>
      <c r="AU998" s="144" t="s">
        <v>85</v>
      </c>
      <c r="AY998" s="18" t="s">
        <v>215</v>
      </c>
      <c r="BE998" s="145">
        <f>IF(N998="základní",J998,0)</f>
        <v>0</v>
      </c>
      <c r="BF998" s="145">
        <f>IF(N998="snížená",J998,0)</f>
        <v>0</v>
      </c>
      <c r="BG998" s="145">
        <f>IF(N998="zákl. přenesená",J998,0)</f>
        <v>0</v>
      </c>
      <c r="BH998" s="145">
        <f>IF(N998="sníž. přenesená",J998,0)</f>
        <v>0</v>
      </c>
      <c r="BI998" s="145">
        <f>IF(N998="nulová",J998,0)</f>
        <v>0</v>
      </c>
      <c r="BJ998" s="18" t="s">
        <v>83</v>
      </c>
      <c r="BK998" s="145">
        <f>ROUND(I998*H998,2)</f>
        <v>0</v>
      </c>
      <c r="BL998" s="18" t="s">
        <v>291</v>
      </c>
      <c r="BM998" s="144" t="s">
        <v>1173</v>
      </c>
    </row>
    <row r="999" spans="2:47" s="1" customFormat="1" ht="12">
      <c r="B999" s="33"/>
      <c r="D999" s="146" t="s">
        <v>222</v>
      </c>
      <c r="F999" s="147" t="s">
        <v>1174</v>
      </c>
      <c r="I999" s="148"/>
      <c r="L999" s="33"/>
      <c r="M999" s="149"/>
      <c r="T999" s="54"/>
      <c r="AT999" s="18" t="s">
        <v>222</v>
      </c>
      <c r="AU999" s="18" t="s">
        <v>85</v>
      </c>
    </row>
    <row r="1000" spans="2:51" s="13" customFormat="1" ht="12">
      <c r="B1000" s="158"/>
      <c r="D1000" s="150" t="s">
        <v>226</v>
      </c>
      <c r="E1000" s="159" t="s">
        <v>21</v>
      </c>
      <c r="F1000" s="160" t="s">
        <v>1175</v>
      </c>
      <c r="H1000" s="161">
        <v>11.082</v>
      </c>
      <c r="I1000" s="162"/>
      <c r="L1000" s="158"/>
      <c r="M1000" s="163"/>
      <c r="T1000" s="164"/>
      <c r="AT1000" s="159" t="s">
        <v>226</v>
      </c>
      <c r="AU1000" s="159" t="s">
        <v>85</v>
      </c>
      <c r="AV1000" s="13" t="s">
        <v>85</v>
      </c>
      <c r="AW1000" s="13" t="s">
        <v>37</v>
      </c>
      <c r="AX1000" s="13" t="s">
        <v>76</v>
      </c>
      <c r="AY1000" s="159" t="s">
        <v>215</v>
      </c>
    </row>
    <row r="1001" spans="2:51" s="13" customFormat="1" ht="12">
      <c r="B1001" s="158"/>
      <c r="D1001" s="150" t="s">
        <v>226</v>
      </c>
      <c r="E1001" s="159" t="s">
        <v>21</v>
      </c>
      <c r="F1001" s="160" t="s">
        <v>1176</v>
      </c>
      <c r="H1001" s="161">
        <v>10.57</v>
      </c>
      <c r="I1001" s="162"/>
      <c r="L1001" s="158"/>
      <c r="M1001" s="163"/>
      <c r="T1001" s="164"/>
      <c r="AT1001" s="159" t="s">
        <v>226</v>
      </c>
      <c r="AU1001" s="159" t="s">
        <v>85</v>
      </c>
      <c r="AV1001" s="13" t="s">
        <v>85</v>
      </c>
      <c r="AW1001" s="13" t="s">
        <v>37</v>
      </c>
      <c r="AX1001" s="13" t="s">
        <v>76</v>
      </c>
      <c r="AY1001" s="159" t="s">
        <v>215</v>
      </c>
    </row>
    <row r="1002" spans="2:51" s="13" customFormat="1" ht="12">
      <c r="B1002" s="158"/>
      <c r="D1002" s="150" t="s">
        <v>226</v>
      </c>
      <c r="E1002" s="159" t="s">
        <v>21</v>
      </c>
      <c r="F1002" s="160" t="s">
        <v>1177</v>
      </c>
      <c r="H1002" s="161">
        <v>16.609</v>
      </c>
      <c r="I1002" s="162"/>
      <c r="L1002" s="158"/>
      <c r="M1002" s="163"/>
      <c r="T1002" s="164"/>
      <c r="AT1002" s="159" t="s">
        <v>226</v>
      </c>
      <c r="AU1002" s="159" t="s">
        <v>85</v>
      </c>
      <c r="AV1002" s="13" t="s">
        <v>85</v>
      </c>
      <c r="AW1002" s="13" t="s">
        <v>37</v>
      </c>
      <c r="AX1002" s="13" t="s">
        <v>76</v>
      </c>
      <c r="AY1002" s="159" t="s">
        <v>215</v>
      </c>
    </row>
    <row r="1003" spans="2:51" s="13" customFormat="1" ht="12">
      <c r="B1003" s="158"/>
      <c r="D1003" s="150" t="s">
        <v>226</v>
      </c>
      <c r="E1003" s="159" t="s">
        <v>21</v>
      </c>
      <c r="F1003" s="160" t="s">
        <v>1178</v>
      </c>
      <c r="H1003" s="161">
        <v>13.905</v>
      </c>
      <c r="I1003" s="162"/>
      <c r="L1003" s="158"/>
      <c r="M1003" s="163"/>
      <c r="T1003" s="164"/>
      <c r="AT1003" s="159" t="s">
        <v>226</v>
      </c>
      <c r="AU1003" s="159" t="s">
        <v>85</v>
      </c>
      <c r="AV1003" s="13" t="s">
        <v>85</v>
      </c>
      <c r="AW1003" s="13" t="s">
        <v>37</v>
      </c>
      <c r="AX1003" s="13" t="s">
        <v>76</v>
      </c>
      <c r="AY1003" s="159" t="s">
        <v>215</v>
      </c>
    </row>
    <row r="1004" spans="2:51" s="15" customFormat="1" ht="12">
      <c r="B1004" s="172"/>
      <c r="D1004" s="150" t="s">
        <v>226</v>
      </c>
      <c r="E1004" s="173" t="s">
        <v>21</v>
      </c>
      <c r="F1004" s="174" t="s">
        <v>240</v>
      </c>
      <c r="H1004" s="175">
        <v>52.166</v>
      </c>
      <c r="I1004" s="176"/>
      <c r="L1004" s="172"/>
      <c r="M1004" s="177"/>
      <c r="T1004" s="178"/>
      <c r="AT1004" s="173" t="s">
        <v>226</v>
      </c>
      <c r="AU1004" s="173" t="s">
        <v>85</v>
      </c>
      <c r="AV1004" s="15" t="s">
        <v>221</v>
      </c>
      <c r="AW1004" s="15" t="s">
        <v>37</v>
      </c>
      <c r="AX1004" s="15" t="s">
        <v>83</v>
      </c>
      <c r="AY1004" s="173" t="s">
        <v>215</v>
      </c>
    </row>
    <row r="1005" spans="2:65" s="1" customFormat="1" ht="16.5" customHeight="1">
      <c r="B1005" s="33"/>
      <c r="C1005" s="179" t="s">
        <v>674</v>
      </c>
      <c r="D1005" s="179" t="s">
        <v>308</v>
      </c>
      <c r="E1005" s="180" t="s">
        <v>1179</v>
      </c>
      <c r="F1005" s="181" t="s">
        <v>1180</v>
      </c>
      <c r="G1005" s="182" t="s">
        <v>1181</v>
      </c>
      <c r="H1005" s="183">
        <v>156.498</v>
      </c>
      <c r="I1005" s="184"/>
      <c r="J1005" s="185">
        <f>ROUND(I1005*H1005,2)</f>
        <v>0</v>
      </c>
      <c r="K1005" s="181" t="s">
        <v>220</v>
      </c>
      <c r="L1005" s="186"/>
      <c r="M1005" s="187" t="s">
        <v>21</v>
      </c>
      <c r="N1005" s="188" t="s">
        <v>47</v>
      </c>
      <c r="P1005" s="142">
        <f>O1005*H1005</f>
        <v>0</v>
      </c>
      <c r="Q1005" s="142">
        <v>0.001</v>
      </c>
      <c r="R1005" s="142">
        <f>Q1005*H1005</f>
        <v>0.156498</v>
      </c>
      <c r="S1005" s="142">
        <v>0</v>
      </c>
      <c r="T1005" s="143">
        <f>S1005*H1005</f>
        <v>0</v>
      </c>
      <c r="AR1005" s="144" t="s">
        <v>345</v>
      </c>
      <c r="AT1005" s="144" t="s">
        <v>308</v>
      </c>
      <c r="AU1005" s="144" t="s">
        <v>85</v>
      </c>
      <c r="AY1005" s="18" t="s">
        <v>215</v>
      </c>
      <c r="BE1005" s="145">
        <f>IF(N1005="základní",J1005,0)</f>
        <v>0</v>
      </c>
      <c r="BF1005" s="145">
        <f>IF(N1005="snížená",J1005,0)</f>
        <v>0</v>
      </c>
      <c r="BG1005" s="145">
        <f>IF(N1005="zákl. přenesená",J1005,0)</f>
        <v>0</v>
      </c>
      <c r="BH1005" s="145">
        <f>IF(N1005="sníž. přenesená",J1005,0)</f>
        <v>0</v>
      </c>
      <c r="BI1005" s="145">
        <f>IF(N1005="nulová",J1005,0)</f>
        <v>0</v>
      </c>
      <c r="BJ1005" s="18" t="s">
        <v>83</v>
      </c>
      <c r="BK1005" s="145">
        <f>ROUND(I1005*H1005,2)</f>
        <v>0</v>
      </c>
      <c r="BL1005" s="18" t="s">
        <v>291</v>
      </c>
      <c r="BM1005" s="144" t="s">
        <v>1182</v>
      </c>
    </row>
    <row r="1006" spans="2:51" s="13" customFormat="1" ht="12">
      <c r="B1006" s="158"/>
      <c r="D1006" s="150" t="s">
        <v>226</v>
      </c>
      <c r="E1006" s="159" t="s">
        <v>21</v>
      </c>
      <c r="F1006" s="160" t="s">
        <v>1183</v>
      </c>
      <c r="H1006" s="161">
        <v>52.166</v>
      </c>
      <c r="I1006" s="162"/>
      <c r="L1006" s="158"/>
      <c r="M1006" s="163"/>
      <c r="T1006" s="164"/>
      <c r="AT1006" s="159" t="s">
        <v>226</v>
      </c>
      <c r="AU1006" s="159" t="s">
        <v>85</v>
      </c>
      <c r="AV1006" s="13" t="s">
        <v>85</v>
      </c>
      <c r="AW1006" s="13" t="s">
        <v>37</v>
      </c>
      <c r="AX1006" s="13" t="s">
        <v>76</v>
      </c>
      <c r="AY1006" s="159" t="s">
        <v>215</v>
      </c>
    </row>
    <row r="1007" spans="2:51" s="15" customFormat="1" ht="12">
      <c r="B1007" s="172"/>
      <c r="D1007" s="150" t="s">
        <v>226</v>
      </c>
      <c r="E1007" s="173" t="s">
        <v>21</v>
      </c>
      <c r="F1007" s="174" t="s">
        <v>240</v>
      </c>
      <c r="H1007" s="175">
        <v>52.166</v>
      </c>
      <c r="I1007" s="176"/>
      <c r="L1007" s="172"/>
      <c r="M1007" s="177"/>
      <c r="T1007" s="178"/>
      <c r="AT1007" s="173" t="s">
        <v>226</v>
      </c>
      <c r="AU1007" s="173" t="s">
        <v>85</v>
      </c>
      <c r="AV1007" s="15" t="s">
        <v>221</v>
      </c>
      <c r="AW1007" s="15" t="s">
        <v>37</v>
      </c>
      <c r="AX1007" s="15" t="s">
        <v>83</v>
      </c>
      <c r="AY1007" s="173" t="s">
        <v>215</v>
      </c>
    </row>
    <row r="1008" spans="2:51" s="13" customFormat="1" ht="12">
      <c r="B1008" s="158"/>
      <c r="D1008" s="150" t="s">
        <v>226</v>
      </c>
      <c r="F1008" s="160" t="s">
        <v>1184</v>
      </c>
      <c r="H1008" s="161">
        <v>156.498</v>
      </c>
      <c r="I1008" s="162"/>
      <c r="L1008" s="158"/>
      <c r="M1008" s="163"/>
      <c r="T1008" s="164"/>
      <c r="AT1008" s="159" t="s">
        <v>226</v>
      </c>
      <c r="AU1008" s="159" t="s">
        <v>85</v>
      </c>
      <c r="AV1008" s="13" t="s">
        <v>85</v>
      </c>
      <c r="AW1008" s="13" t="s">
        <v>4</v>
      </c>
      <c r="AX1008" s="13" t="s">
        <v>83</v>
      </c>
      <c r="AY1008" s="159" t="s">
        <v>215</v>
      </c>
    </row>
    <row r="1009" spans="2:65" s="1" customFormat="1" ht="16.5" customHeight="1">
      <c r="B1009" s="33"/>
      <c r="C1009" s="133" t="s">
        <v>1185</v>
      </c>
      <c r="D1009" s="133" t="s">
        <v>217</v>
      </c>
      <c r="E1009" s="134" t="s">
        <v>1186</v>
      </c>
      <c r="F1009" s="135" t="s">
        <v>1187</v>
      </c>
      <c r="G1009" s="136" t="s">
        <v>113</v>
      </c>
      <c r="H1009" s="137">
        <v>440.141</v>
      </c>
      <c r="I1009" s="138"/>
      <c r="J1009" s="139">
        <f>ROUND(I1009*H1009,2)</f>
        <v>0</v>
      </c>
      <c r="K1009" s="135" t="s">
        <v>220</v>
      </c>
      <c r="L1009" s="33"/>
      <c r="M1009" s="140" t="s">
        <v>21</v>
      </c>
      <c r="N1009" s="141" t="s">
        <v>47</v>
      </c>
      <c r="P1009" s="142">
        <f>O1009*H1009</f>
        <v>0</v>
      </c>
      <c r="Q1009" s="142">
        <v>0</v>
      </c>
      <c r="R1009" s="142">
        <f>Q1009*H1009</f>
        <v>0</v>
      </c>
      <c r="S1009" s="142">
        <v>0.004</v>
      </c>
      <c r="T1009" s="143">
        <f>S1009*H1009</f>
        <v>1.760564</v>
      </c>
      <c r="AR1009" s="144" t="s">
        <v>291</v>
      </c>
      <c r="AT1009" s="144" t="s">
        <v>217</v>
      </c>
      <c r="AU1009" s="144" t="s">
        <v>85</v>
      </c>
      <c r="AY1009" s="18" t="s">
        <v>215</v>
      </c>
      <c r="BE1009" s="145">
        <f>IF(N1009="základní",J1009,0)</f>
        <v>0</v>
      </c>
      <c r="BF1009" s="145">
        <f>IF(N1009="snížená",J1009,0)</f>
        <v>0</v>
      </c>
      <c r="BG1009" s="145">
        <f>IF(N1009="zákl. přenesená",J1009,0)</f>
        <v>0</v>
      </c>
      <c r="BH1009" s="145">
        <f>IF(N1009="sníž. přenesená",J1009,0)</f>
        <v>0</v>
      </c>
      <c r="BI1009" s="145">
        <f>IF(N1009="nulová",J1009,0)</f>
        <v>0</v>
      </c>
      <c r="BJ1009" s="18" t="s">
        <v>83</v>
      </c>
      <c r="BK1009" s="145">
        <f>ROUND(I1009*H1009,2)</f>
        <v>0</v>
      </c>
      <c r="BL1009" s="18" t="s">
        <v>291</v>
      </c>
      <c r="BM1009" s="144" t="s">
        <v>1188</v>
      </c>
    </row>
    <row r="1010" spans="2:47" s="1" customFormat="1" ht="12">
      <c r="B1010" s="33"/>
      <c r="D1010" s="146" t="s">
        <v>222</v>
      </c>
      <c r="F1010" s="147" t="s">
        <v>1189</v>
      </c>
      <c r="I1010" s="148"/>
      <c r="L1010" s="33"/>
      <c r="M1010" s="149"/>
      <c r="T1010" s="54"/>
      <c r="AT1010" s="18" t="s">
        <v>222</v>
      </c>
      <c r="AU1010" s="18" t="s">
        <v>85</v>
      </c>
    </row>
    <row r="1011" spans="2:51" s="13" customFormat="1" ht="12">
      <c r="B1011" s="158"/>
      <c r="D1011" s="150" t="s">
        <v>226</v>
      </c>
      <c r="E1011" s="159" t="s">
        <v>21</v>
      </c>
      <c r="F1011" s="160" t="s">
        <v>1190</v>
      </c>
      <c r="H1011" s="161">
        <v>167.568</v>
      </c>
      <c r="I1011" s="162"/>
      <c r="L1011" s="158"/>
      <c r="M1011" s="163"/>
      <c r="T1011" s="164"/>
      <c r="AT1011" s="159" t="s">
        <v>226</v>
      </c>
      <c r="AU1011" s="159" t="s">
        <v>85</v>
      </c>
      <c r="AV1011" s="13" t="s">
        <v>85</v>
      </c>
      <c r="AW1011" s="13" t="s">
        <v>37</v>
      </c>
      <c r="AX1011" s="13" t="s">
        <v>76</v>
      </c>
      <c r="AY1011" s="159" t="s">
        <v>215</v>
      </c>
    </row>
    <row r="1012" spans="2:51" s="13" customFormat="1" ht="12">
      <c r="B1012" s="158"/>
      <c r="D1012" s="150" t="s">
        <v>226</v>
      </c>
      <c r="E1012" s="159" t="s">
        <v>21</v>
      </c>
      <c r="F1012" s="160" t="s">
        <v>1191</v>
      </c>
      <c r="H1012" s="161">
        <v>-9.267</v>
      </c>
      <c r="I1012" s="162"/>
      <c r="L1012" s="158"/>
      <c r="M1012" s="163"/>
      <c r="T1012" s="164"/>
      <c r="AT1012" s="159" t="s">
        <v>226</v>
      </c>
      <c r="AU1012" s="159" t="s">
        <v>85</v>
      </c>
      <c r="AV1012" s="13" t="s">
        <v>85</v>
      </c>
      <c r="AW1012" s="13" t="s">
        <v>37</v>
      </c>
      <c r="AX1012" s="13" t="s">
        <v>76</v>
      </c>
      <c r="AY1012" s="159" t="s">
        <v>215</v>
      </c>
    </row>
    <row r="1013" spans="2:51" s="13" customFormat="1" ht="12">
      <c r="B1013" s="158"/>
      <c r="D1013" s="150" t="s">
        <v>226</v>
      </c>
      <c r="E1013" s="159" t="s">
        <v>21</v>
      </c>
      <c r="F1013" s="160" t="s">
        <v>1192</v>
      </c>
      <c r="H1013" s="161">
        <v>281.84</v>
      </c>
      <c r="I1013" s="162"/>
      <c r="L1013" s="158"/>
      <c r="M1013" s="163"/>
      <c r="T1013" s="164"/>
      <c r="AT1013" s="159" t="s">
        <v>226</v>
      </c>
      <c r="AU1013" s="159" t="s">
        <v>85</v>
      </c>
      <c r="AV1013" s="13" t="s">
        <v>85</v>
      </c>
      <c r="AW1013" s="13" t="s">
        <v>37</v>
      </c>
      <c r="AX1013" s="13" t="s">
        <v>76</v>
      </c>
      <c r="AY1013" s="159" t="s">
        <v>215</v>
      </c>
    </row>
    <row r="1014" spans="2:51" s="15" customFormat="1" ht="12">
      <c r="B1014" s="172"/>
      <c r="D1014" s="150" t="s">
        <v>226</v>
      </c>
      <c r="E1014" s="173" t="s">
        <v>21</v>
      </c>
      <c r="F1014" s="174" t="s">
        <v>240</v>
      </c>
      <c r="H1014" s="175">
        <v>440.141</v>
      </c>
      <c r="I1014" s="176"/>
      <c r="L1014" s="172"/>
      <c r="M1014" s="177"/>
      <c r="T1014" s="178"/>
      <c r="AT1014" s="173" t="s">
        <v>226</v>
      </c>
      <c r="AU1014" s="173" t="s">
        <v>85</v>
      </c>
      <c r="AV1014" s="15" t="s">
        <v>221</v>
      </c>
      <c r="AW1014" s="15" t="s">
        <v>37</v>
      </c>
      <c r="AX1014" s="15" t="s">
        <v>83</v>
      </c>
      <c r="AY1014" s="173" t="s">
        <v>215</v>
      </c>
    </row>
    <row r="1015" spans="2:65" s="1" customFormat="1" ht="16.5" customHeight="1">
      <c r="B1015" s="33"/>
      <c r="C1015" s="133" t="s">
        <v>681</v>
      </c>
      <c r="D1015" s="133" t="s">
        <v>217</v>
      </c>
      <c r="E1015" s="134" t="s">
        <v>1193</v>
      </c>
      <c r="F1015" s="135" t="s">
        <v>1194</v>
      </c>
      <c r="G1015" s="136" t="s">
        <v>113</v>
      </c>
      <c r="H1015" s="137">
        <v>58.388</v>
      </c>
      <c r="I1015" s="138"/>
      <c r="J1015" s="139">
        <f>ROUND(I1015*H1015,2)</f>
        <v>0</v>
      </c>
      <c r="K1015" s="135" t="s">
        <v>220</v>
      </c>
      <c r="L1015" s="33"/>
      <c r="M1015" s="140" t="s">
        <v>21</v>
      </c>
      <c r="N1015" s="141" t="s">
        <v>47</v>
      </c>
      <c r="P1015" s="142">
        <f>O1015*H1015</f>
        <v>0</v>
      </c>
      <c r="Q1015" s="142">
        <v>0.00039825</v>
      </c>
      <c r="R1015" s="142">
        <f>Q1015*H1015</f>
        <v>0.023253021</v>
      </c>
      <c r="S1015" s="142">
        <v>0</v>
      </c>
      <c r="T1015" s="143">
        <f>S1015*H1015</f>
        <v>0</v>
      </c>
      <c r="AR1015" s="144" t="s">
        <v>291</v>
      </c>
      <c r="AT1015" s="144" t="s">
        <v>217</v>
      </c>
      <c r="AU1015" s="144" t="s">
        <v>85</v>
      </c>
      <c r="AY1015" s="18" t="s">
        <v>215</v>
      </c>
      <c r="BE1015" s="145">
        <f>IF(N1015="základní",J1015,0)</f>
        <v>0</v>
      </c>
      <c r="BF1015" s="145">
        <f>IF(N1015="snížená",J1015,0)</f>
        <v>0</v>
      </c>
      <c r="BG1015" s="145">
        <f>IF(N1015="zákl. přenesená",J1015,0)</f>
        <v>0</v>
      </c>
      <c r="BH1015" s="145">
        <f>IF(N1015="sníž. přenesená",J1015,0)</f>
        <v>0</v>
      </c>
      <c r="BI1015" s="145">
        <f>IF(N1015="nulová",J1015,0)</f>
        <v>0</v>
      </c>
      <c r="BJ1015" s="18" t="s">
        <v>83</v>
      </c>
      <c r="BK1015" s="145">
        <f>ROUND(I1015*H1015,2)</f>
        <v>0</v>
      </c>
      <c r="BL1015" s="18" t="s">
        <v>291</v>
      </c>
      <c r="BM1015" s="144" t="s">
        <v>1195</v>
      </c>
    </row>
    <row r="1016" spans="2:47" s="1" customFormat="1" ht="12">
      <c r="B1016" s="33"/>
      <c r="D1016" s="146" t="s">
        <v>222</v>
      </c>
      <c r="F1016" s="147" t="s">
        <v>1196</v>
      </c>
      <c r="I1016" s="148"/>
      <c r="L1016" s="33"/>
      <c r="M1016" s="149"/>
      <c r="T1016" s="54"/>
      <c r="AT1016" s="18" t="s">
        <v>222</v>
      </c>
      <c r="AU1016" s="18" t="s">
        <v>85</v>
      </c>
    </row>
    <row r="1017" spans="2:51" s="13" customFormat="1" ht="12">
      <c r="B1017" s="158"/>
      <c r="D1017" s="150" t="s">
        <v>226</v>
      </c>
      <c r="E1017" s="159" t="s">
        <v>21</v>
      </c>
      <c r="F1017" s="160" t="s">
        <v>1197</v>
      </c>
      <c r="H1017" s="161">
        <v>7.2</v>
      </c>
      <c r="I1017" s="162"/>
      <c r="L1017" s="158"/>
      <c r="M1017" s="163"/>
      <c r="T1017" s="164"/>
      <c r="AT1017" s="159" t="s">
        <v>226</v>
      </c>
      <c r="AU1017" s="159" t="s">
        <v>85</v>
      </c>
      <c r="AV1017" s="13" t="s">
        <v>85</v>
      </c>
      <c r="AW1017" s="13" t="s">
        <v>37</v>
      </c>
      <c r="AX1017" s="13" t="s">
        <v>76</v>
      </c>
      <c r="AY1017" s="159" t="s">
        <v>215</v>
      </c>
    </row>
    <row r="1018" spans="2:51" s="13" customFormat="1" ht="12">
      <c r="B1018" s="158"/>
      <c r="D1018" s="150" t="s">
        <v>226</v>
      </c>
      <c r="E1018" s="159" t="s">
        <v>21</v>
      </c>
      <c r="F1018" s="160" t="s">
        <v>1198</v>
      </c>
      <c r="H1018" s="161">
        <v>51.188</v>
      </c>
      <c r="I1018" s="162"/>
      <c r="L1018" s="158"/>
      <c r="M1018" s="163"/>
      <c r="T1018" s="164"/>
      <c r="AT1018" s="159" t="s">
        <v>226</v>
      </c>
      <c r="AU1018" s="159" t="s">
        <v>85</v>
      </c>
      <c r="AV1018" s="13" t="s">
        <v>85</v>
      </c>
      <c r="AW1018" s="13" t="s">
        <v>37</v>
      </c>
      <c r="AX1018" s="13" t="s">
        <v>76</v>
      </c>
      <c r="AY1018" s="159" t="s">
        <v>215</v>
      </c>
    </row>
    <row r="1019" spans="2:51" s="15" customFormat="1" ht="12">
      <c r="B1019" s="172"/>
      <c r="D1019" s="150" t="s">
        <v>226</v>
      </c>
      <c r="E1019" s="173" t="s">
        <v>21</v>
      </c>
      <c r="F1019" s="174" t="s">
        <v>240</v>
      </c>
      <c r="H1019" s="175">
        <v>58.388</v>
      </c>
      <c r="I1019" s="176"/>
      <c r="L1019" s="172"/>
      <c r="M1019" s="177"/>
      <c r="T1019" s="178"/>
      <c r="AT1019" s="173" t="s">
        <v>226</v>
      </c>
      <c r="AU1019" s="173" t="s">
        <v>85</v>
      </c>
      <c r="AV1019" s="15" t="s">
        <v>221</v>
      </c>
      <c r="AW1019" s="15" t="s">
        <v>37</v>
      </c>
      <c r="AX1019" s="15" t="s">
        <v>83</v>
      </c>
      <c r="AY1019" s="173" t="s">
        <v>215</v>
      </c>
    </row>
    <row r="1020" spans="2:65" s="1" customFormat="1" ht="24.25" customHeight="1">
      <c r="B1020" s="33"/>
      <c r="C1020" s="179" t="s">
        <v>1199</v>
      </c>
      <c r="D1020" s="179" t="s">
        <v>308</v>
      </c>
      <c r="E1020" s="180" t="s">
        <v>1200</v>
      </c>
      <c r="F1020" s="181" t="s">
        <v>1201</v>
      </c>
      <c r="G1020" s="182" t="s">
        <v>113</v>
      </c>
      <c r="H1020" s="183">
        <v>8.28</v>
      </c>
      <c r="I1020" s="184"/>
      <c r="J1020" s="185">
        <f>ROUND(I1020*H1020,2)</f>
        <v>0</v>
      </c>
      <c r="K1020" s="181" t="s">
        <v>220</v>
      </c>
      <c r="L1020" s="186"/>
      <c r="M1020" s="187" t="s">
        <v>21</v>
      </c>
      <c r="N1020" s="188" t="s">
        <v>47</v>
      </c>
      <c r="P1020" s="142">
        <f>O1020*H1020</f>
        <v>0</v>
      </c>
      <c r="Q1020" s="142">
        <v>0.0054</v>
      </c>
      <c r="R1020" s="142">
        <f>Q1020*H1020</f>
        <v>0.044712</v>
      </c>
      <c r="S1020" s="142">
        <v>0</v>
      </c>
      <c r="T1020" s="143">
        <f>S1020*H1020</f>
        <v>0</v>
      </c>
      <c r="AR1020" s="144" t="s">
        <v>345</v>
      </c>
      <c r="AT1020" s="144" t="s">
        <v>308</v>
      </c>
      <c r="AU1020" s="144" t="s">
        <v>85</v>
      </c>
      <c r="AY1020" s="18" t="s">
        <v>215</v>
      </c>
      <c r="BE1020" s="145">
        <f>IF(N1020="základní",J1020,0)</f>
        <v>0</v>
      </c>
      <c r="BF1020" s="145">
        <f>IF(N1020="snížená",J1020,0)</f>
        <v>0</v>
      </c>
      <c r="BG1020" s="145">
        <f>IF(N1020="zákl. přenesená",J1020,0)</f>
        <v>0</v>
      </c>
      <c r="BH1020" s="145">
        <f>IF(N1020="sníž. přenesená",J1020,0)</f>
        <v>0</v>
      </c>
      <c r="BI1020" s="145">
        <f>IF(N1020="nulová",J1020,0)</f>
        <v>0</v>
      </c>
      <c r="BJ1020" s="18" t="s">
        <v>83</v>
      </c>
      <c r="BK1020" s="145">
        <f>ROUND(I1020*H1020,2)</f>
        <v>0</v>
      </c>
      <c r="BL1020" s="18" t="s">
        <v>291</v>
      </c>
      <c r="BM1020" s="144" t="s">
        <v>1202</v>
      </c>
    </row>
    <row r="1021" spans="2:51" s="13" customFormat="1" ht="12">
      <c r="B1021" s="158"/>
      <c r="D1021" s="150" t="s">
        <v>226</v>
      </c>
      <c r="F1021" s="160" t="s">
        <v>1203</v>
      </c>
      <c r="H1021" s="161">
        <v>8.28</v>
      </c>
      <c r="I1021" s="162"/>
      <c r="L1021" s="158"/>
      <c r="M1021" s="163"/>
      <c r="T1021" s="164"/>
      <c r="AT1021" s="159" t="s">
        <v>226</v>
      </c>
      <c r="AU1021" s="159" t="s">
        <v>85</v>
      </c>
      <c r="AV1021" s="13" t="s">
        <v>85</v>
      </c>
      <c r="AW1021" s="13" t="s">
        <v>4</v>
      </c>
      <c r="AX1021" s="13" t="s">
        <v>83</v>
      </c>
      <c r="AY1021" s="159" t="s">
        <v>215</v>
      </c>
    </row>
    <row r="1022" spans="2:65" s="1" customFormat="1" ht="24.25" customHeight="1">
      <c r="B1022" s="33"/>
      <c r="C1022" s="179" t="s">
        <v>687</v>
      </c>
      <c r="D1022" s="179" t="s">
        <v>308</v>
      </c>
      <c r="E1022" s="180" t="s">
        <v>1204</v>
      </c>
      <c r="F1022" s="181" t="s">
        <v>1205</v>
      </c>
      <c r="G1022" s="182" t="s">
        <v>113</v>
      </c>
      <c r="H1022" s="183">
        <v>58.866</v>
      </c>
      <c r="I1022" s="184"/>
      <c r="J1022" s="185">
        <f>ROUND(I1022*H1022,2)</f>
        <v>0</v>
      </c>
      <c r="K1022" s="181" t="s">
        <v>220</v>
      </c>
      <c r="L1022" s="186"/>
      <c r="M1022" s="187" t="s">
        <v>21</v>
      </c>
      <c r="N1022" s="188" t="s">
        <v>47</v>
      </c>
      <c r="P1022" s="142">
        <f>O1022*H1022</f>
        <v>0</v>
      </c>
      <c r="Q1022" s="142">
        <v>0.0048</v>
      </c>
      <c r="R1022" s="142">
        <f>Q1022*H1022</f>
        <v>0.2825568</v>
      </c>
      <c r="S1022" s="142">
        <v>0</v>
      </c>
      <c r="T1022" s="143">
        <f>S1022*H1022</f>
        <v>0</v>
      </c>
      <c r="AR1022" s="144" t="s">
        <v>345</v>
      </c>
      <c r="AT1022" s="144" t="s">
        <v>308</v>
      </c>
      <c r="AU1022" s="144" t="s">
        <v>85</v>
      </c>
      <c r="AY1022" s="18" t="s">
        <v>215</v>
      </c>
      <c r="BE1022" s="145">
        <f>IF(N1022="základní",J1022,0)</f>
        <v>0</v>
      </c>
      <c r="BF1022" s="145">
        <f>IF(N1022="snížená",J1022,0)</f>
        <v>0</v>
      </c>
      <c r="BG1022" s="145">
        <f>IF(N1022="zákl. přenesená",J1022,0)</f>
        <v>0</v>
      </c>
      <c r="BH1022" s="145">
        <f>IF(N1022="sníž. přenesená",J1022,0)</f>
        <v>0</v>
      </c>
      <c r="BI1022" s="145">
        <f>IF(N1022="nulová",J1022,0)</f>
        <v>0</v>
      </c>
      <c r="BJ1022" s="18" t="s">
        <v>83</v>
      </c>
      <c r="BK1022" s="145">
        <f>ROUND(I1022*H1022,2)</f>
        <v>0</v>
      </c>
      <c r="BL1022" s="18" t="s">
        <v>291</v>
      </c>
      <c r="BM1022" s="144" t="s">
        <v>1206</v>
      </c>
    </row>
    <row r="1023" spans="2:51" s="13" customFormat="1" ht="12">
      <c r="B1023" s="158"/>
      <c r="D1023" s="150" t="s">
        <v>226</v>
      </c>
      <c r="E1023" s="159" t="s">
        <v>21</v>
      </c>
      <c r="F1023" s="160" t="s">
        <v>1198</v>
      </c>
      <c r="H1023" s="161">
        <v>51.188</v>
      </c>
      <c r="I1023" s="162"/>
      <c r="L1023" s="158"/>
      <c r="M1023" s="163"/>
      <c r="T1023" s="164"/>
      <c r="AT1023" s="159" t="s">
        <v>226</v>
      </c>
      <c r="AU1023" s="159" t="s">
        <v>85</v>
      </c>
      <c r="AV1023" s="13" t="s">
        <v>85</v>
      </c>
      <c r="AW1023" s="13" t="s">
        <v>37</v>
      </c>
      <c r="AX1023" s="13" t="s">
        <v>76</v>
      </c>
      <c r="AY1023" s="159" t="s">
        <v>215</v>
      </c>
    </row>
    <row r="1024" spans="2:51" s="15" customFormat="1" ht="12">
      <c r="B1024" s="172"/>
      <c r="D1024" s="150" t="s">
        <v>226</v>
      </c>
      <c r="E1024" s="173" t="s">
        <v>21</v>
      </c>
      <c r="F1024" s="174" t="s">
        <v>240</v>
      </c>
      <c r="H1024" s="175">
        <v>51.188</v>
      </c>
      <c r="I1024" s="176"/>
      <c r="L1024" s="172"/>
      <c r="M1024" s="177"/>
      <c r="T1024" s="178"/>
      <c r="AT1024" s="173" t="s">
        <v>226</v>
      </c>
      <c r="AU1024" s="173" t="s">
        <v>85</v>
      </c>
      <c r="AV1024" s="15" t="s">
        <v>221</v>
      </c>
      <c r="AW1024" s="15" t="s">
        <v>37</v>
      </c>
      <c r="AX1024" s="15" t="s">
        <v>83</v>
      </c>
      <c r="AY1024" s="173" t="s">
        <v>215</v>
      </c>
    </row>
    <row r="1025" spans="2:51" s="13" customFormat="1" ht="12">
      <c r="B1025" s="158"/>
      <c r="D1025" s="150" t="s">
        <v>226</v>
      </c>
      <c r="F1025" s="160" t="s">
        <v>1207</v>
      </c>
      <c r="H1025" s="161">
        <v>58.866</v>
      </c>
      <c r="I1025" s="162"/>
      <c r="L1025" s="158"/>
      <c r="M1025" s="163"/>
      <c r="T1025" s="164"/>
      <c r="AT1025" s="159" t="s">
        <v>226</v>
      </c>
      <c r="AU1025" s="159" t="s">
        <v>85</v>
      </c>
      <c r="AV1025" s="13" t="s">
        <v>85</v>
      </c>
      <c r="AW1025" s="13" t="s">
        <v>4</v>
      </c>
      <c r="AX1025" s="13" t="s">
        <v>83</v>
      </c>
      <c r="AY1025" s="159" t="s">
        <v>215</v>
      </c>
    </row>
    <row r="1026" spans="2:65" s="1" customFormat="1" ht="16.5" customHeight="1">
      <c r="B1026" s="33"/>
      <c r="C1026" s="133" t="s">
        <v>1208</v>
      </c>
      <c r="D1026" s="133" t="s">
        <v>217</v>
      </c>
      <c r="E1026" s="134" t="s">
        <v>1209</v>
      </c>
      <c r="F1026" s="135" t="s">
        <v>1210</v>
      </c>
      <c r="G1026" s="136" t="s">
        <v>113</v>
      </c>
      <c r="H1026" s="137">
        <v>5.707</v>
      </c>
      <c r="I1026" s="138"/>
      <c r="J1026" s="139">
        <f>ROUND(I1026*H1026,2)</f>
        <v>0</v>
      </c>
      <c r="K1026" s="135" t="s">
        <v>220</v>
      </c>
      <c r="L1026" s="33"/>
      <c r="M1026" s="140" t="s">
        <v>21</v>
      </c>
      <c r="N1026" s="141" t="s">
        <v>47</v>
      </c>
      <c r="P1026" s="142">
        <f>O1026*H1026</f>
        <v>0</v>
      </c>
      <c r="Q1026" s="142">
        <v>0.00039825</v>
      </c>
      <c r="R1026" s="142">
        <f>Q1026*H1026</f>
        <v>0.00227281275</v>
      </c>
      <c r="S1026" s="142">
        <v>0</v>
      </c>
      <c r="T1026" s="143">
        <f>S1026*H1026</f>
        <v>0</v>
      </c>
      <c r="AR1026" s="144" t="s">
        <v>291</v>
      </c>
      <c r="AT1026" s="144" t="s">
        <v>217</v>
      </c>
      <c r="AU1026" s="144" t="s">
        <v>85</v>
      </c>
      <c r="AY1026" s="18" t="s">
        <v>215</v>
      </c>
      <c r="BE1026" s="145">
        <f>IF(N1026="základní",J1026,0)</f>
        <v>0</v>
      </c>
      <c r="BF1026" s="145">
        <f>IF(N1026="snížená",J1026,0)</f>
        <v>0</v>
      </c>
      <c r="BG1026" s="145">
        <f>IF(N1026="zákl. přenesená",J1026,0)</f>
        <v>0</v>
      </c>
      <c r="BH1026" s="145">
        <f>IF(N1026="sníž. přenesená",J1026,0)</f>
        <v>0</v>
      </c>
      <c r="BI1026" s="145">
        <f>IF(N1026="nulová",J1026,0)</f>
        <v>0</v>
      </c>
      <c r="BJ1026" s="18" t="s">
        <v>83</v>
      </c>
      <c r="BK1026" s="145">
        <f>ROUND(I1026*H1026,2)</f>
        <v>0</v>
      </c>
      <c r="BL1026" s="18" t="s">
        <v>291</v>
      </c>
      <c r="BM1026" s="144" t="s">
        <v>1211</v>
      </c>
    </row>
    <row r="1027" spans="2:47" s="1" customFormat="1" ht="12">
      <c r="B1027" s="33"/>
      <c r="D1027" s="146" t="s">
        <v>222</v>
      </c>
      <c r="F1027" s="147" t="s">
        <v>1212</v>
      </c>
      <c r="I1027" s="148"/>
      <c r="L1027" s="33"/>
      <c r="M1027" s="149"/>
      <c r="T1027" s="54"/>
      <c r="AT1027" s="18" t="s">
        <v>222</v>
      </c>
      <c r="AU1027" s="18" t="s">
        <v>85</v>
      </c>
    </row>
    <row r="1028" spans="2:51" s="13" customFormat="1" ht="12">
      <c r="B1028" s="158"/>
      <c r="D1028" s="150" t="s">
        <v>226</v>
      </c>
      <c r="E1028" s="159" t="s">
        <v>21</v>
      </c>
      <c r="F1028" s="160" t="s">
        <v>1213</v>
      </c>
      <c r="H1028" s="161">
        <v>5.707</v>
      </c>
      <c r="I1028" s="162"/>
      <c r="L1028" s="158"/>
      <c r="M1028" s="163"/>
      <c r="T1028" s="164"/>
      <c r="AT1028" s="159" t="s">
        <v>226</v>
      </c>
      <c r="AU1028" s="159" t="s">
        <v>85</v>
      </c>
      <c r="AV1028" s="13" t="s">
        <v>85</v>
      </c>
      <c r="AW1028" s="13" t="s">
        <v>37</v>
      </c>
      <c r="AX1028" s="13" t="s">
        <v>76</v>
      </c>
      <c r="AY1028" s="159" t="s">
        <v>215</v>
      </c>
    </row>
    <row r="1029" spans="2:51" s="15" customFormat="1" ht="12">
      <c r="B1029" s="172"/>
      <c r="D1029" s="150" t="s">
        <v>226</v>
      </c>
      <c r="E1029" s="173" t="s">
        <v>21</v>
      </c>
      <c r="F1029" s="174" t="s">
        <v>240</v>
      </c>
      <c r="H1029" s="175">
        <v>5.707</v>
      </c>
      <c r="I1029" s="176"/>
      <c r="L1029" s="172"/>
      <c r="M1029" s="177"/>
      <c r="T1029" s="178"/>
      <c r="AT1029" s="173" t="s">
        <v>226</v>
      </c>
      <c r="AU1029" s="173" t="s">
        <v>85</v>
      </c>
      <c r="AV1029" s="15" t="s">
        <v>221</v>
      </c>
      <c r="AW1029" s="15" t="s">
        <v>37</v>
      </c>
      <c r="AX1029" s="15" t="s">
        <v>83</v>
      </c>
      <c r="AY1029" s="173" t="s">
        <v>215</v>
      </c>
    </row>
    <row r="1030" spans="2:65" s="1" customFormat="1" ht="24.25" customHeight="1">
      <c r="B1030" s="33"/>
      <c r="C1030" s="179" t="s">
        <v>693</v>
      </c>
      <c r="D1030" s="179" t="s">
        <v>308</v>
      </c>
      <c r="E1030" s="180" t="s">
        <v>1200</v>
      </c>
      <c r="F1030" s="181" t="s">
        <v>1201</v>
      </c>
      <c r="G1030" s="182" t="s">
        <v>113</v>
      </c>
      <c r="H1030" s="183">
        <v>6.848</v>
      </c>
      <c r="I1030" s="184"/>
      <c r="J1030" s="185">
        <f>ROUND(I1030*H1030,2)</f>
        <v>0</v>
      </c>
      <c r="K1030" s="181" t="s">
        <v>220</v>
      </c>
      <c r="L1030" s="186"/>
      <c r="M1030" s="187" t="s">
        <v>21</v>
      </c>
      <c r="N1030" s="188" t="s">
        <v>47</v>
      </c>
      <c r="P1030" s="142">
        <f>O1030*H1030</f>
        <v>0</v>
      </c>
      <c r="Q1030" s="142">
        <v>0.0054</v>
      </c>
      <c r="R1030" s="142">
        <f>Q1030*H1030</f>
        <v>0.036979200000000004</v>
      </c>
      <c r="S1030" s="142">
        <v>0</v>
      </c>
      <c r="T1030" s="143">
        <f>S1030*H1030</f>
        <v>0</v>
      </c>
      <c r="AR1030" s="144" t="s">
        <v>345</v>
      </c>
      <c r="AT1030" s="144" t="s">
        <v>308</v>
      </c>
      <c r="AU1030" s="144" t="s">
        <v>85</v>
      </c>
      <c r="AY1030" s="18" t="s">
        <v>215</v>
      </c>
      <c r="BE1030" s="145">
        <f>IF(N1030="základní",J1030,0)</f>
        <v>0</v>
      </c>
      <c r="BF1030" s="145">
        <f>IF(N1030="snížená",J1030,0)</f>
        <v>0</v>
      </c>
      <c r="BG1030" s="145">
        <f>IF(N1030="zákl. přenesená",J1030,0)</f>
        <v>0</v>
      </c>
      <c r="BH1030" s="145">
        <f>IF(N1030="sníž. přenesená",J1030,0)</f>
        <v>0</v>
      </c>
      <c r="BI1030" s="145">
        <f>IF(N1030="nulová",J1030,0)</f>
        <v>0</v>
      </c>
      <c r="BJ1030" s="18" t="s">
        <v>83</v>
      </c>
      <c r="BK1030" s="145">
        <f>ROUND(I1030*H1030,2)</f>
        <v>0</v>
      </c>
      <c r="BL1030" s="18" t="s">
        <v>291</v>
      </c>
      <c r="BM1030" s="144" t="s">
        <v>1214</v>
      </c>
    </row>
    <row r="1031" spans="2:51" s="13" customFormat="1" ht="12">
      <c r="B1031" s="158"/>
      <c r="D1031" s="150" t="s">
        <v>226</v>
      </c>
      <c r="F1031" s="160" t="s">
        <v>1215</v>
      </c>
      <c r="H1031" s="161">
        <v>6.848</v>
      </c>
      <c r="I1031" s="162"/>
      <c r="L1031" s="158"/>
      <c r="M1031" s="163"/>
      <c r="T1031" s="164"/>
      <c r="AT1031" s="159" t="s">
        <v>226</v>
      </c>
      <c r="AU1031" s="159" t="s">
        <v>85</v>
      </c>
      <c r="AV1031" s="13" t="s">
        <v>85</v>
      </c>
      <c r="AW1031" s="13" t="s">
        <v>4</v>
      </c>
      <c r="AX1031" s="13" t="s">
        <v>83</v>
      </c>
      <c r="AY1031" s="159" t="s">
        <v>215</v>
      </c>
    </row>
    <row r="1032" spans="2:65" s="1" customFormat="1" ht="24.25" customHeight="1">
      <c r="B1032" s="33"/>
      <c r="C1032" s="133" t="s">
        <v>1216</v>
      </c>
      <c r="D1032" s="133" t="s">
        <v>217</v>
      </c>
      <c r="E1032" s="134" t="s">
        <v>1217</v>
      </c>
      <c r="F1032" s="135" t="s">
        <v>1218</v>
      </c>
      <c r="G1032" s="136" t="s">
        <v>301</v>
      </c>
      <c r="H1032" s="137">
        <v>23.94</v>
      </c>
      <c r="I1032" s="138"/>
      <c r="J1032" s="139">
        <f>ROUND(I1032*H1032,2)</f>
        <v>0</v>
      </c>
      <c r="K1032" s="135" t="s">
        <v>220</v>
      </c>
      <c r="L1032" s="33"/>
      <c r="M1032" s="140" t="s">
        <v>21</v>
      </c>
      <c r="N1032" s="141" t="s">
        <v>47</v>
      </c>
      <c r="P1032" s="142">
        <f>O1032*H1032</f>
        <v>0</v>
      </c>
      <c r="Q1032" s="142">
        <v>4E-05</v>
      </c>
      <c r="R1032" s="142">
        <f>Q1032*H1032</f>
        <v>0.0009576000000000002</v>
      </c>
      <c r="S1032" s="142">
        <v>0</v>
      </c>
      <c r="T1032" s="143">
        <f>S1032*H1032</f>
        <v>0</v>
      </c>
      <c r="AR1032" s="144" t="s">
        <v>291</v>
      </c>
      <c r="AT1032" s="144" t="s">
        <v>217</v>
      </c>
      <c r="AU1032" s="144" t="s">
        <v>85</v>
      </c>
      <c r="AY1032" s="18" t="s">
        <v>215</v>
      </c>
      <c r="BE1032" s="145">
        <f>IF(N1032="základní",J1032,0)</f>
        <v>0</v>
      </c>
      <c r="BF1032" s="145">
        <f>IF(N1032="snížená",J1032,0)</f>
        <v>0</v>
      </c>
      <c r="BG1032" s="145">
        <f>IF(N1032="zákl. přenesená",J1032,0)</f>
        <v>0</v>
      </c>
      <c r="BH1032" s="145">
        <f>IF(N1032="sníž. přenesená",J1032,0)</f>
        <v>0</v>
      </c>
      <c r="BI1032" s="145">
        <f>IF(N1032="nulová",J1032,0)</f>
        <v>0</v>
      </c>
      <c r="BJ1032" s="18" t="s">
        <v>83</v>
      </c>
      <c r="BK1032" s="145">
        <f>ROUND(I1032*H1032,2)</f>
        <v>0</v>
      </c>
      <c r="BL1032" s="18" t="s">
        <v>291</v>
      </c>
      <c r="BM1032" s="144" t="s">
        <v>1219</v>
      </c>
    </row>
    <row r="1033" spans="2:47" s="1" customFormat="1" ht="12">
      <c r="B1033" s="33"/>
      <c r="D1033" s="146" t="s">
        <v>222</v>
      </c>
      <c r="F1033" s="147" t="s">
        <v>1220</v>
      </c>
      <c r="I1033" s="148"/>
      <c r="L1033" s="33"/>
      <c r="M1033" s="149"/>
      <c r="T1033" s="54"/>
      <c r="AT1033" s="18" t="s">
        <v>222</v>
      </c>
      <c r="AU1033" s="18" t="s">
        <v>85</v>
      </c>
    </row>
    <row r="1034" spans="2:51" s="12" customFormat="1" ht="12">
      <c r="B1034" s="152"/>
      <c r="D1034" s="150" t="s">
        <v>226</v>
      </c>
      <c r="E1034" s="153" t="s">
        <v>21</v>
      </c>
      <c r="F1034" s="154" t="s">
        <v>1221</v>
      </c>
      <c r="H1034" s="153" t="s">
        <v>21</v>
      </c>
      <c r="I1034" s="155"/>
      <c r="L1034" s="152"/>
      <c r="M1034" s="156"/>
      <c r="T1034" s="157"/>
      <c r="AT1034" s="153" t="s">
        <v>226</v>
      </c>
      <c r="AU1034" s="153" t="s">
        <v>85</v>
      </c>
      <c r="AV1034" s="12" t="s">
        <v>83</v>
      </c>
      <c r="AW1034" s="12" t="s">
        <v>37</v>
      </c>
      <c r="AX1034" s="12" t="s">
        <v>76</v>
      </c>
      <c r="AY1034" s="153" t="s">
        <v>215</v>
      </c>
    </row>
    <row r="1035" spans="2:51" s="13" customFormat="1" ht="12">
      <c r="B1035" s="158"/>
      <c r="D1035" s="150" t="s">
        <v>226</v>
      </c>
      <c r="E1035" s="159" t="s">
        <v>21</v>
      </c>
      <c r="F1035" s="160" t="s">
        <v>1222</v>
      </c>
      <c r="H1035" s="161">
        <v>12.52</v>
      </c>
      <c r="I1035" s="162"/>
      <c r="L1035" s="158"/>
      <c r="M1035" s="163"/>
      <c r="T1035" s="164"/>
      <c r="AT1035" s="159" t="s">
        <v>226</v>
      </c>
      <c r="AU1035" s="159" t="s">
        <v>85</v>
      </c>
      <c r="AV1035" s="13" t="s">
        <v>85</v>
      </c>
      <c r="AW1035" s="13" t="s">
        <v>37</v>
      </c>
      <c r="AX1035" s="13" t="s">
        <v>76</v>
      </c>
      <c r="AY1035" s="159" t="s">
        <v>215</v>
      </c>
    </row>
    <row r="1036" spans="2:51" s="13" customFormat="1" ht="12">
      <c r="B1036" s="158"/>
      <c r="D1036" s="150" t="s">
        <v>226</v>
      </c>
      <c r="E1036" s="159" t="s">
        <v>21</v>
      </c>
      <c r="F1036" s="160" t="s">
        <v>1223</v>
      </c>
      <c r="H1036" s="161">
        <v>11.42</v>
      </c>
      <c r="I1036" s="162"/>
      <c r="L1036" s="158"/>
      <c r="M1036" s="163"/>
      <c r="T1036" s="164"/>
      <c r="AT1036" s="159" t="s">
        <v>226</v>
      </c>
      <c r="AU1036" s="159" t="s">
        <v>85</v>
      </c>
      <c r="AV1036" s="13" t="s">
        <v>85</v>
      </c>
      <c r="AW1036" s="13" t="s">
        <v>37</v>
      </c>
      <c r="AX1036" s="13" t="s">
        <v>76</v>
      </c>
      <c r="AY1036" s="159" t="s">
        <v>215</v>
      </c>
    </row>
    <row r="1037" spans="2:51" s="15" customFormat="1" ht="12">
      <c r="B1037" s="172"/>
      <c r="D1037" s="150" t="s">
        <v>226</v>
      </c>
      <c r="E1037" s="173" t="s">
        <v>21</v>
      </c>
      <c r="F1037" s="174" t="s">
        <v>240</v>
      </c>
      <c r="H1037" s="175">
        <v>23.94</v>
      </c>
      <c r="I1037" s="176"/>
      <c r="L1037" s="172"/>
      <c r="M1037" s="177"/>
      <c r="T1037" s="178"/>
      <c r="AT1037" s="173" t="s">
        <v>226</v>
      </c>
      <c r="AU1037" s="173" t="s">
        <v>85</v>
      </c>
      <c r="AV1037" s="15" t="s">
        <v>221</v>
      </c>
      <c r="AW1037" s="15" t="s">
        <v>37</v>
      </c>
      <c r="AX1037" s="15" t="s">
        <v>83</v>
      </c>
      <c r="AY1037" s="173" t="s">
        <v>215</v>
      </c>
    </row>
    <row r="1038" spans="2:65" s="1" customFormat="1" ht="16.5" customHeight="1">
      <c r="B1038" s="33"/>
      <c r="C1038" s="179" t="s">
        <v>700</v>
      </c>
      <c r="D1038" s="179" t="s">
        <v>308</v>
      </c>
      <c r="E1038" s="180" t="s">
        <v>1224</v>
      </c>
      <c r="F1038" s="181" t="s">
        <v>1225</v>
      </c>
      <c r="G1038" s="182" t="s">
        <v>301</v>
      </c>
      <c r="H1038" s="183">
        <v>23.94</v>
      </c>
      <c r="I1038" s="184"/>
      <c r="J1038" s="185">
        <f>ROUND(I1038*H1038,2)</f>
        <v>0</v>
      </c>
      <c r="K1038" s="181" t="s">
        <v>220</v>
      </c>
      <c r="L1038" s="186"/>
      <c r="M1038" s="187" t="s">
        <v>21</v>
      </c>
      <c r="N1038" s="188" t="s">
        <v>47</v>
      </c>
      <c r="P1038" s="142">
        <f>O1038*H1038</f>
        <v>0</v>
      </c>
      <c r="Q1038" s="142">
        <v>0.00018</v>
      </c>
      <c r="R1038" s="142">
        <f>Q1038*H1038</f>
        <v>0.004309200000000001</v>
      </c>
      <c r="S1038" s="142">
        <v>0</v>
      </c>
      <c r="T1038" s="143">
        <f>S1038*H1038</f>
        <v>0</v>
      </c>
      <c r="AR1038" s="144" t="s">
        <v>345</v>
      </c>
      <c r="AT1038" s="144" t="s">
        <v>308</v>
      </c>
      <c r="AU1038" s="144" t="s">
        <v>85</v>
      </c>
      <c r="AY1038" s="18" t="s">
        <v>215</v>
      </c>
      <c r="BE1038" s="145">
        <f>IF(N1038="základní",J1038,0)</f>
        <v>0</v>
      </c>
      <c r="BF1038" s="145">
        <f>IF(N1038="snížená",J1038,0)</f>
        <v>0</v>
      </c>
      <c r="BG1038" s="145">
        <f>IF(N1038="zákl. přenesená",J1038,0)</f>
        <v>0</v>
      </c>
      <c r="BH1038" s="145">
        <f>IF(N1038="sníž. přenesená",J1038,0)</f>
        <v>0</v>
      </c>
      <c r="BI1038" s="145">
        <f>IF(N1038="nulová",J1038,0)</f>
        <v>0</v>
      </c>
      <c r="BJ1038" s="18" t="s">
        <v>83</v>
      </c>
      <c r="BK1038" s="145">
        <f>ROUND(I1038*H1038,2)</f>
        <v>0</v>
      </c>
      <c r="BL1038" s="18" t="s">
        <v>291</v>
      </c>
      <c r="BM1038" s="144" t="s">
        <v>1226</v>
      </c>
    </row>
    <row r="1039" spans="2:65" s="1" customFormat="1" ht="16.5" customHeight="1">
      <c r="B1039" s="33"/>
      <c r="C1039" s="133" t="s">
        <v>1227</v>
      </c>
      <c r="D1039" s="133" t="s">
        <v>217</v>
      </c>
      <c r="E1039" s="134" t="s">
        <v>1228</v>
      </c>
      <c r="F1039" s="135" t="s">
        <v>1229</v>
      </c>
      <c r="G1039" s="136" t="s">
        <v>113</v>
      </c>
      <c r="H1039" s="137">
        <v>244.762</v>
      </c>
      <c r="I1039" s="138"/>
      <c r="J1039" s="139">
        <f>ROUND(I1039*H1039,2)</f>
        <v>0</v>
      </c>
      <c r="K1039" s="135" t="s">
        <v>405</v>
      </c>
      <c r="L1039" s="33"/>
      <c r="M1039" s="140" t="s">
        <v>21</v>
      </c>
      <c r="N1039" s="141" t="s">
        <v>47</v>
      </c>
      <c r="P1039" s="142">
        <f>O1039*H1039</f>
        <v>0</v>
      </c>
      <c r="Q1039" s="142">
        <v>0</v>
      </c>
      <c r="R1039" s="142">
        <f>Q1039*H1039</f>
        <v>0</v>
      </c>
      <c r="S1039" s="142">
        <v>0</v>
      </c>
      <c r="T1039" s="143">
        <f>S1039*H1039</f>
        <v>0</v>
      </c>
      <c r="AR1039" s="144" t="s">
        <v>291</v>
      </c>
      <c r="AT1039" s="144" t="s">
        <v>217</v>
      </c>
      <c r="AU1039" s="144" t="s">
        <v>85</v>
      </c>
      <c r="AY1039" s="18" t="s">
        <v>215</v>
      </c>
      <c r="BE1039" s="145">
        <f>IF(N1039="základní",J1039,0)</f>
        <v>0</v>
      </c>
      <c r="BF1039" s="145">
        <f>IF(N1039="snížená",J1039,0)</f>
        <v>0</v>
      </c>
      <c r="BG1039" s="145">
        <f>IF(N1039="zákl. přenesená",J1039,0)</f>
        <v>0</v>
      </c>
      <c r="BH1039" s="145">
        <f>IF(N1039="sníž. přenesená",J1039,0)</f>
        <v>0</v>
      </c>
      <c r="BI1039" s="145">
        <f>IF(N1039="nulová",J1039,0)</f>
        <v>0</v>
      </c>
      <c r="BJ1039" s="18" t="s">
        <v>83</v>
      </c>
      <c r="BK1039" s="145">
        <f>ROUND(I1039*H1039,2)</f>
        <v>0</v>
      </c>
      <c r="BL1039" s="18" t="s">
        <v>291</v>
      </c>
      <c r="BM1039" s="144" t="s">
        <v>1230</v>
      </c>
    </row>
    <row r="1040" spans="2:51" s="12" customFormat="1" ht="12">
      <c r="B1040" s="152"/>
      <c r="D1040" s="150" t="s">
        <v>226</v>
      </c>
      <c r="E1040" s="153" t="s">
        <v>21</v>
      </c>
      <c r="F1040" s="154" t="s">
        <v>1231</v>
      </c>
      <c r="H1040" s="153" t="s">
        <v>21</v>
      </c>
      <c r="I1040" s="155"/>
      <c r="L1040" s="152"/>
      <c r="M1040" s="156"/>
      <c r="T1040" s="157"/>
      <c r="AT1040" s="153" t="s">
        <v>226</v>
      </c>
      <c r="AU1040" s="153" t="s">
        <v>85</v>
      </c>
      <c r="AV1040" s="12" t="s">
        <v>83</v>
      </c>
      <c r="AW1040" s="12" t="s">
        <v>37</v>
      </c>
      <c r="AX1040" s="12" t="s">
        <v>76</v>
      </c>
      <c r="AY1040" s="153" t="s">
        <v>215</v>
      </c>
    </row>
    <row r="1041" spans="2:51" s="13" customFormat="1" ht="12">
      <c r="B1041" s="158"/>
      <c r="D1041" s="150" t="s">
        <v>226</v>
      </c>
      <c r="E1041" s="159" t="s">
        <v>171</v>
      </c>
      <c r="F1041" s="160" t="s">
        <v>1232</v>
      </c>
      <c r="H1041" s="161">
        <v>134.39</v>
      </c>
      <c r="I1041" s="162"/>
      <c r="L1041" s="158"/>
      <c r="M1041" s="163"/>
      <c r="T1041" s="164"/>
      <c r="AT1041" s="159" t="s">
        <v>226</v>
      </c>
      <c r="AU1041" s="159" t="s">
        <v>85</v>
      </c>
      <c r="AV1041" s="13" t="s">
        <v>85</v>
      </c>
      <c r="AW1041" s="13" t="s">
        <v>37</v>
      </c>
      <c r="AX1041" s="13" t="s">
        <v>76</v>
      </c>
      <c r="AY1041" s="159" t="s">
        <v>215</v>
      </c>
    </row>
    <row r="1042" spans="2:51" s="13" customFormat="1" ht="12">
      <c r="B1042" s="158"/>
      <c r="D1042" s="150" t="s">
        <v>226</v>
      </c>
      <c r="E1042" s="159" t="s">
        <v>21</v>
      </c>
      <c r="F1042" s="160" t="s">
        <v>1233</v>
      </c>
      <c r="H1042" s="161">
        <v>38.249</v>
      </c>
      <c r="I1042" s="162"/>
      <c r="L1042" s="158"/>
      <c r="M1042" s="163"/>
      <c r="T1042" s="164"/>
      <c r="AT1042" s="159" t="s">
        <v>226</v>
      </c>
      <c r="AU1042" s="159" t="s">
        <v>85</v>
      </c>
      <c r="AV1042" s="13" t="s">
        <v>85</v>
      </c>
      <c r="AW1042" s="13" t="s">
        <v>37</v>
      </c>
      <c r="AX1042" s="13" t="s">
        <v>76</v>
      </c>
      <c r="AY1042" s="159" t="s">
        <v>215</v>
      </c>
    </row>
    <row r="1043" spans="2:51" s="13" customFormat="1" ht="12">
      <c r="B1043" s="158"/>
      <c r="D1043" s="150" t="s">
        <v>226</v>
      </c>
      <c r="E1043" s="159" t="s">
        <v>21</v>
      </c>
      <c r="F1043" s="160" t="s">
        <v>1234</v>
      </c>
      <c r="H1043" s="161">
        <v>42.837</v>
      </c>
      <c r="I1043" s="162"/>
      <c r="L1043" s="158"/>
      <c r="M1043" s="163"/>
      <c r="T1043" s="164"/>
      <c r="AT1043" s="159" t="s">
        <v>226</v>
      </c>
      <c r="AU1043" s="159" t="s">
        <v>85</v>
      </c>
      <c r="AV1043" s="13" t="s">
        <v>85</v>
      </c>
      <c r="AW1043" s="13" t="s">
        <v>37</v>
      </c>
      <c r="AX1043" s="13" t="s">
        <v>76</v>
      </c>
      <c r="AY1043" s="159" t="s">
        <v>215</v>
      </c>
    </row>
    <row r="1044" spans="2:51" s="13" customFormat="1" ht="12">
      <c r="B1044" s="158"/>
      <c r="D1044" s="150" t="s">
        <v>226</v>
      </c>
      <c r="E1044" s="159" t="s">
        <v>21</v>
      </c>
      <c r="F1044" s="160" t="s">
        <v>1235</v>
      </c>
      <c r="H1044" s="161">
        <v>13.964</v>
      </c>
      <c r="I1044" s="162"/>
      <c r="L1044" s="158"/>
      <c r="M1044" s="163"/>
      <c r="T1044" s="164"/>
      <c r="AT1044" s="159" t="s">
        <v>226</v>
      </c>
      <c r="AU1044" s="159" t="s">
        <v>85</v>
      </c>
      <c r="AV1044" s="13" t="s">
        <v>85</v>
      </c>
      <c r="AW1044" s="13" t="s">
        <v>37</v>
      </c>
      <c r="AX1044" s="13" t="s">
        <v>76</v>
      </c>
      <c r="AY1044" s="159" t="s">
        <v>215</v>
      </c>
    </row>
    <row r="1045" spans="2:51" s="13" customFormat="1" ht="12">
      <c r="B1045" s="158"/>
      <c r="D1045" s="150" t="s">
        <v>226</v>
      </c>
      <c r="E1045" s="159" t="s">
        <v>21</v>
      </c>
      <c r="F1045" s="160" t="s">
        <v>1236</v>
      </c>
      <c r="H1045" s="161">
        <v>15.322</v>
      </c>
      <c r="I1045" s="162"/>
      <c r="L1045" s="158"/>
      <c r="M1045" s="163"/>
      <c r="T1045" s="164"/>
      <c r="AT1045" s="159" t="s">
        <v>226</v>
      </c>
      <c r="AU1045" s="159" t="s">
        <v>85</v>
      </c>
      <c r="AV1045" s="13" t="s">
        <v>85</v>
      </c>
      <c r="AW1045" s="13" t="s">
        <v>37</v>
      </c>
      <c r="AX1045" s="13" t="s">
        <v>76</v>
      </c>
      <c r="AY1045" s="159" t="s">
        <v>215</v>
      </c>
    </row>
    <row r="1046" spans="2:51" s="15" customFormat="1" ht="12">
      <c r="B1046" s="172"/>
      <c r="D1046" s="150" t="s">
        <v>226</v>
      </c>
      <c r="E1046" s="173" t="s">
        <v>21</v>
      </c>
      <c r="F1046" s="174" t="s">
        <v>240</v>
      </c>
      <c r="H1046" s="175">
        <v>244.762</v>
      </c>
      <c r="I1046" s="176"/>
      <c r="L1046" s="172"/>
      <c r="M1046" s="177"/>
      <c r="T1046" s="178"/>
      <c r="AT1046" s="173" t="s">
        <v>226</v>
      </c>
      <c r="AU1046" s="173" t="s">
        <v>85</v>
      </c>
      <c r="AV1046" s="15" t="s">
        <v>221</v>
      </c>
      <c r="AW1046" s="15" t="s">
        <v>37</v>
      </c>
      <c r="AX1046" s="15" t="s">
        <v>83</v>
      </c>
      <c r="AY1046" s="173" t="s">
        <v>215</v>
      </c>
    </row>
    <row r="1047" spans="2:65" s="1" customFormat="1" ht="24.25" customHeight="1">
      <c r="B1047" s="33"/>
      <c r="C1047" s="133" t="s">
        <v>706</v>
      </c>
      <c r="D1047" s="133" t="s">
        <v>217</v>
      </c>
      <c r="E1047" s="134" t="s">
        <v>1237</v>
      </c>
      <c r="F1047" s="135" t="s">
        <v>1238</v>
      </c>
      <c r="G1047" s="136" t="s">
        <v>113</v>
      </c>
      <c r="H1047" s="137">
        <v>157.13</v>
      </c>
      <c r="I1047" s="138"/>
      <c r="J1047" s="139">
        <f>ROUND(I1047*H1047,2)</f>
        <v>0</v>
      </c>
      <c r="K1047" s="135" t="s">
        <v>220</v>
      </c>
      <c r="L1047" s="33"/>
      <c r="M1047" s="140" t="s">
        <v>21</v>
      </c>
      <c r="N1047" s="141" t="s">
        <v>47</v>
      </c>
      <c r="P1047" s="142">
        <f>O1047*H1047</f>
        <v>0</v>
      </c>
      <c r="Q1047" s="142">
        <v>0</v>
      </c>
      <c r="R1047" s="142">
        <f>Q1047*H1047</f>
        <v>0</v>
      </c>
      <c r="S1047" s="142">
        <v>0</v>
      </c>
      <c r="T1047" s="143">
        <f>S1047*H1047</f>
        <v>0</v>
      </c>
      <c r="AR1047" s="144" t="s">
        <v>291</v>
      </c>
      <c r="AT1047" s="144" t="s">
        <v>217</v>
      </c>
      <c r="AU1047" s="144" t="s">
        <v>85</v>
      </c>
      <c r="AY1047" s="18" t="s">
        <v>215</v>
      </c>
      <c r="BE1047" s="145">
        <f>IF(N1047="základní",J1047,0)</f>
        <v>0</v>
      </c>
      <c r="BF1047" s="145">
        <f>IF(N1047="snížená",J1047,0)</f>
        <v>0</v>
      </c>
      <c r="BG1047" s="145">
        <f>IF(N1047="zákl. přenesená",J1047,0)</f>
        <v>0</v>
      </c>
      <c r="BH1047" s="145">
        <f>IF(N1047="sníž. přenesená",J1047,0)</f>
        <v>0</v>
      </c>
      <c r="BI1047" s="145">
        <f>IF(N1047="nulová",J1047,0)</f>
        <v>0</v>
      </c>
      <c r="BJ1047" s="18" t="s">
        <v>83</v>
      </c>
      <c r="BK1047" s="145">
        <f>ROUND(I1047*H1047,2)</f>
        <v>0</v>
      </c>
      <c r="BL1047" s="18" t="s">
        <v>291</v>
      </c>
      <c r="BM1047" s="144" t="s">
        <v>1239</v>
      </c>
    </row>
    <row r="1048" spans="2:47" s="1" customFormat="1" ht="12">
      <c r="B1048" s="33"/>
      <c r="D1048" s="146" t="s">
        <v>222</v>
      </c>
      <c r="F1048" s="147" t="s">
        <v>1240</v>
      </c>
      <c r="I1048" s="148"/>
      <c r="L1048" s="33"/>
      <c r="M1048" s="149"/>
      <c r="T1048" s="54"/>
      <c r="AT1048" s="18" t="s">
        <v>222</v>
      </c>
      <c r="AU1048" s="18" t="s">
        <v>85</v>
      </c>
    </row>
    <row r="1049" spans="2:51" s="13" customFormat="1" ht="12">
      <c r="B1049" s="158"/>
      <c r="D1049" s="150" t="s">
        <v>226</v>
      </c>
      <c r="E1049" s="159" t="s">
        <v>21</v>
      </c>
      <c r="F1049" s="160" t="s">
        <v>171</v>
      </c>
      <c r="H1049" s="161">
        <v>134.39</v>
      </c>
      <c r="I1049" s="162"/>
      <c r="L1049" s="158"/>
      <c r="M1049" s="163"/>
      <c r="T1049" s="164"/>
      <c r="AT1049" s="159" t="s">
        <v>226</v>
      </c>
      <c r="AU1049" s="159" t="s">
        <v>85</v>
      </c>
      <c r="AV1049" s="13" t="s">
        <v>85</v>
      </c>
      <c r="AW1049" s="13" t="s">
        <v>37</v>
      </c>
      <c r="AX1049" s="13" t="s">
        <v>76</v>
      </c>
      <c r="AY1049" s="159" t="s">
        <v>215</v>
      </c>
    </row>
    <row r="1050" spans="2:51" s="13" customFormat="1" ht="12">
      <c r="B1050" s="158"/>
      <c r="D1050" s="150" t="s">
        <v>226</v>
      </c>
      <c r="E1050" s="159" t="s">
        <v>21</v>
      </c>
      <c r="F1050" s="160" t="s">
        <v>1241</v>
      </c>
      <c r="H1050" s="161">
        <v>22.74</v>
      </c>
      <c r="I1050" s="162"/>
      <c r="L1050" s="158"/>
      <c r="M1050" s="163"/>
      <c r="T1050" s="164"/>
      <c r="AT1050" s="159" t="s">
        <v>226</v>
      </c>
      <c r="AU1050" s="159" t="s">
        <v>85</v>
      </c>
      <c r="AV1050" s="13" t="s">
        <v>85</v>
      </c>
      <c r="AW1050" s="13" t="s">
        <v>37</v>
      </c>
      <c r="AX1050" s="13" t="s">
        <v>76</v>
      </c>
      <c r="AY1050" s="159" t="s">
        <v>215</v>
      </c>
    </row>
    <row r="1051" spans="2:51" s="15" customFormat="1" ht="12">
      <c r="B1051" s="172"/>
      <c r="D1051" s="150" t="s">
        <v>226</v>
      </c>
      <c r="E1051" s="173" t="s">
        <v>21</v>
      </c>
      <c r="F1051" s="174" t="s">
        <v>240</v>
      </c>
      <c r="H1051" s="175">
        <v>157.13</v>
      </c>
      <c r="I1051" s="176"/>
      <c r="L1051" s="172"/>
      <c r="M1051" s="177"/>
      <c r="T1051" s="178"/>
      <c r="AT1051" s="173" t="s">
        <v>226</v>
      </c>
      <c r="AU1051" s="173" t="s">
        <v>85</v>
      </c>
      <c r="AV1051" s="15" t="s">
        <v>221</v>
      </c>
      <c r="AW1051" s="15" t="s">
        <v>37</v>
      </c>
      <c r="AX1051" s="15" t="s">
        <v>83</v>
      </c>
      <c r="AY1051" s="173" t="s">
        <v>215</v>
      </c>
    </row>
    <row r="1052" spans="2:65" s="1" customFormat="1" ht="16.5" customHeight="1">
      <c r="B1052" s="33"/>
      <c r="C1052" s="179" t="s">
        <v>1242</v>
      </c>
      <c r="D1052" s="179" t="s">
        <v>308</v>
      </c>
      <c r="E1052" s="180" t="s">
        <v>1243</v>
      </c>
      <c r="F1052" s="181" t="s">
        <v>1244</v>
      </c>
      <c r="G1052" s="182" t="s">
        <v>113</v>
      </c>
      <c r="H1052" s="183">
        <v>180.7</v>
      </c>
      <c r="I1052" s="184"/>
      <c r="J1052" s="185">
        <f>ROUND(I1052*H1052,2)</f>
        <v>0</v>
      </c>
      <c r="K1052" s="181" t="s">
        <v>220</v>
      </c>
      <c r="L1052" s="186"/>
      <c r="M1052" s="187" t="s">
        <v>21</v>
      </c>
      <c r="N1052" s="188" t="s">
        <v>47</v>
      </c>
      <c r="P1052" s="142">
        <f>O1052*H1052</f>
        <v>0</v>
      </c>
      <c r="Q1052" s="142">
        <v>0.0003</v>
      </c>
      <c r="R1052" s="142">
        <f>Q1052*H1052</f>
        <v>0.054209999999999994</v>
      </c>
      <c r="S1052" s="142">
        <v>0</v>
      </c>
      <c r="T1052" s="143">
        <f>S1052*H1052</f>
        <v>0</v>
      </c>
      <c r="AR1052" s="144" t="s">
        <v>345</v>
      </c>
      <c r="AT1052" s="144" t="s">
        <v>308</v>
      </c>
      <c r="AU1052" s="144" t="s">
        <v>85</v>
      </c>
      <c r="AY1052" s="18" t="s">
        <v>215</v>
      </c>
      <c r="BE1052" s="145">
        <f>IF(N1052="základní",J1052,0)</f>
        <v>0</v>
      </c>
      <c r="BF1052" s="145">
        <f>IF(N1052="snížená",J1052,0)</f>
        <v>0</v>
      </c>
      <c r="BG1052" s="145">
        <f>IF(N1052="zákl. přenesená",J1052,0)</f>
        <v>0</v>
      </c>
      <c r="BH1052" s="145">
        <f>IF(N1052="sníž. přenesená",J1052,0)</f>
        <v>0</v>
      </c>
      <c r="BI1052" s="145">
        <f>IF(N1052="nulová",J1052,0)</f>
        <v>0</v>
      </c>
      <c r="BJ1052" s="18" t="s">
        <v>83</v>
      </c>
      <c r="BK1052" s="145">
        <f>ROUND(I1052*H1052,2)</f>
        <v>0</v>
      </c>
      <c r="BL1052" s="18" t="s">
        <v>291</v>
      </c>
      <c r="BM1052" s="144" t="s">
        <v>1245</v>
      </c>
    </row>
    <row r="1053" spans="2:51" s="13" customFormat="1" ht="12">
      <c r="B1053" s="158"/>
      <c r="D1053" s="150" t="s">
        <v>226</v>
      </c>
      <c r="F1053" s="160" t="s">
        <v>1246</v>
      </c>
      <c r="H1053" s="161">
        <v>180.7</v>
      </c>
      <c r="I1053" s="162"/>
      <c r="L1053" s="158"/>
      <c r="M1053" s="163"/>
      <c r="T1053" s="164"/>
      <c r="AT1053" s="159" t="s">
        <v>226</v>
      </c>
      <c r="AU1053" s="159" t="s">
        <v>85</v>
      </c>
      <c r="AV1053" s="13" t="s">
        <v>85</v>
      </c>
      <c r="AW1053" s="13" t="s">
        <v>4</v>
      </c>
      <c r="AX1053" s="13" t="s">
        <v>83</v>
      </c>
      <c r="AY1053" s="159" t="s">
        <v>215</v>
      </c>
    </row>
    <row r="1054" spans="2:65" s="1" customFormat="1" ht="24.25" customHeight="1">
      <c r="B1054" s="33"/>
      <c r="C1054" s="133" t="s">
        <v>712</v>
      </c>
      <c r="D1054" s="133" t="s">
        <v>217</v>
      </c>
      <c r="E1054" s="134" t="s">
        <v>1247</v>
      </c>
      <c r="F1054" s="135" t="s">
        <v>1248</v>
      </c>
      <c r="G1054" s="136" t="s">
        <v>113</v>
      </c>
      <c r="H1054" s="137">
        <v>166.284</v>
      </c>
      <c r="I1054" s="138"/>
      <c r="J1054" s="139">
        <f>ROUND(I1054*H1054,2)</f>
        <v>0</v>
      </c>
      <c r="K1054" s="135" t="s">
        <v>220</v>
      </c>
      <c r="L1054" s="33"/>
      <c r="M1054" s="140" t="s">
        <v>21</v>
      </c>
      <c r="N1054" s="141" t="s">
        <v>47</v>
      </c>
      <c r="P1054" s="142">
        <f>O1054*H1054</f>
        <v>0</v>
      </c>
      <c r="Q1054" s="142">
        <v>0</v>
      </c>
      <c r="R1054" s="142">
        <f>Q1054*H1054</f>
        <v>0</v>
      </c>
      <c r="S1054" s="142">
        <v>0</v>
      </c>
      <c r="T1054" s="143">
        <f>S1054*H1054</f>
        <v>0</v>
      </c>
      <c r="AR1054" s="144" t="s">
        <v>291</v>
      </c>
      <c r="AT1054" s="144" t="s">
        <v>217</v>
      </c>
      <c r="AU1054" s="144" t="s">
        <v>85</v>
      </c>
      <c r="AY1054" s="18" t="s">
        <v>215</v>
      </c>
      <c r="BE1054" s="145">
        <f>IF(N1054="základní",J1054,0)</f>
        <v>0</v>
      </c>
      <c r="BF1054" s="145">
        <f>IF(N1054="snížená",J1054,0)</f>
        <v>0</v>
      </c>
      <c r="BG1054" s="145">
        <f>IF(N1054="zákl. přenesená",J1054,0)</f>
        <v>0</v>
      </c>
      <c r="BH1054" s="145">
        <f>IF(N1054="sníž. přenesená",J1054,0)</f>
        <v>0</v>
      </c>
      <c r="BI1054" s="145">
        <f>IF(N1054="nulová",J1054,0)</f>
        <v>0</v>
      </c>
      <c r="BJ1054" s="18" t="s">
        <v>83</v>
      </c>
      <c r="BK1054" s="145">
        <f>ROUND(I1054*H1054,2)</f>
        <v>0</v>
      </c>
      <c r="BL1054" s="18" t="s">
        <v>291</v>
      </c>
      <c r="BM1054" s="144" t="s">
        <v>1249</v>
      </c>
    </row>
    <row r="1055" spans="2:47" s="1" customFormat="1" ht="12">
      <c r="B1055" s="33"/>
      <c r="D1055" s="146" t="s">
        <v>222</v>
      </c>
      <c r="F1055" s="147" t="s">
        <v>1250</v>
      </c>
      <c r="I1055" s="148"/>
      <c r="L1055" s="33"/>
      <c r="M1055" s="149"/>
      <c r="T1055" s="54"/>
      <c r="AT1055" s="18" t="s">
        <v>222</v>
      </c>
      <c r="AU1055" s="18" t="s">
        <v>85</v>
      </c>
    </row>
    <row r="1056" spans="2:51" s="13" customFormat="1" ht="12">
      <c r="B1056" s="158"/>
      <c r="D1056" s="150" t="s">
        <v>226</v>
      </c>
      <c r="E1056" s="159" t="s">
        <v>21</v>
      </c>
      <c r="F1056" s="160" t="s">
        <v>171</v>
      </c>
      <c r="H1056" s="161">
        <v>134.39</v>
      </c>
      <c r="I1056" s="162"/>
      <c r="L1056" s="158"/>
      <c r="M1056" s="163"/>
      <c r="T1056" s="164"/>
      <c r="AT1056" s="159" t="s">
        <v>226</v>
      </c>
      <c r="AU1056" s="159" t="s">
        <v>85</v>
      </c>
      <c r="AV1056" s="13" t="s">
        <v>85</v>
      </c>
      <c r="AW1056" s="13" t="s">
        <v>37</v>
      </c>
      <c r="AX1056" s="13" t="s">
        <v>76</v>
      </c>
      <c r="AY1056" s="159" t="s">
        <v>215</v>
      </c>
    </row>
    <row r="1057" spans="2:51" s="13" customFormat="1" ht="12">
      <c r="B1057" s="158"/>
      <c r="D1057" s="150" t="s">
        <v>226</v>
      </c>
      <c r="E1057" s="159" t="s">
        <v>21</v>
      </c>
      <c r="F1057" s="160" t="s">
        <v>1251</v>
      </c>
      <c r="H1057" s="161">
        <v>24.694</v>
      </c>
      <c r="I1057" s="162"/>
      <c r="L1057" s="158"/>
      <c r="M1057" s="163"/>
      <c r="T1057" s="164"/>
      <c r="AT1057" s="159" t="s">
        <v>226</v>
      </c>
      <c r="AU1057" s="159" t="s">
        <v>85</v>
      </c>
      <c r="AV1057" s="13" t="s">
        <v>85</v>
      </c>
      <c r="AW1057" s="13" t="s">
        <v>37</v>
      </c>
      <c r="AX1057" s="13" t="s">
        <v>76</v>
      </c>
      <c r="AY1057" s="159" t="s">
        <v>215</v>
      </c>
    </row>
    <row r="1058" spans="2:51" s="13" customFormat="1" ht="12">
      <c r="B1058" s="158"/>
      <c r="D1058" s="150" t="s">
        <v>226</v>
      </c>
      <c r="E1058" s="159" t="s">
        <v>21</v>
      </c>
      <c r="F1058" s="160" t="s">
        <v>1252</v>
      </c>
      <c r="H1058" s="161">
        <v>7.2</v>
      </c>
      <c r="I1058" s="162"/>
      <c r="L1058" s="158"/>
      <c r="M1058" s="163"/>
      <c r="T1058" s="164"/>
      <c r="AT1058" s="159" t="s">
        <v>226</v>
      </c>
      <c r="AU1058" s="159" t="s">
        <v>85</v>
      </c>
      <c r="AV1058" s="13" t="s">
        <v>85</v>
      </c>
      <c r="AW1058" s="13" t="s">
        <v>37</v>
      </c>
      <c r="AX1058" s="13" t="s">
        <v>76</v>
      </c>
      <c r="AY1058" s="159" t="s">
        <v>215</v>
      </c>
    </row>
    <row r="1059" spans="2:51" s="15" customFormat="1" ht="12">
      <c r="B1059" s="172"/>
      <c r="D1059" s="150" t="s">
        <v>226</v>
      </c>
      <c r="E1059" s="173" t="s">
        <v>21</v>
      </c>
      <c r="F1059" s="174" t="s">
        <v>240</v>
      </c>
      <c r="H1059" s="175">
        <v>166.28399999999996</v>
      </c>
      <c r="I1059" s="176"/>
      <c r="L1059" s="172"/>
      <c r="M1059" s="177"/>
      <c r="T1059" s="178"/>
      <c r="AT1059" s="173" t="s">
        <v>226</v>
      </c>
      <c r="AU1059" s="173" t="s">
        <v>85</v>
      </c>
      <c r="AV1059" s="15" t="s">
        <v>221</v>
      </c>
      <c r="AW1059" s="15" t="s">
        <v>37</v>
      </c>
      <c r="AX1059" s="15" t="s">
        <v>83</v>
      </c>
      <c r="AY1059" s="173" t="s">
        <v>215</v>
      </c>
    </row>
    <row r="1060" spans="2:65" s="1" customFormat="1" ht="16.5" customHeight="1">
      <c r="B1060" s="33"/>
      <c r="C1060" s="179" t="s">
        <v>1253</v>
      </c>
      <c r="D1060" s="179" t="s">
        <v>308</v>
      </c>
      <c r="E1060" s="180" t="s">
        <v>1254</v>
      </c>
      <c r="F1060" s="181" t="s">
        <v>1255</v>
      </c>
      <c r="G1060" s="182" t="s">
        <v>113</v>
      </c>
      <c r="H1060" s="183">
        <v>191.227</v>
      </c>
      <c r="I1060" s="184"/>
      <c r="J1060" s="185">
        <f>ROUND(I1060*H1060,2)</f>
        <v>0</v>
      </c>
      <c r="K1060" s="181" t="s">
        <v>220</v>
      </c>
      <c r="L1060" s="186"/>
      <c r="M1060" s="187" t="s">
        <v>21</v>
      </c>
      <c r="N1060" s="188" t="s">
        <v>47</v>
      </c>
      <c r="P1060" s="142">
        <f>O1060*H1060</f>
        <v>0</v>
      </c>
      <c r="Q1060" s="142">
        <v>0.0005</v>
      </c>
      <c r="R1060" s="142">
        <f>Q1060*H1060</f>
        <v>0.0956135</v>
      </c>
      <c r="S1060" s="142">
        <v>0</v>
      </c>
      <c r="T1060" s="143">
        <f>S1060*H1060</f>
        <v>0</v>
      </c>
      <c r="AR1060" s="144" t="s">
        <v>345</v>
      </c>
      <c r="AT1060" s="144" t="s">
        <v>308</v>
      </c>
      <c r="AU1060" s="144" t="s">
        <v>85</v>
      </c>
      <c r="AY1060" s="18" t="s">
        <v>215</v>
      </c>
      <c r="BE1060" s="145">
        <f>IF(N1060="základní",J1060,0)</f>
        <v>0</v>
      </c>
      <c r="BF1060" s="145">
        <f>IF(N1060="snížená",J1060,0)</f>
        <v>0</v>
      </c>
      <c r="BG1060" s="145">
        <f>IF(N1060="zákl. přenesená",J1060,0)</f>
        <v>0</v>
      </c>
      <c r="BH1060" s="145">
        <f>IF(N1060="sníž. přenesená",J1060,0)</f>
        <v>0</v>
      </c>
      <c r="BI1060" s="145">
        <f>IF(N1060="nulová",J1060,0)</f>
        <v>0</v>
      </c>
      <c r="BJ1060" s="18" t="s">
        <v>83</v>
      </c>
      <c r="BK1060" s="145">
        <f>ROUND(I1060*H1060,2)</f>
        <v>0</v>
      </c>
      <c r="BL1060" s="18" t="s">
        <v>291</v>
      </c>
      <c r="BM1060" s="144" t="s">
        <v>1256</v>
      </c>
    </row>
    <row r="1061" spans="2:51" s="13" customFormat="1" ht="12">
      <c r="B1061" s="158"/>
      <c r="D1061" s="150" t="s">
        <v>226</v>
      </c>
      <c r="F1061" s="160" t="s">
        <v>1257</v>
      </c>
      <c r="H1061" s="161">
        <v>191.227</v>
      </c>
      <c r="I1061" s="162"/>
      <c r="L1061" s="158"/>
      <c r="M1061" s="163"/>
      <c r="T1061" s="164"/>
      <c r="AT1061" s="159" t="s">
        <v>226</v>
      </c>
      <c r="AU1061" s="159" t="s">
        <v>85</v>
      </c>
      <c r="AV1061" s="13" t="s">
        <v>85</v>
      </c>
      <c r="AW1061" s="13" t="s">
        <v>4</v>
      </c>
      <c r="AX1061" s="13" t="s">
        <v>83</v>
      </c>
      <c r="AY1061" s="159" t="s">
        <v>215</v>
      </c>
    </row>
    <row r="1062" spans="2:65" s="1" customFormat="1" ht="24.25" customHeight="1">
      <c r="B1062" s="33"/>
      <c r="C1062" s="133" t="s">
        <v>719</v>
      </c>
      <c r="D1062" s="133" t="s">
        <v>217</v>
      </c>
      <c r="E1062" s="134" t="s">
        <v>1258</v>
      </c>
      <c r="F1062" s="135" t="s">
        <v>1259</v>
      </c>
      <c r="G1062" s="136" t="s">
        <v>113</v>
      </c>
      <c r="H1062" s="137">
        <v>87.632</v>
      </c>
      <c r="I1062" s="138"/>
      <c r="J1062" s="139">
        <f>ROUND(I1062*H1062,2)</f>
        <v>0</v>
      </c>
      <c r="K1062" s="135" t="s">
        <v>220</v>
      </c>
      <c r="L1062" s="33"/>
      <c r="M1062" s="140" t="s">
        <v>21</v>
      </c>
      <c r="N1062" s="141" t="s">
        <v>47</v>
      </c>
      <c r="P1062" s="142">
        <f>O1062*H1062</f>
        <v>0</v>
      </c>
      <c r="Q1062" s="142">
        <v>0</v>
      </c>
      <c r="R1062" s="142">
        <f>Q1062*H1062</f>
        <v>0</v>
      </c>
      <c r="S1062" s="142">
        <v>0</v>
      </c>
      <c r="T1062" s="143">
        <f>S1062*H1062</f>
        <v>0</v>
      </c>
      <c r="AR1062" s="144" t="s">
        <v>291</v>
      </c>
      <c r="AT1062" s="144" t="s">
        <v>217</v>
      </c>
      <c r="AU1062" s="144" t="s">
        <v>85</v>
      </c>
      <c r="AY1062" s="18" t="s">
        <v>215</v>
      </c>
      <c r="BE1062" s="145">
        <f>IF(N1062="základní",J1062,0)</f>
        <v>0</v>
      </c>
      <c r="BF1062" s="145">
        <f>IF(N1062="snížená",J1062,0)</f>
        <v>0</v>
      </c>
      <c r="BG1062" s="145">
        <f>IF(N1062="zákl. přenesená",J1062,0)</f>
        <v>0</v>
      </c>
      <c r="BH1062" s="145">
        <f>IF(N1062="sníž. přenesená",J1062,0)</f>
        <v>0</v>
      </c>
      <c r="BI1062" s="145">
        <f>IF(N1062="nulová",J1062,0)</f>
        <v>0</v>
      </c>
      <c r="BJ1062" s="18" t="s">
        <v>83</v>
      </c>
      <c r="BK1062" s="145">
        <f>ROUND(I1062*H1062,2)</f>
        <v>0</v>
      </c>
      <c r="BL1062" s="18" t="s">
        <v>291</v>
      </c>
      <c r="BM1062" s="144" t="s">
        <v>1260</v>
      </c>
    </row>
    <row r="1063" spans="2:47" s="1" customFormat="1" ht="12">
      <c r="B1063" s="33"/>
      <c r="D1063" s="146" t="s">
        <v>222</v>
      </c>
      <c r="F1063" s="147" t="s">
        <v>1261</v>
      </c>
      <c r="I1063" s="148"/>
      <c r="L1063" s="33"/>
      <c r="M1063" s="149"/>
      <c r="T1063" s="54"/>
      <c r="AT1063" s="18" t="s">
        <v>222</v>
      </c>
      <c r="AU1063" s="18" t="s">
        <v>85</v>
      </c>
    </row>
    <row r="1064" spans="2:51" s="12" customFormat="1" ht="12">
      <c r="B1064" s="152"/>
      <c r="D1064" s="150" t="s">
        <v>226</v>
      </c>
      <c r="E1064" s="153" t="s">
        <v>21</v>
      </c>
      <c r="F1064" s="154" t="s">
        <v>1231</v>
      </c>
      <c r="H1064" s="153" t="s">
        <v>21</v>
      </c>
      <c r="I1064" s="155"/>
      <c r="L1064" s="152"/>
      <c r="M1064" s="156"/>
      <c r="T1064" s="157"/>
      <c r="AT1064" s="153" t="s">
        <v>226</v>
      </c>
      <c r="AU1064" s="153" t="s">
        <v>85</v>
      </c>
      <c r="AV1064" s="12" t="s">
        <v>83</v>
      </c>
      <c r="AW1064" s="12" t="s">
        <v>37</v>
      </c>
      <c r="AX1064" s="12" t="s">
        <v>76</v>
      </c>
      <c r="AY1064" s="153" t="s">
        <v>215</v>
      </c>
    </row>
    <row r="1065" spans="2:51" s="13" customFormat="1" ht="12">
      <c r="B1065" s="158"/>
      <c r="D1065" s="150" t="s">
        <v>226</v>
      </c>
      <c r="E1065" s="159" t="s">
        <v>21</v>
      </c>
      <c r="F1065" s="160" t="s">
        <v>1262</v>
      </c>
      <c r="H1065" s="161">
        <v>38.249</v>
      </c>
      <c r="I1065" s="162"/>
      <c r="L1065" s="158"/>
      <c r="M1065" s="163"/>
      <c r="T1065" s="164"/>
      <c r="AT1065" s="159" t="s">
        <v>226</v>
      </c>
      <c r="AU1065" s="159" t="s">
        <v>85</v>
      </c>
      <c r="AV1065" s="13" t="s">
        <v>85</v>
      </c>
      <c r="AW1065" s="13" t="s">
        <v>37</v>
      </c>
      <c r="AX1065" s="13" t="s">
        <v>76</v>
      </c>
      <c r="AY1065" s="159" t="s">
        <v>215</v>
      </c>
    </row>
    <row r="1066" spans="2:51" s="13" customFormat="1" ht="12">
      <c r="B1066" s="158"/>
      <c r="D1066" s="150" t="s">
        <v>226</v>
      </c>
      <c r="E1066" s="159" t="s">
        <v>21</v>
      </c>
      <c r="F1066" s="160" t="s">
        <v>1263</v>
      </c>
      <c r="H1066" s="161">
        <v>20.097</v>
      </c>
      <c r="I1066" s="162"/>
      <c r="L1066" s="158"/>
      <c r="M1066" s="163"/>
      <c r="T1066" s="164"/>
      <c r="AT1066" s="159" t="s">
        <v>226</v>
      </c>
      <c r="AU1066" s="159" t="s">
        <v>85</v>
      </c>
      <c r="AV1066" s="13" t="s">
        <v>85</v>
      </c>
      <c r="AW1066" s="13" t="s">
        <v>37</v>
      </c>
      <c r="AX1066" s="13" t="s">
        <v>76</v>
      </c>
      <c r="AY1066" s="159" t="s">
        <v>215</v>
      </c>
    </row>
    <row r="1067" spans="2:51" s="13" customFormat="1" ht="12">
      <c r="B1067" s="158"/>
      <c r="D1067" s="150" t="s">
        <v>226</v>
      </c>
      <c r="E1067" s="159" t="s">
        <v>21</v>
      </c>
      <c r="F1067" s="160" t="s">
        <v>1235</v>
      </c>
      <c r="H1067" s="161">
        <v>13.964</v>
      </c>
      <c r="I1067" s="162"/>
      <c r="L1067" s="158"/>
      <c r="M1067" s="163"/>
      <c r="T1067" s="164"/>
      <c r="AT1067" s="159" t="s">
        <v>226</v>
      </c>
      <c r="AU1067" s="159" t="s">
        <v>85</v>
      </c>
      <c r="AV1067" s="13" t="s">
        <v>85</v>
      </c>
      <c r="AW1067" s="13" t="s">
        <v>37</v>
      </c>
      <c r="AX1067" s="13" t="s">
        <v>76</v>
      </c>
      <c r="AY1067" s="159" t="s">
        <v>215</v>
      </c>
    </row>
    <row r="1068" spans="2:51" s="13" customFormat="1" ht="12">
      <c r="B1068" s="158"/>
      <c r="D1068" s="150" t="s">
        <v>226</v>
      </c>
      <c r="E1068" s="159" t="s">
        <v>21</v>
      </c>
      <c r="F1068" s="160" t="s">
        <v>1236</v>
      </c>
      <c r="H1068" s="161">
        <v>15.322</v>
      </c>
      <c r="I1068" s="162"/>
      <c r="L1068" s="158"/>
      <c r="M1068" s="163"/>
      <c r="T1068" s="164"/>
      <c r="AT1068" s="159" t="s">
        <v>226</v>
      </c>
      <c r="AU1068" s="159" t="s">
        <v>85</v>
      </c>
      <c r="AV1068" s="13" t="s">
        <v>85</v>
      </c>
      <c r="AW1068" s="13" t="s">
        <v>37</v>
      </c>
      <c r="AX1068" s="13" t="s">
        <v>76</v>
      </c>
      <c r="AY1068" s="159" t="s">
        <v>215</v>
      </c>
    </row>
    <row r="1069" spans="2:51" s="15" customFormat="1" ht="12">
      <c r="B1069" s="172"/>
      <c r="D1069" s="150" t="s">
        <v>226</v>
      </c>
      <c r="E1069" s="173" t="s">
        <v>21</v>
      </c>
      <c r="F1069" s="174" t="s">
        <v>240</v>
      </c>
      <c r="H1069" s="175">
        <v>87.632</v>
      </c>
      <c r="I1069" s="176"/>
      <c r="L1069" s="172"/>
      <c r="M1069" s="177"/>
      <c r="T1069" s="178"/>
      <c r="AT1069" s="173" t="s">
        <v>226</v>
      </c>
      <c r="AU1069" s="173" t="s">
        <v>85</v>
      </c>
      <c r="AV1069" s="15" t="s">
        <v>221</v>
      </c>
      <c r="AW1069" s="15" t="s">
        <v>37</v>
      </c>
      <c r="AX1069" s="15" t="s">
        <v>83</v>
      </c>
      <c r="AY1069" s="173" t="s">
        <v>215</v>
      </c>
    </row>
    <row r="1070" spans="2:65" s="1" customFormat="1" ht="16.5" customHeight="1">
      <c r="B1070" s="33"/>
      <c r="C1070" s="179" t="s">
        <v>1264</v>
      </c>
      <c r="D1070" s="179" t="s">
        <v>308</v>
      </c>
      <c r="E1070" s="180" t="s">
        <v>1243</v>
      </c>
      <c r="F1070" s="181" t="s">
        <v>1244</v>
      </c>
      <c r="G1070" s="182" t="s">
        <v>113</v>
      </c>
      <c r="H1070" s="183">
        <v>100.777</v>
      </c>
      <c r="I1070" s="184"/>
      <c r="J1070" s="185">
        <f>ROUND(I1070*H1070,2)</f>
        <v>0</v>
      </c>
      <c r="K1070" s="181" t="s">
        <v>220</v>
      </c>
      <c r="L1070" s="186"/>
      <c r="M1070" s="187" t="s">
        <v>21</v>
      </c>
      <c r="N1070" s="188" t="s">
        <v>47</v>
      </c>
      <c r="P1070" s="142">
        <f>O1070*H1070</f>
        <v>0</v>
      </c>
      <c r="Q1070" s="142">
        <v>0.0003</v>
      </c>
      <c r="R1070" s="142">
        <f>Q1070*H1070</f>
        <v>0.0302331</v>
      </c>
      <c r="S1070" s="142">
        <v>0</v>
      </c>
      <c r="T1070" s="143">
        <f>S1070*H1070</f>
        <v>0</v>
      </c>
      <c r="AR1070" s="144" t="s">
        <v>345</v>
      </c>
      <c r="AT1070" s="144" t="s">
        <v>308</v>
      </c>
      <c r="AU1070" s="144" t="s">
        <v>85</v>
      </c>
      <c r="AY1070" s="18" t="s">
        <v>215</v>
      </c>
      <c r="BE1070" s="145">
        <f>IF(N1070="základní",J1070,0)</f>
        <v>0</v>
      </c>
      <c r="BF1070" s="145">
        <f>IF(N1070="snížená",J1070,0)</f>
        <v>0</v>
      </c>
      <c r="BG1070" s="145">
        <f>IF(N1070="zákl. přenesená",J1070,0)</f>
        <v>0</v>
      </c>
      <c r="BH1070" s="145">
        <f>IF(N1070="sníž. přenesená",J1070,0)</f>
        <v>0</v>
      </c>
      <c r="BI1070" s="145">
        <f>IF(N1070="nulová",J1070,0)</f>
        <v>0</v>
      </c>
      <c r="BJ1070" s="18" t="s">
        <v>83</v>
      </c>
      <c r="BK1070" s="145">
        <f>ROUND(I1070*H1070,2)</f>
        <v>0</v>
      </c>
      <c r="BL1070" s="18" t="s">
        <v>291</v>
      </c>
      <c r="BM1070" s="144" t="s">
        <v>1265</v>
      </c>
    </row>
    <row r="1071" spans="2:51" s="13" customFormat="1" ht="12">
      <c r="B1071" s="158"/>
      <c r="D1071" s="150" t="s">
        <v>226</v>
      </c>
      <c r="F1071" s="160" t="s">
        <v>1266</v>
      </c>
      <c r="H1071" s="161">
        <v>100.777</v>
      </c>
      <c r="I1071" s="162"/>
      <c r="L1071" s="158"/>
      <c r="M1071" s="163"/>
      <c r="T1071" s="164"/>
      <c r="AT1071" s="159" t="s">
        <v>226</v>
      </c>
      <c r="AU1071" s="159" t="s">
        <v>85</v>
      </c>
      <c r="AV1071" s="13" t="s">
        <v>85</v>
      </c>
      <c r="AW1071" s="13" t="s">
        <v>4</v>
      </c>
      <c r="AX1071" s="13" t="s">
        <v>83</v>
      </c>
      <c r="AY1071" s="159" t="s">
        <v>215</v>
      </c>
    </row>
    <row r="1072" spans="2:65" s="1" customFormat="1" ht="24.25" customHeight="1">
      <c r="B1072" s="33"/>
      <c r="C1072" s="133" t="s">
        <v>724</v>
      </c>
      <c r="D1072" s="133" t="s">
        <v>217</v>
      </c>
      <c r="E1072" s="134" t="s">
        <v>1267</v>
      </c>
      <c r="F1072" s="135" t="s">
        <v>1268</v>
      </c>
      <c r="G1072" s="136" t="s">
        <v>113</v>
      </c>
      <c r="H1072" s="137">
        <v>96.211</v>
      </c>
      <c r="I1072" s="138"/>
      <c r="J1072" s="139">
        <f>ROUND(I1072*H1072,2)</f>
        <v>0</v>
      </c>
      <c r="K1072" s="135" t="s">
        <v>220</v>
      </c>
      <c r="L1072" s="33"/>
      <c r="M1072" s="140" t="s">
        <v>21</v>
      </c>
      <c r="N1072" s="141" t="s">
        <v>47</v>
      </c>
      <c r="P1072" s="142">
        <f>O1072*H1072</f>
        <v>0</v>
      </c>
      <c r="Q1072" s="142">
        <v>0</v>
      </c>
      <c r="R1072" s="142">
        <f>Q1072*H1072</f>
        <v>0</v>
      </c>
      <c r="S1072" s="142">
        <v>0</v>
      </c>
      <c r="T1072" s="143">
        <f>S1072*H1072</f>
        <v>0</v>
      </c>
      <c r="AR1072" s="144" t="s">
        <v>291</v>
      </c>
      <c r="AT1072" s="144" t="s">
        <v>217</v>
      </c>
      <c r="AU1072" s="144" t="s">
        <v>85</v>
      </c>
      <c r="AY1072" s="18" t="s">
        <v>215</v>
      </c>
      <c r="BE1072" s="145">
        <f>IF(N1072="základní",J1072,0)</f>
        <v>0</v>
      </c>
      <c r="BF1072" s="145">
        <f>IF(N1072="snížená",J1072,0)</f>
        <v>0</v>
      </c>
      <c r="BG1072" s="145">
        <f>IF(N1072="zákl. přenesená",J1072,0)</f>
        <v>0</v>
      </c>
      <c r="BH1072" s="145">
        <f>IF(N1072="sníž. přenesená",J1072,0)</f>
        <v>0</v>
      </c>
      <c r="BI1072" s="145">
        <f>IF(N1072="nulová",J1072,0)</f>
        <v>0</v>
      </c>
      <c r="BJ1072" s="18" t="s">
        <v>83</v>
      </c>
      <c r="BK1072" s="145">
        <f>ROUND(I1072*H1072,2)</f>
        <v>0</v>
      </c>
      <c r="BL1072" s="18" t="s">
        <v>291</v>
      </c>
      <c r="BM1072" s="144" t="s">
        <v>1269</v>
      </c>
    </row>
    <row r="1073" spans="2:47" s="1" customFormat="1" ht="12">
      <c r="B1073" s="33"/>
      <c r="D1073" s="146" t="s">
        <v>222</v>
      </c>
      <c r="F1073" s="147" t="s">
        <v>1270</v>
      </c>
      <c r="I1073" s="148"/>
      <c r="L1073" s="33"/>
      <c r="M1073" s="149"/>
      <c r="T1073" s="54"/>
      <c r="AT1073" s="18" t="s">
        <v>222</v>
      </c>
      <c r="AU1073" s="18" t="s">
        <v>85</v>
      </c>
    </row>
    <row r="1074" spans="2:51" s="12" customFormat="1" ht="12">
      <c r="B1074" s="152"/>
      <c r="D1074" s="150" t="s">
        <v>226</v>
      </c>
      <c r="E1074" s="153" t="s">
        <v>21</v>
      </c>
      <c r="F1074" s="154" t="s">
        <v>1231</v>
      </c>
      <c r="H1074" s="153" t="s">
        <v>21</v>
      </c>
      <c r="I1074" s="155"/>
      <c r="L1074" s="152"/>
      <c r="M1074" s="156"/>
      <c r="T1074" s="157"/>
      <c r="AT1074" s="153" t="s">
        <v>226</v>
      </c>
      <c r="AU1074" s="153" t="s">
        <v>85</v>
      </c>
      <c r="AV1074" s="12" t="s">
        <v>83</v>
      </c>
      <c r="AW1074" s="12" t="s">
        <v>37</v>
      </c>
      <c r="AX1074" s="12" t="s">
        <v>76</v>
      </c>
      <c r="AY1074" s="153" t="s">
        <v>215</v>
      </c>
    </row>
    <row r="1075" spans="2:51" s="13" customFormat="1" ht="12">
      <c r="B1075" s="158"/>
      <c r="D1075" s="150" t="s">
        <v>226</v>
      </c>
      <c r="E1075" s="159" t="s">
        <v>21</v>
      </c>
      <c r="F1075" s="160" t="s">
        <v>1262</v>
      </c>
      <c r="H1075" s="161">
        <v>38.249</v>
      </c>
      <c r="I1075" s="162"/>
      <c r="L1075" s="158"/>
      <c r="M1075" s="163"/>
      <c r="T1075" s="164"/>
      <c r="AT1075" s="159" t="s">
        <v>226</v>
      </c>
      <c r="AU1075" s="159" t="s">
        <v>85</v>
      </c>
      <c r="AV1075" s="13" t="s">
        <v>85</v>
      </c>
      <c r="AW1075" s="13" t="s">
        <v>37</v>
      </c>
      <c r="AX1075" s="13" t="s">
        <v>76</v>
      </c>
      <c r="AY1075" s="159" t="s">
        <v>215</v>
      </c>
    </row>
    <row r="1076" spans="2:51" s="13" customFormat="1" ht="12">
      <c r="B1076" s="158"/>
      <c r="D1076" s="150" t="s">
        <v>226</v>
      </c>
      <c r="E1076" s="159" t="s">
        <v>21</v>
      </c>
      <c r="F1076" s="160" t="s">
        <v>1271</v>
      </c>
      <c r="H1076" s="161">
        <v>22.968</v>
      </c>
      <c r="I1076" s="162"/>
      <c r="L1076" s="158"/>
      <c r="M1076" s="163"/>
      <c r="T1076" s="164"/>
      <c r="AT1076" s="159" t="s">
        <v>226</v>
      </c>
      <c r="AU1076" s="159" t="s">
        <v>85</v>
      </c>
      <c r="AV1076" s="13" t="s">
        <v>85</v>
      </c>
      <c r="AW1076" s="13" t="s">
        <v>37</v>
      </c>
      <c r="AX1076" s="13" t="s">
        <v>76</v>
      </c>
      <c r="AY1076" s="159" t="s">
        <v>215</v>
      </c>
    </row>
    <row r="1077" spans="2:51" s="13" customFormat="1" ht="12">
      <c r="B1077" s="158"/>
      <c r="D1077" s="150" t="s">
        <v>226</v>
      </c>
      <c r="E1077" s="159" t="s">
        <v>21</v>
      </c>
      <c r="F1077" s="160" t="s">
        <v>1235</v>
      </c>
      <c r="H1077" s="161">
        <v>13.964</v>
      </c>
      <c r="I1077" s="162"/>
      <c r="L1077" s="158"/>
      <c r="M1077" s="163"/>
      <c r="T1077" s="164"/>
      <c r="AT1077" s="159" t="s">
        <v>226</v>
      </c>
      <c r="AU1077" s="159" t="s">
        <v>85</v>
      </c>
      <c r="AV1077" s="13" t="s">
        <v>85</v>
      </c>
      <c r="AW1077" s="13" t="s">
        <v>37</v>
      </c>
      <c r="AX1077" s="13" t="s">
        <v>76</v>
      </c>
      <c r="AY1077" s="159" t="s">
        <v>215</v>
      </c>
    </row>
    <row r="1078" spans="2:51" s="13" customFormat="1" ht="12">
      <c r="B1078" s="158"/>
      <c r="D1078" s="150" t="s">
        <v>226</v>
      </c>
      <c r="E1078" s="159" t="s">
        <v>21</v>
      </c>
      <c r="F1078" s="160" t="s">
        <v>1236</v>
      </c>
      <c r="H1078" s="161">
        <v>15.322</v>
      </c>
      <c r="I1078" s="162"/>
      <c r="L1078" s="158"/>
      <c r="M1078" s="163"/>
      <c r="T1078" s="164"/>
      <c r="AT1078" s="159" t="s">
        <v>226</v>
      </c>
      <c r="AU1078" s="159" t="s">
        <v>85</v>
      </c>
      <c r="AV1078" s="13" t="s">
        <v>85</v>
      </c>
      <c r="AW1078" s="13" t="s">
        <v>37</v>
      </c>
      <c r="AX1078" s="13" t="s">
        <v>76</v>
      </c>
      <c r="AY1078" s="159" t="s">
        <v>215</v>
      </c>
    </row>
    <row r="1079" spans="2:51" s="14" customFormat="1" ht="12">
      <c r="B1079" s="165"/>
      <c r="D1079" s="150" t="s">
        <v>226</v>
      </c>
      <c r="E1079" s="166" t="s">
        <v>21</v>
      </c>
      <c r="F1079" s="167" t="s">
        <v>229</v>
      </c>
      <c r="H1079" s="168">
        <v>90.503</v>
      </c>
      <c r="I1079" s="169"/>
      <c r="L1079" s="165"/>
      <c r="M1079" s="170"/>
      <c r="T1079" s="171"/>
      <c r="AT1079" s="166" t="s">
        <v>226</v>
      </c>
      <c r="AU1079" s="166" t="s">
        <v>85</v>
      </c>
      <c r="AV1079" s="14" t="s">
        <v>230</v>
      </c>
      <c r="AW1079" s="14" t="s">
        <v>37</v>
      </c>
      <c r="AX1079" s="14" t="s">
        <v>76</v>
      </c>
      <c r="AY1079" s="166" t="s">
        <v>215</v>
      </c>
    </row>
    <row r="1080" spans="2:51" s="13" customFormat="1" ht="12">
      <c r="B1080" s="158"/>
      <c r="D1080" s="150" t="s">
        <v>226</v>
      </c>
      <c r="E1080" s="159" t="s">
        <v>21</v>
      </c>
      <c r="F1080" s="160" t="s">
        <v>1272</v>
      </c>
      <c r="H1080" s="161">
        <v>2.854</v>
      </c>
      <c r="I1080" s="162"/>
      <c r="L1080" s="158"/>
      <c r="M1080" s="163"/>
      <c r="T1080" s="164"/>
      <c r="AT1080" s="159" t="s">
        <v>226</v>
      </c>
      <c r="AU1080" s="159" t="s">
        <v>85</v>
      </c>
      <c r="AV1080" s="13" t="s">
        <v>85</v>
      </c>
      <c r="AW1080" s="13" t="s">
        <v>37</v>
      </c>
      <c r="AX1080" s="13" t="s">
        <v>76</v>
      </c>
      <c r="AY1080" s="159" t="s">
        <v>215</v>
      </c>
    </row>
    <row r="1081" spans="2:51" s="13" customFormat="1" ht="12">
      <c r="B1081" s="158"/>
      <c r="D1081" s="150" t="s">
        <v>226</v>
      </c>
      <c r="E1081" s="159" t="s">
        <v>21</v>
      </c>
      <c r="F1081" s="160" t="s">
        <v>1273</v>
      </c>
      <c r="H1081" s="161">
        <v>2.854</v>
      </c>
      <c r="I1081" s="162"/>
      <c r="L1081" s="158"/>
      <c r="M1081" s="163"/>
      <c r="T1081" s="164"/>
      <c r="AT1081" s="159" t="s">
        <v>226</v>
      </c>
      <c r="AU1081" s="159" t="s">
        <v>85</v>
      </c>
      <c r="AV1081" s="13" t="s">
        <v>85</v>
      </c>
      <c r="AW1081" s="13" t="s">
        <v>37</v>
      </c>
      <c r="AX1081" s="13" t="s">
        <v>76</v>
      </c>
      <c r="AY1081" s="159" t="s">
        <v>215</v>
      </c>
    </row>
    <row r="1082" spans="2:51" s="14" customFormat="1" ht="12">
      <c r="B1082" s="165"/>
      <c r="D1082" s="150" t="s">
        <v>226</v>
      </c>
      <c r="E1082" s="166" t="s">
        <v>21</v>
      </c>
      <c r="F1082" s="167" t="s">
        <v>229</v>
      </c>
      <c r="H1082" s="168">
        <v>5.708</v>
      </c>
      <c r="I1082" s="169"/>
      <c r="L1082" s="165"/>
      <c r="M1082" s="170"/>
      <c r="T1082" s="171"/>
      <c r="AT1082" s="166" t="s">
        <v>226</v>
      </c>
      <c r="AU1082" s="166" t="s">
        <v>85</v>
      </c>
      <c r="AV1082" s="14" t="s">
        <v>230</v>
      </c>
      <c r="AW1082" s="14" t="s">
        <v>37</v>
      </c>
      <c r="AX1082" s="14" t="s">
        <v>76</v>
      </c>
      <c r="AY1082" s="166" t="s">
        <v>215</v>
      </c>
    </row>
    <row r="1083" spans="2:51" s="15" customFormat="1" ht="12">
      <c r="B1083" s="172"/>
      <c r="D1083" s="150" t="s">
        <v>226</v>
      </c>
      <c r="E1083" s="173" t="s">
        <v>21</v>
      </c>
      <c r="F1083" s="174" t="s">
        <v>240</v>
      </c>
      <c r="H1083" s="175">
        <v>96.211</v>
      </c>
      <c r="I1083" s="176"/>
      <c r="L1083" s="172"/>
      <c r="M1083" s="177"/>
      <c r="T1083" s="178"/>
      <c r="AT1083" s="173" t="s">
        <v>226</v>
      </c>
      <c r="AU1083" s="173" t="s">
        <v>85</v>
      </c>
      <c r="AV1083" s="15" t="s">
        <v>221</v>
      </c>
      <c r="AW1083" s="15" t="s">
        <v>37</v>
      </c>
      <c r="AX1083" s="15" t="s">
        <v>83</v>
      </c>
      <c r="AY1083" s="173" t="s">
        <v>215</v>
      </c>
    </row>
    <row r="1084" spans="2:65" s="1" customFormat="1" ht="16.5" customHeight="1">
      <c r="B1084" s="33"/>
      <c r="C1084" s="179" t="s">
        <v>1274</v>
      </c>
      <c r="D1084" s="179" t="s">
        <v>308</v>
      </c>
      <c r="E1084" s="180" t="s">
        <v>1243</v>
      </c>
      <c r="F1084" s="181" t="s">
        <v>1244</v>
      </c>
      <c r="G1084" s="182" t="s">
        <v>113</v>
      </c>
      <c r="H1084" s="183">
        <v>5.993</v>
      </c>
      <c r="I1084" s="184"/>
      <c r="J1084" s="185">
        <f>ROUND(I1084*H1084,2)</f>
        <v>0</v>
      </c>
      <c r="K1084" s="181" t="s">
        <v>220</v>
      </c>
      <c r="L1084" s="186"/>
      <c r="M1084" s="187" t="s">
        <v>21</v>
      </c>
      <c r="N1084" s="188" t="s">
        <v>47</v>
      </c>
      <c r="P1084" s="142">
        <f>O1084*H1084</f>
        <v>0</v>
      </c>
      <c r="Q1084" s="142">
        <v>0.0003</v>
      </c>
      <c r="R1084" s="142">
        <f>Q1084*H1084</f>
        <v>0.0017978999999999998</v>
      </c>
      <c r="S1084" s="142">
        <v>0</v>
      </c>
      <c r="T1084" s="143">
        <f>S1084*H1084</f>
        <v>0</v>
      </c>
      <c r="AR1084" s="144" t="s">
        <v>345</v>
      </c>
      <c r="AT1084" s="144" t="s">
        <v>308</v>
      </c>
      <c r="AU1084" s="144" t="s">
        <v>85</v>
      </c>
      <c r="AY1084" s="18" t="s">
        <v>215</v>
      </c>
      <c r="BE1084" s="145">
        <f>IF(N1084="základní",J1084,0)</f>
        <v>0</v>
      </c>
      <c r="BF1084" s="145">
        <f>IF(N1084="snížená",J1084,0)</f>
        <v>0</v>
      </c>
      <c r="BG1084" s="145">
        <f>IF(N1084="zákl. přenesená",J1084,0)</f>
        <v>0</v>
      </c>
      <c r="BH1084" s="145">
        <f>IF(N1084="sníž. přenesená",J1084,0)</f>
        <v>0</v>
      </c>
      <c r="BI1084" s="145">
        <f>IF(N1084="nulová",J1084,0)</f>
        <v>0</v>
      </c>
      <c r="BJ1084" s="18" t="s">
        <v>83</v>
      </c>
      <c r="BK1084" s="145">
        <f>ROUND(I1084*H1084,2)</f>
        <v>0</v>
      </c>
      <c r="BL1084" s="18" t="s">
        <v>291</v>
      </c>
      <c r="BM1084" s="144" t="s">
        <v>1275</v>
      </c>
    </row>
    <row r="1085" spans="2:51" s="13" customFormat="1" ht="12">
      <c r="B1085" s="158"/>
      <c r="D1085" s="150" t="s">
        <v>226</v>
      </c>
      <c r="F1085" s="160" t="s">
        <v>1276</v>
      </c>
      <c r="H1085" s="161">
        <v>5.993</v>
      </c>
      <c r="I1085" s="162"/>
      <c r="L1085" s="158"/>
      <c r="M1085" s="163"/>
      <c r="T1085" s="164"/>
      <c r="AT1085" s="159" t="s">
        <v>226</v>
      </c>
      <c r="AU1085" s="159" t="s">
        <v>85</v>
      </c>
      <c r="AV1085" s="13" t="s">
        <v>85</v>
      </c>
      <c r="AW1085" s="13" t="s">
        <v>4</v>
      </c>
      <c r="AX1085" s="13" t="s">
        <v>83</v>
      </c>
      <c r="AY1085" s="159" t="s">
        <v>215</v>
      </c>
    </row>
    <row r="1086" spans="2:65" s="1" customFormat="1" ht="16.5" customHeight="1">
      <c r="B1086" s="33"/>
      <c r="C1086" s="179" t="s">
        <v>730</v>
      </c>
      <c r="D1086" s="179" t="s">
        <v>308</v>
      </c>
      <c r="E1086" s="180" t="s">
        <v>1254</v>
      </c>
      <c r="F1086" s="181" t="s">
        <v>1255</v>
      </c>
      <c r="G1086" s="182" t="s">
        <v>113</v>
      </c>
      <c r="H1086" s="183">
        <v>95.028</v>
      </c>
      <c r="I1086" s="184"/>
      <c r="J1086" s="185">
        <f>ROUND(I1086*H1086,2)</f>
        <v>0</v>
      </c>
      <c r="K1086" s="181" t="s">
        <v>220</v>
      </c>
      <c r="L1086" s="186"/>
      <c r="M1086" s="187" t="s">
        <v>21</v>
      </c>
      <c r="N1086" s="188" t="s">
        <v>47</v>
      </c>
      <c r="P1086" s="142">
        <f>O1086*H1086</f>
        <v>0</v>
      </c>
      <c r="Q1086" s="142">
        <v>0.0005</v>
      </c>
      <c r="R1086" s="142">
        <f>Q1086*H1086</f>
        <v>0.047514</v>
      </c>
      <c r="S1086" s="142">
        <v>0</v>
      </c>
      <c r="T1086" s="143">
        <f>S1086*H1086</f>
        <v>0</v>
      </c>
      <c r="AR1086" s="144" t="s">
        <v>345</v>
      </c>
      <c r="AT1086" s="144" t="s">
        <v>308</v>
      </c>
      <c r="AU1086" s="144" t="s">
        <v>85</v>
      </c>
      <c r="AY1086" s="18" t="s">
        <v>215</v>
      </c>
      <c r="BE1086" s="145">
        <f>IF(N1086="základní",J1086,0)</f>
        <v>0</v>
      </c>
      <c r="BF1086" s="145">
        <f>IF(N1086="snížená",J1086,0)</f>
        <v>0</v>
      </c>
      <c r="BG1086" s="145">
        <f>IF(N1086="zákl. přenesená",J1086,0)</f>
        <v>0</v>
      </c>
      <c r="BH1086" s="145">
        <f>IF(N1086="sníž. přenesená",J1086,0)</f>
        <v>0</v>
      </c>
      <c r="BI1086" s="145">
        <f>IF(N1086="nulová",J1086,0)</f>
        <v>0</v>
      </c>
      <c r="BJ1086" s="18" t="s">
        <v>83</v>
      </c>
      <c r="BK1086" s="145">
        <f>ROUND(I1086*H1086,2)</f>
        <v>0</v>
      </c>
      <c r="BL1086" s="18" t="s">
        <v>291</v>
      </c>
      <c r="BM1086" s="144" t="s">
        <v>1277</v>
      </c>
    </row>
    <row r="1087" spans="2:51" s="13" customFormat="1" ht="12">
      <c r="B1087" s="158"/>
      <c r="D1087" s="150" t="s">
        <v>226</v>
      </c>
      <c r="F1087" s="160" t="s">
        <v>1278</v>
      </c>
      <c r="H1087" s="161">
        <v>95.028</v>
      </c>
      <c r="I1087" s="162"/>
      <c r="L1087" s="158"/>
      <c r="M1087" s="163"/>
      <c r="T1087" s="164"/>
      <c r="AT1087" s="159" t="s">
        <v>226</v>
      </c>
      <c r="AU1087" s="159" t="s">
        <v>85</v>
      </c>
      <c r="AV1087" s="13" t="s">
        <v>85</v>
      </c>
      <c r="AW1087" s="13" t="s">
        <v>4</v>
      </c>
      <c r="AX1087" s="13" t="s">
        <v>83</v>
      </c>
      <c r="AY1087" s="159" t="s">
        <v>215</v>
      </c>
    </row>
    <row r="1088" spans="2:65" s="1" customFormat="1" ht="24.25" customHeight="1">
      <c r="B1088" s="33"/>
      <c r="C1088" s="133" t="s">
        <v>1279</v>
      </c>
      <c r="D1088" s="133" t="s">
        <v>217</v>
      </c>
      <c r="E1088" s="134" t="s">
        <v>1280</v>
      </c>
      <c r="F1088" s="135" t="s">
        <v>1281</v>
      </c>
      <c r="G1088" s="136" t="s">
        <v>311</v>
      </c>
      <c r="H1088" s="137">
        <v>1.404</v>
      </c>
      <c r="I1088" s="138"/>
      <c r="J1088" s="139">
        <f>ROUND(I1088*H1088,2)</f>
        <v>0</v>
      </c>
      <c r="K1088" s="135" t="s">
        <v>220</v>
      </c>
      <c r="L1088" s="33"/>
      <c r="M1088" s="140" t="s">
        <v>21</v>
      </c>
      <c r="N1088" s="141" t="s">
        <v>47</v>
      </c>
      <c r="P1088" s="142">
        <f>O1088*H1088</f>
        <v>0</v>
      </c>
      <c r="Q1088" s="142">
        <v>0</v>
      </c>
      <c r="R1088" s="142">
        <f>Q1088*H1088</f>
        <v>0</v>
      </c>
      <c r="S1088" s="142">
        <v>0</v>
      </c>
      <c r="T1088" s="143">
        <f>S1088*H1088</f>
        <v>0</v>
      </c>
      <c r="AR1088" s="144" t="s">
        <v>291</v>
      </c>
      <c r="AT1088" s="144" t="s">
        <v>217</v>
      </c>
      <c r="AU1088" s="144" t="s">
        <v>85</v>
      </c>
      <c r="AY1088" s="18" t="s">
        <v>215</v>
      </c>
      <c r="BE1088" s="145">
        <f>IF(N1088="základní",J1088,0)</f>
        <v>0</v>
      </c>
      <c r="BF1088" s="145">
        <f>IF(N1088="snížená",J1088,0)</f>
        <v>0</v>
      </c>
      <c r="BG1088" s="145">
        <f>IF(N1088="zákl. přenesená",J1088,0)</f>
        <v>0</v>
      </c>
      <c r="BH1088" s="145">
        <f>IF(N1088="sníž. přenesená",J1088,0)</f>
        <v>0</v>
      </c>
      <c r="BI1088" s="145">
        <f>IF(N1088="nulová",J1088,0)</f>
        <v>0</v>
      </c>
      <c r="BJ1088" s="18" t="s">
        <v>83</v>
      </c>
      <c r="BK1088" s="145">
        <f>ROUND(I1088*H1088,2)</f>
        <v>0</v>
      </c>
      <c r="BL1088" s="18" t="s">
        <v>291</v>
      </c>
      <c r="BM1088" s="144" t="s">
        <v>1282</v>
      </c>
    </row>
    <row r="1089" spans="2:47" s="1" customFormat="1" ht="12">
      <c r="B1089" s="33"/>
      <c r="D1089" s="146" t="s">
        <v>222</v>
      </c>
      <c r="F1089" s="147" t="s">
        <v>1283</v>
      </c>
      <c r="I1089" s="148"/>
      <c r="L1089" s="33"/>
      <c r="M1089" s="149"/>
      <c r="T1089" s="54"/>
      <c r="AT1089" s="18" t="s">
        <v>222</v>
      </c>
      <c r="AU1089" s="18" t="s">
        <v>85</v>
      </c>
    </row>
    <row r="1090" spans="2:65" s="1" customFormat="1" ht="33" customHeight="1">
      <c r="B1090" s="33"/>
      <c r="C1090" s="133" t="s">
        <v>736</v>
      </c>
      <c r="D1090" s="133" t="s">
        <v>217</v>
      </c>
      <c r="E1090" s="134" t="s">
        <v>1284</v>
      </c>
      <c r="F1090" s="135" t="s">
        <v>1285</v>
      </c>
      <c r="G1090" s="136" t="s">
        <v>311</v>
      </c>
      <c r="H1090" s="137">
        <v>1.404</v>
      </c>
      <c r="I1090" s="138"/>
      <c r="J1090" s="139">
        <f>ROUND(I1090*H1090,2)</f>
        <v>0</v>
      </c>
      <c r="K1090" s="135" t="s">
        <v>220</v>
      </c>
      <c r="L1090" s="33"/>
      <c r="M1090" s="140" t="s">
        <v>21</v>
      </c>
      <c r="N1090" s="141" t="s">
        <v>47</v>
      </c>
      <c r="P1090" s="142">
        <f>O1090*H1090</f>
        <v>0</v>
      </c>
      <c r="Q1090" s="142">
        <v>0</v>
      </c>
      <c r="R1090" s="142">
        <f>Q1090*H1090</f>
        <v>0</v>
      </c>
      <c r="S1090" s="142">
        <v>0</v>
      </c>
      <c r="T1090" s="143">
        <f>S1090*H1090</f>
        <v>0</v>
      </c>
      <c r="AR1090" s="144" t="s">
        <v>291</v>
      </c>
      <c r="AT1090" s="144" t="s">
        <v>217</v>
      </c>
      <c r="AU1090" s="144" t="s">
        <v>85</v>
      </c>
      <c r="AY1090" s="18" t="s">
        <v>215</v>
      </c>
      <c r="BE1090" s="145">
        <f>IF(N1090="základní",J1090,0)</f>
        <v>0</v>
      </c>
      <c r="BF1090" s="145">
        <f>IF(N1090="snížená",J1090,0)</f>
        <v>0</v>
      </c>
      <c r="BG1090" s="145">
        <f>IF(N1090="zákl. přenesená",J1090,0)</f>
        <v>0</v>
      </c>
      <c r="BH1090" s="145">
        <f>IF(N1090="sníž. přenesená",J1090,0)</f>
        <v>0</v>
      </c>
      <c r="BI1090" s="145">
        <f>IF(N1090="nulová",J1090,0)</f>
        <v>0</v>
      </c>
      <c r="BJ1090" s="18" t="s">
        <v>83</v>
      </c>
      <c r="BK1090" s="145">
        <f>ROUND(I1090*H1090,2)</f>
        <v>0</v>
      </c>
      <c r="BL1090" s="18" t="s">
        <v>291</v>
      </c>
      <c r="BM1090" s="144" t="s">
        <v>1286</v>
      </c>
    </row>
    <row r="1091" spans="2:47" s="1" customFormat="1" ht="12">
      <c r="B1091" s="33"/>
      <c r="D1091" s="146" t="s">
        <v>222</v>
      </c>
      <c r="F1091" s="147" t="s">
        <v>1287</v>
      </c>
      <c r="I1091" s="148"/>
      <c r="L1091" s="33"/>
      <c r="M1091" s="149"/>
      <c r="T1091" s="54"/>
      <c r="AT1091" s="18" t="s">
        <v>222</v>
      </c>
      <c r="AU1091" s="18" t="s">
        <v>85</v>
      </c>
    </row>
    <row r="1092" spans="2:63" s="11" customFormat="1" ht="22.9" customHeight="1">
      <c r="B1092" s="121"/>
      <c r="D1092" s="122" t="s">
        <v>75</v>
      </c>
      <c r="E1092" s="131" t="s">
        <v>1288</v>
      </c>
      <c r="F1092" s="131" t="s">
        <v>1289</v>
      </c>
      <c r="I1092" s="124"/>
      <c r="J1092" s="132">
        <f>BK1092</f>
        <v>0</v>
      </c>
      <c r="L1092" s="121"/>
      <c r="M1092" s="126"/>
      <c r="P1092" s="127">
        <f>SUM(P1093:P1182)</f>
        <v>0</v>
      </c>
      <c r="R1092" s="127">
        <f>SUM(R1093:R1182)</f>
        <v>1.1928048552</v>
      </c>
      <c r="T1092" s="128">
        <f>SUM(T1093:T1182)</f>
        <v>0.3523</v>
      </c>
      <c r="AR1092" s="122" t="s">
        <v>85</v>
      </c>
      <c r="AT1092" s="129" t="s">
        <v>75</v>
      </c>
      <c r="AU1092" s="129" t="s">
        <v>83</v>
      </c>
      <c r="AY1092" s="122" t="s">
        <v>215</v>
      </c>
      <c r="BK1092" s="130">
        <f>SUM(BK1093:BK1182)</f>
        <v>0</v>
      </c>
    </row>
    <row r="1093" spans="2:65" s="1" customFormat="1" ht="24.25" customHeight="1">
      <c r="B1093" s="33"/>
      <c r="C1093" s="133" t="s">
        <v>1290</v>
      </c>
      <c r="D1093" s="133" t="s">
        <v>217</v>
      </c>
      <c r="E1093" s="134" t="s">
        <v>1291</v>
      </c>
      <c r="F1093" s="135" t="s">
        <v>1292</v>
      </c>
      <c r="G1093" s="136" t="s">
        <v>113</v>
      </c>
      <c r="H1093" s="137">
        <v>140.92</v>
      </c>
      <c r="I1093" s="138"/>
      <c r="J1093" s="139">
        <f>ROUND(I1093*H1093,2)</f>
        <v>0</v>
      </c>
      <c r="K1093" s="135" t="s">
        <v>220</v>
      </c>
      <c r="L1093" s="33"/>
      <c r="M1093" s="140" t="s">
        <v>21</v>
      </c>
      <c r="N1093" s="141" t="s">
        <v>47</v>
      </c>
      <c r="P1093" s="142">
        <f>O1093*H1093</f>
        <v>0</v>
      </c>
      <c r="Q1093" s="142">
        <v>0</v>
      </c>
      <c r="R1093" s="142">
        <f>Q1093*H1093</f>
        <v>0</v>
      </c>
      <c r="S1093" s="142">
        <v>0.0025</v>
      </c>
      <c r="T1093" s="143">
        <f>S1093*H1093</f>
        <v>0.3523</v>
      </c>
      <c r="AR1093" s="144" t="s">
        <v>291</v>
      </c>
      <c r="AT1093" s="144" t="s">
        <v>217</v>
      </c>
      <c r="AU1093" s="144" t="s">
        <v>85</v>
      </c>
      <c r="AY1093" s="18" t="s">
        <v>215</v>
      </c>
      <c r="BE1093" s="145">
        <f>IF(N1093="základní",J1093,0)</f>
        <v>0</v>
      </c>
      <c r="BF1093" s="145">
        <f>IF(N1093="snížená",J1093,0)</f>
        <v>0</v>
      </c>
      <c r="BG1093" s="145">
        <f>IF(N1093="zákl. přenesená",J1093,0)</f>
        <v>0</v>
      </c>
      <c r="BH1093" s="145">
        <f>IF(N1093="sníž. přenesená",J1093,0)</f>
        <v>0</v>
      </c>
      <c r="BI1093" s="145">
        <f>IF(N1093="nulová",J1093,0)</f>
        <v>0</v>
      </c>
      <c r="BJ1093" s="18" t="s">
        <v>83</v>
      </c>
      <c r="BK1093" s="145">
        <f>ROUND(I1093*H1093,2)</f>
        <v>0</v>
      </c>
      <c r="BL1093" s="18" t="s">
        <v>291</v>
      </c>
      <c r="BM1093" s="144" t="s">
        <v>1293</v>
      </c>
    </row>
    <row r="1094" spans="2:47" s="1" customFormat="1" ht="12">
      <c r="B1094" s="33"/>
      <c r="D1094" s="146" t="s">
        <v>222</v>
      </c>
      <c r="F1094" s="147" t="s">
        <v>1294</v>
      </c>
      <c r="I1094" s="148"/>
      <c r="L1094" s="33"/>
      <c r="M1094" s="149"/>
      <c r="T1094" s="54"/>
      <c r="AT1094" s="18" t="s">
        <v>222</v>
      </c>
      <c r="AU1094" s="18" t="s">
        <v>85</v>
      </c>
    </row>
    <row r="1095" spans="2:51" s="13" customFormat="1" ht="12">
      <c r="B1095" s="158"/>
      <c r="D1095" s="150" t="s">
        <v>226</v>
      </c>
      <c r="E1095" s="159" t="s">
        <v>21</v>
      </c>
      <c r="F1095" s="160" t="s">
        <v>168</v>
      </c>
      <c r="H1095" s="161">
        <v>140.92</v>
      </c>
      <c r="I1095" s="162"/>
      <c r="L1095" s="158"/>
      <c r="M1095" s="163"/>
      <c r="T1095" s="164"/>
      <c r="AT1095" s="159" t="s">
        <v>226</v>
      </c>
      <c r="AU1095" s="159" t="s">
        <v>85</v>
      </c>
      <c r="AV1095" s="13" t="s">
        <v>85</v>
      </c>
      <c r="AW1095" s="13" t="s">
        <v>37</v>
      </c>
      <c r="AX1095" s="13" t="s">
        <v>76</v>
      </c>
      <c r="AY1095" s="159" t="s">
        <v>215</v>
      </c>
    </row>
    <row r="1096" spans="2:51" s="15" customFormat="1" ht="12">
      <c r="B1096" s="172"/>
      <c r="D1096" s="150" t="s">
        <v>226</v>
      </c>
      <c r="E1096" s="173" t="s">
        <v>21</v>
      </c>
      <c r="F1096" s="174" t="s">
        <v>240</v>
      </c>
      <c r="H1096" s="175">
        <v>140.92</v>
      </c>
      <c r="I1096" s="176"/>
      <c r="L1096" s="172"/>
      <c r="M1096" s="177"/>
      <c r="T1096" s="178"/>
      <c r="AT1096" s="173" t="s">
        <v>226</v>
      </c>
      <c r="AU1096" s="173" t="s">
        <v>85</v>
      </c>
      <c r="AV1096" s="15" t="s">
        <v>221</v>
      </c>
      <c r="AW1096" s="15" t="s">
        <v>37</v>
      </c>
      <c r="AX1096" s="15" t="s">
        <v>83</v>
      </c>
      <c r="AY1096" s="173" t="s">
        <v>215</v>
      </c>
    </row>
    <row r="1097" spans="2:65" s="1" customFormat="1" ht="24.25" customHeight="1">
      <c r="B1097" s="33"/>
      <c r="C1097" s="133" t="s">
        <v>742</v>
      </c>
      <c r="D1097" s="133" t="s">
        <v>217</v>
      </c>
      <c r="E1097" s="134" t="s">
        <v>1295</v>
      </c>
      <c r="F1097" s="135" t="s">
        <v>1296</v>
      </c>
      <c r="G1097" s="136" t="s">
        <v>113</v>
      </c>
      <c r="H1097" s="137">
        <v>166.284</v>
      </c>
      <c r="I1097" s="138"/>
      <c r="J1097" s="139">
        <f>ROUND(I1097*H1097,2)</f>
        <v>0</v>
      </c>
      <c r="K1097" s="135" t="s">
        <v>220</v>
      </c>
      <c r="L1097" s="33"/>
      <c r="M1097" s="140" t="s">
        <v>21</v>
      </c>
      <c r="N1097" s="141" t="s">
        <v>47</v>
      </c>
      <c r="P1097" s="142">
        <f>O1097*H1097</f>
        <v>0</v>
      </c>
      <c r="Q1097" s="142">
        <v>0</v>
      </c>
      <c r="R1097" s="142">
        <f>Q1097*H1097</f>
        <v>0</v>
      </c>
      <c r="S1097" s="142">
        <v>0</v>
      </c>
      <c r="T1097" s="143">
        <f>S1097*H1097</f>
        <v>0</v>
      </c>
      <c r="AR1097" s="144" t="s">
        <v>291</v>
      </c>
      <c r="AT1097" s="144" t="s">
        <v>217</v>
      </c>
      <c r="AU1097" s="144" t="s">
        <v>85</v>
      </c>
      <c r="AY1097" s="18" t="s">
        <v>215</v>
      </c>
      <c r="BE1097" s="145">
        <f>IF(N1097="základní",J1097,0)</f>
        <v>0</v>
      </c>
      <c r="BF1097" s="145">
        <f>IF(N1097="snížená",J1097,0)</f>
        <v>0</v>
      </c>
      <c r="BG1097" s="145">
        <f>IF(N1097="zákl. přenesená",J1097,0)</f>
        <v>0</v>
      </c>
      <c r="BH1097" s="145">
        <f>IF(N1097="sníž. přenesená",J1097,0)</f>
        <v>0</v>
      </c>
      <c r="BI1097" s="145">
        <f>IF(N1097="nulová",J1097,0)</f>
        <v>0</v>
      </c>
      <c r="BJ1097" s="18" t="s">
        <v>83</v>
      </c>
      <c r="BK1097" s="145">
        <f>ROUND(I1097*H1097,2)</f>
        <v>0</v>
      </c>
      <c r="BL1097" s="18" t="s">
        <v>291</v>
      </c>
      <c r="BM1097" s="144" t="s">
        <v>1297</v>
      </c>
    </row>
    <row r="1098" spans="2:47" s="1" customFormat="1" ht="12">
      <c r="B1098" s="33"/>
      <c r="D1098" s="146" t="s">
        <v>222</v>
      </c>
      <c r="F1098" s="147" t="s">
        <v>1298</v>
      </c>
      <c r="I1098" s="148"/>
      <c r="L1098" s="33"/>
      <c r="M1098" s="149"/>
      <c r="T1098" s="54"/>
      <c r="AT1098" s="18" t="s">
        <v>222</v>
      </c>
      <c r="AU1098" s="18" t="s">
        <v>85</v>
      </c>
    </row>
    <row r="1099" spans="2:51" s="12" customFormat="1" ht="12">
      <c r="B1099" s="152"/>
      <c r="D1099" s="150" t="s">
        <v>226</v>
      </c>
      <c r="E1099" s="153" t="s">
        <v>21</v>
      </c>
      <c r="F1099" s="154" t="s">
        <v>1299</v>
      </c>
      <c r="H1099" s="153" t="s">
        <v>21</v>
      </c>
      <c r="I1099" s="155"/>
      <c r="L1099" s="152"/>
      <c r="M1099" s="156"/>
      <c r="T1099" s="157"/>
      <c r="AT1099" s="153" t="s">
        <v>226</v>
      </c>
      <c r="AU1099" s="153" t="s">
        <v>85</v>
      </c>
      <c r="AV1099" s="12" t="s">
        <v>83</v>
      </c>
      <c r="AW1099" s="12" t="s">
        <v>37</v>
      </c>
      <c r="AX1099" s="12" t="s">
        <v>76</v>
      </c>
      <c r="AY1099" s="153" t="s">
        <v>215</v>
      </c>
    </row>
    <row r="1100" spans="2:51" s="13" customFormat="1" ht="12">
      <c r="B1100" s="158"/>
      <c r="D1100" s="150" t="s">
        <v>226</v>
      </c>
      <c r="E1100" s="159" t="s">
        <v>21</v>
      </c>
      <c r="F1100" s="160" t="s">
        <v>171</v>
      </c>
      <c r="H1100" s="161">
        <v>134.39</v>
      </c>
      <c r="I1100" s="162"/>
      <c r="L1100" s="158"/>
      <c r="M1100" s="163"/>
      <c r="T1100" s="164"/>
      <c r="AT1100" s="159" t="s">
        <v>226</v>
      </c>
      <c r="AU1100" s="159" t="s">
        <v>85</v>
      </c>
      <c r="AV1100" s="13" t="s">
        <v>85</v>
      </c>
      <c r="AW1100" s="13" t="s">
        <v>37</v>
      </c>
      <c r="AX1100" s="13" t="s">
        <v>76</v>
      </c>
      <c r="AY1100" s="159" t="s">
        <v>215</v>
      </c>
    </row>
    <row r="1101" spans="2:51" s="13" customFormat="1" ht="12">
      <c r="B1101" s="158"/>
      <c r="D1101" s="150" t="s">
        <v>226</v>
      </c>
      <c r="E1101" s="159" t="s">
        <v>21</v>
      </c>
      <c r="F1101" s="160" t="s">
        <v>1251</v>
      </c>
      <c r="H1101" s="161">
        <v>24.694</v>
      </c>
      <c r="I1101" s="162"/>
      <c r="L1101" s="158"/>
      <c r="M1101" s="163"/>
      <c r="T1101" s="164"/>
      <c r="AT1101" s="159" t="s">
        <v>226</v>
      </c>
      <c r="AU1101" s="159" t="s">
        <v>85</v>
      </c>
      <c r="AV1101" s="13" t="s">
        <v>85</v>
      </c>
      <c r="AW1101" s="13" t="s">
        <v>37</v>
      </c>
      <c r="AX1101" s="13" t="s">
        <v>76</v>
      </c>
      <c r="AY1101" s="159" t="s">
        <v>215</v>
      </c>
    </row>
    <row r="1102" spans="2:51" s="13" customFormat="1" ht="12">
      <c r="B1102" s="158"/>
      <c r="D1102" s="150" t="s">
        <v>226</v>
      </c>
      <c r="E1102" s="159" t="s">
        <v>21</v>
      </c>
      <c r="F1102" s="160" t="s">
        <v>1252</v>
      </c>
      <c r="H1102" s="161">
        <v>7.2</v>
      </c>
      <c r="I1102" s="162"/>
      <c r="L1102" s="158"/>
      <c r="M1102" s="163"/>
      <c r="T1102" s="164"/>
      <c r="AT1102" s="159" t="s">
        <v>226</v>
      </c>
      <c r="AU1102" s="159" t="s">
        <v>85</v>
      </c>
      <c r="AV1102" s="13" t="s">
        <v>85</v>
      </c>
      <c r="AW1102" s="13" t="s">
        <v>37</v>
      </c>
      <c r="AX1102" s="13" t="s">
        <v>76</v>
      </c>
      <c r="AY1102" s="159" t="s">
        <v>215</v>
      </c>
    </row>
    <row r="1103" spans="2:51" s="15" customFormat="1" ht="12">
      <c r="B1103" s="172"/>
      <c r="D1103" s="150" t="s">
        <v>226</v>
      </c>
      <c r="E1103" s="173" t="s">
        <v>21</v>
      </c>
      <c r="F1103" s="174" t="s">
        <v>240</v>
      </c>
      <c r="H1103" s="175">
        <v>166.28399999999996</v>
      </c>
      <c r="I1103" s="176"/>
      <c r="L1103" s="172"/>
      <c r="M1103" s="177"/>
      <c r="T1103" s="178"/>
      <c r="AT1103" s="173" t="s">
        <v>226</v>
      </c>
      <c r="AU1103" s="173" t="s">
        <v>85</v>
      </c>
      <c r="AV1103" s="15" t="s">
        <v>221</v>
      </c>
      <c r="AW1103" s="15" t="s">
        <v>37</v>
      </c>
      <c r="AX1103" s="15" t="s">
        <v>83</v>
      </c>
      <c r="AY1103" s="173" t="s">
        <v>215</v>
      </c>
    </row>
    <row r="1104" spans="2:65" s="1" customFormat="1" ht="16.5" customHeight="1">
      <c r="B1104" s="33"/>
      <c r="C1104" s="179" t="s">
        <v>1300</v>
      </c>
      <c r="D1104" s="179" t="s">
        <v>308</v>
      </c>
      <c r="E1104" s="180" t="s">
        <v>1301</v>
      </c>
      <c r="F1104" s="181" t="s">
        <v>1302</v>
      </c>
      <c r="G1104" s="182" t="s">
        <v>113</v>
      </c>
      <c r="H1104" s="183">
        <v>7.344</v>
      </c>
      <c r="I1104" s="184"/>
      <c r="J1104" s="185">
        <f>ROUND(I1104*H1104,2)</f>
        <v>0</v>
      </c>
      <c r="K1104" s="181" t="s">
        <v>220</v>
      </c>
      <c r="L1104" s="186"/>
      <c r="M1104" s="187" t="s">
        <v>21</v>
      </c>
      <c r="N1104" s="188" t="s">
        <v>47</v>
      </c>
      <c r="P1104" s="142">
        <f>O1104*H1104</f>
        <v>0</v>
      </c>
      <c r="Q1104" s="142">
        <v>0.003</v>
      </c>
      <c r="R1104" s="142">
        <f>Q1104*H1104</f>
        <v>0.022032000000000003</v>
      </c>
      <c r="S1104" s="142">
        <v>0</v>
      </c>
      <c r="T1104" s="143">
        <f>S1104*H1104</f>
        <v>0</v>
      </c>
      <c r="AR1104" s="144" t="s">
        <v>345</v>
      </c>
      <c r="AT1104" s="144" t="s">
        <v>308</v>
      </c>
      <c r="AU1104" s="144" t="s">
        <v>85</v>
      </c>
      <c r="AY1104" s="18" t="s">
        <v>215</v>
      </c>
      <c r="BE1104" s="145">
        <f>IF(N1104="základní",J1104,0)</f>
        <v>0</v>
      </c>
      <c r="BF1104" s="145">
        <f>IF(N1104="snížená",J1104,0)</f>
        <v>0</v>
      </c>
      <c r="BG1104" s="145">
        <f>IF(N1104="zákl. přenesená",J1104,0)</f>
        <v>0</v>
      </c>
      <c r="BH1104" s="145">
        <f>IF(N1104="sníž. přenesená",J1104,0)</f>
        <v>0</v>
      </c>
      <c r="BI1104" s="145">
        <f>IF(N1104="nulová",J1104,0)</f>
        <v>0</v>
      </c>
      <c r="BJ1104" s="18" t="s">
        <v>83</v>
      </c>
      <c r="BK1104" s="145">
        <f>ROUND(I1104*H1104,2)</f>
        <v>0</v>
      </c>
      <c r="BL1104" s="18" t="s">
        <v>291</v>
      </c>
      <c r="BM1104" s="144" t="s">
        <v>1303</v>
      </c>
    </row>
    <row r="1105" spans="2:51" s="13" customFormat="1" ht="12">
      <c r="B1105" s="158"/>
      <c r="D1105" s="150" t="s">
        <v>226</v>
      </c>
      <c r="E1105" s="159" t="s">
        <v>21</v>
      </c>
      <c r="F1105" s="160" t="s">
        <v>153</v>
      </c>
      <c r="H1105" s="161">
        <v>7.2</v>
      </c>
      <c r="I1105" s="162"/>
      <c r="L1105" s="158"/>
      <c r="M1105" s="163"/>
      <c r="T1105" s="164"/>
      <c r="AT1105" s="159" t="s">
        <v>226</v>
      </c>
      <c r="AU1105" s="159" t="s">
        <v>85</v>
      </c>
      <c r="AV1105" s="13" t="s">
        <v>85</v>
      </c>
      <c r="AW1105" s="13" t="s">
        <v>37</v>
      </c>
      <c r="AX1105" s="13" t="s">
        <v>76</v>
      </c>
      <c r="AY1105" s="159" t="s">
        <v>215</v>
      </c>
    </row>
    <row r="1106" spans="2:51" s="15" customFormat="1" ht="12">
      <c r="B1106" s="172"/>
      <c r="D1106" s="150" t="s">
        <v>226</v>
      </c>
      <c r="E1106" s="173" t="s">
        <v>21</v>
      </c>
      <c r="F1106" s="174" t="s">
        <v>240</v>
      </c>
      <c r="H1106" s="175">
        <v>7.2</v>
      </c>
      <c r="I1106" s="176"/>
      <c r="L1106" s="172"/>
      <c r="M1106" s="177"/>
      <c r="T1106" s="178"/>
      <c r="AT1106" s="173" t="s">
        <v>226</v>
      </c>
      <c r="AU1106" s="173" t="s">
        <v>85</v>
      </c>
      <c r="AV1106" s="15" t="s">
        <v>221</v>
      </c>
      <c r="AW1106" s="15" t="s">
        <v>37</v>
      </c>
      <c r="AX1106" s="15" t="s">
        <v>83</v>
      </c>
      <c r="AY1106" s="173" t="s">
        <v>215</v>
      </c>
    </row>
    <row r="1107" spans="2:51" s="13" customFormat="1" ht="12">
      <c r="B1107" s="158"/>
      <c r="D1107" s="150" t="s">
        <v>226</v>
      </c>
      <c r="F1107" s="160" t="s">
        <v>1304</v>
      </c>
      <c r="H1107" s="161">
        <v>7.344</v>
      </c>
      <c r="I1107" s="162"/>
      <c r="L1107" s="158"/>
      <c r="M1107" s="163"/>
      <c r="T1107" s="164"/>
      <c r="AT1107" s="159" t="s">
        <v>226</v>
      </c>
      <c r="AU1107" s="159" t="s">
        <v>85</v>
      </c>
      <c r="AV1107" s="13" t="s">
        <v>85</v>
      </c>
      <c r="AW1107" s="13" t="s">
        <v>4</v>
      </c>
      <c r="AX1107" s="13" t="s">
        <v>83</v>
      </c>
      <c r="AY1107" s="159" t="s">
        <v>215</v>
      </c>
    </row>
    <row r="1108" spans="2:65" s="1" customFormat="1" ht="16.5" customHeight="1">
      <c r="B1108" s="33"/>
      <c r="C1108" s="179" t="s">
        <v>747</v>
      </c>
      <c r="D1108" s="179" t="s">
        <v>308</v>
      </c>
      <c r="E1108" s="180" t="s">
        <v>1305</v>
      </c>
      <c r="F1108" s="181" t="s">
        <v>1306</v>
      </c>
      <c r="G1108" s="182" t="s">
        <v>113</v>
      </c>
      <c r="H1108" s="183">
        <v>162.266</v>
      </c>
      <c r="I1108" s="184"/>
      <c r="J1108" s="185">
        <f>ROUND(I1108*H1108,2)</f>
        <v>0</v>
      </c>
      <c r="K1108" s="181" t="s">
        <v>220</v>
      </c>
      <c r="L1108" s="186"/>
      <c r="M1108" s="187" t="s">
        <v>21</v>
      </c>
      <c r="N1108" s="188" t="s">
        <v>47</v>
      </c>
      <c r="P1108" s="142">
        <f>O1108*H1108</f>
        <v>0</v>
      </c>
      <c r="Q1108" s="142">
        <v>0.0045</v>
      </c>
      <c r="R1108" s="142">
        <f>Q1108*H1108</f>
        <v>0.7301969999999999</v>
      </c>
      <c r="S1108" s="142">
        <v>0</v>
      </c>
      <c r="T1108" s="143">
        <f>S1108*H1108</f>
        <v>0</v>
      </c>
      <c r="AR1108" s="144" t="s">
        <v>345</v>
      </c>
      <c r="AT1108" s="144" t="s">
        <v>308</v>
      </c>
      <c r="AU1108" s="144" t="s">
        <v>85</v>
      </c>
      <c r="AY1108" s="18" t="s">
        <v>215</v>
      </c>
      <c r="BE1108" s="145">
        <f>IF(N1108="základní",J1108,0)</f>
        <v>0</v>
      </c>
      <c r="BF1108" s="145">
        <f>IF(N1108="snížená",J1108,0)</f>
        <v>0</v>
      </c>
      <c r="BG1108" s="145">
        <f>IF(N1108="zákl. přenesená",J1108,0)</f>
        <v>0</v>
      </c>
      <c r="BH1108" s="145">
        <f>IF(N1108="sníž. přenesená",J1108,0)</f>
        <v>0</v>
      </c>
      <c r="BI1108" s="145">
        <f>IF(N1108="nulová",J1108,0)</f>
        <v>0</v>
      </c>
      <c r="BJ1108" s="18" t="s">
        <v>83</v>
      </c>
      <c r="BK1108" s="145">
        <f>ROUND(I1108*H1108,2)</f>
        <v>0</v>
      </c>
      <c r="BL1108" s="18" t="s">
        <v>291</v>
      </c>
      <c r="BM1108" s="144" t="s">
        <v>1307</v>
      </c>
    </row>
    <row r="1109" spans="2:51" s="12" customFormat="1" ht="12">
      <c r="B1109" s="152"/>
      <c r="D1109" s="150" t="s">
        <v>226</v>
      </c>
      <c r="E1109" s="153" t="s">
        <v>21</v>
      </c>
      <c r="F1109" s="154" t="s">
        <v>1299</v>
      </c>
      <c r="H1109" s="153" t="s">
        <v>21</v>
      </c>
      <c r="I1109" s="155"/>
      <c r="L1109" s="152"/>
      <c r="M1109" s="156"/>
      <c r="T1109" s="157"/>
      <c r="AT1109" s="153" t="s">
        <v>226</v>
      </c>
      <c r="AU1109" s="153" t="s">
        <v>85</v>
      </c>
      <c r="AV1109" s="12" t="s">
        <v>83</v>
      </c>
      <c r="AW1109" s="12" t="s">
        <v>37</v>
      </c>
      <c r="AX1109" s="12" t="s">
        <v>76</v>
      </c>
      <c r="AY1109" s="153" t="s">
        <v>215</v>
      </c>
    </row>
    <row r="1110" spans="2:51" s="13" customFormat="1" ht="12">
      <c r="B1110" s="158"/>
      <c r="D1110" s="150" t="s">
        <v>226</v>
      </c>
      <c r="E1110" s="159" t="s">
        <v>21</v>
      </c>
      <c r="F1110" s="160" t="s">
        <v>171</v>
      </c>
      <c r="H1110" s="161">
        <v>134.39</v>
      </c>
      <c r="I1110" s="162"/>
      <c r="L1110" s="158"/>
      <c r="M1110" s="163"/>
      <c r="T1110" s="164"/>
      <c r="AT1110" s="159" t="s">
        <v>226</v>
      </c>
      <c r="AU1110" s="159" t="s">
        <v>85</v>
      </c>
      <c r="AV1110" s="13" t="s">
        <v>85</v>
      </c>
      <c r="AW1110" s="13" t="s">
        <v>37</v>
      </c>
      <c r="AX1110" s="13" t="s">
        <v>76</v>
      </c>
      <c r="AY1110" s="159" t="s">
        <v>215</v>
      </c>
    </row>
    <row r="1111" spans="2:51" s="13" customFormat="1" ht="12">
      <c r="B1111" s="158"/>
      <c r="D1111" s="150" t="s">
        <v>226</v>
      </c>
      <c r="E1111" s="159" t="s">
        <v>21</v>
      </c>
      <c r="F1111" s="160" t="s">
        <v>1251</v>
      </c>
      <c r="H1111" s="161">
        <v>24.694</v>
      </c>
      <c r="I1111" s="162"/>
      <c r="L1111" s="158"/>
      <c r="M1111" s="163"/>
      <c r="T1111" s="164"/>
      <c r="AT1111" s="159" t="s">
        <v>226</v>
      </c>
      <c r="AU1111" s="159" t="s">
        <v>85</v>
      </c>
      <c r="AV1111" s="13" t="s">
        <v>85</v>
      </c>
      <c r="AW1111" s="13" t="s">
        <v>37</v>
      </c>
      <c r="AX1111" s="13" t="s">
        <v>76</v>
      </c>
      <c r="AY1111" s="159" t="s">
        <v>215</v>
      </c>
    </row>
    <row r="1112" spans="2:51" s="15" customFormat="1" ht="12">
      <c r="B1112" s="172"/>
      <c r="D1112" s="150" t="s">
        <v>226</v>
      </c>
      <c r="E1112" s="173" t="s">
        <v>21</v>
      </c>
      <c r="F1112" s="174" t="s">
        <v>240</v>
      </c>
      <c r="H1112" s="175">
        <v>159.08399999999997</v>
      </c>
      <c r="I1112" s="176"/>
      <c r="L1112" s="172"/>
      <c r="M1112" s="177"/>
      <c r="T1112" s="178"/>
      <c r="AT1112" s="173" t="s">
        <v>226</v>
      </c>
      <c r="AU1112" s="173" t="s">
        <v>85</v>
      </c>
      <c r="AV1112" s="15" t="s">
        <v>221</v>
      </c>
      <c r="AW1112" s="15" t="s">
        <v>37</v>
      </c>
      <c r="AX1112" s="15" t="s">
        <v>83</v>
      </c>
      <c r="AY1112" s="173" t="s">
        <v>215</v>
      </c>
    </row>
    <row r="1113" spans="2:51" s="13" customFormat="1" ht="12">
      <c r="B1113" s="158"/>
      <c r="D1113" s="150" t="s">
        <v>226</v>
      </c>
      <c r="F1113" s="160" t="s">
        <v>1308</v>
      </c>
      <c r="H1113" s="161">
        <v>162.266</v>
      </c>
      <c r="I1113" s="162"/>
      <c r="L1113" s="158"/>
      <c r="M1113" s="163"/>
      <c r="T1113" s="164"/>
      <c r="AT1113" s="159" t="s">
        <v>226</v>
      </c>
      <c r="AU1113" s="159" t="s">
        <v>85</v>
      </c>
      <c r="AV1113" s="13" t="s">
        <v>85</v>
      </c>
      <c r="AW1113" s="13" t="s">
        <v>4</v>
      </c>
      <c r="AX1113" s="13" t="s">
        <v>83</v>
      </c>
      <c r="AY1113" s="159" t="s">
        <v>215</v>
      </c>
    </row>
    <row r="1114" spans="2:65" s="1" customFormat="1" ht="24.25" customHeight="1">
      <c r="B1114" s="33"/>
      <c r="C1114" s="133" t="s">
        <v>1309</v>
      </c>
      <c r="D1114" s="133" t="s">
        <v>217</v>
      </c>
      <c r="E1114" s="134" t="s">
        <v>1310</v>
      </c>
      <c r="F1114" s="135" t="s">
        <v>1311</v>
      </c>
      <c r="G1114" s="136" t="s">
        <v>113</v>
      </c>
      <c r="H1114" s="137">
        <v>0.534</v>
      </c>
      <c r="I1114" s="138"/>
      <c r="J1114" s="139">
        <f>ROUND(I1114*H1114,2)</f>
        <v>0</v>
      </c>
      <c r="K1114" s="135" t="s">
        <v>220</v>
      </c>
      <c r="L1114" s="33"/>
      <c r="M1114" s="140" t="s">
        <v>21</v>
      </c>
      <c r="N1114" s="141" t="s">
        <v>47</v>
      </c>
      <c r="P1114" s="142">
        <f>O1114*H1114</f>
        <v>0</v>
      </c>
      <c r="Q1114" s="142">
        <v>0.006</v>
      </c>
      <c r="R1114" s="142">
        <f>Q1114*H1114</f>
        <v>0.0032040000000000003</v>
      </c>
      <c r="S1114" s="142">
        <v>0</v>
      </c>
      <c r="T1114" s="143">
        <f>S1114*H1114</f>
        <v>0</v>
      </c>
      <c r="AR1114" s="144" t="s">
        <v>291</v>
      </c>
      <c r="AT1114" s="144" t="s">
        <v>217</v>
      </c>
      <c r="AU1114" s="144" t="s">
        <v>85</v>
      </c>
      <c r="AY1114" s="18" t="s">
        <v>215</v>
      </c>
      <c r="BE1114" s="145">
        <f>IF(N1114="základní",J1114,0)</f>
        <v>0</v>
      </c>
      <c r="BF1114" s="145">
        <f>IF(N1114="snížená",J1114,0)</f>
        <v>0</v>
      </c>
      <c r="BG1114" s="145">
        <f>IF(N1114="zákl. přenesená",J1114,0)</f>
        <v>0</v>
      </c>
      <c r="BH1114" s="145">
        <f>IF(N1114="sníž. přenesená",J1114,0)</f>
        <v>0</v>
      </c>
      <c r="BI1114" s="145">
        <f>IF(N1114="nulová",J1114,0)</f>
        <v>0</v>
      </c>
      <c r="BJ1114" s="18" t="s">
        <v>83</v>
      </c>
      <c r="BK1114" s="145">
        <f>ROUND(I1114*H1114,2)</f>
        <v>0</v>
      </c>
      <c r="BL1114" s="18" t="s">
        <v>291</v>
      </c>
      <c r="BM1114" s="144" t="s">
        <v>1312</v>
      </c>
    </row>
    <row r="1115" spans="2:47" s="1" customFormat="1" ht="12">
      <c r="B1115" s="33"/>
      <c r="D1115" s="146" t="s">
        <v>222</v>
      </c>
      <c r="F1115" s="147" t="s">
        <v>1313</v>
      </c>
      <c r="I1115" s="148"/>
      <c r="L1115" s="33"/>
      <c r="M1115" s="149"/>
      <c r="T1115" s="54"/>
      <c r="AT1115" s="18" t="s">
        <v>222</v>
      </c>
      <c r="AU1115" s="18" t="s">
        <v>85</v>
      </c>
    </row>
    <row r="1116" spans="2:51" s="12" customFormat="1" ht="12">
      <c r="B1116" s="152"/>
      <c r="D1116" s="150" t="s">
        <v>226</v>
      </c>
      <c r="E1116" s="153" t="s">
        <v>21</v>
      </c>
      <c r="F1116" s="154" t="s">
        <v>1314</v>
      </c>
      <c r="H1116" s="153" t="s">
        <v>21</v>
      </c>
      <c r="I1116" s="155"/>
      <c r="L1116" s="152"/>
      <c r="M1116" s="156"/>
      <c r="T1116" s="157"/>
      <c r="AT1116" s="153" t="s">
        <v>226</v>
      </c>
      <c r="AU1116" s="153" t="s">
        <v>85</v>
      </c>
      <c r="AV1116" s="12" t="s">
        <v>83</v>
      </c>
      <c r="AW1116" s="12" t="s">
        <v>37</v>
      </c>
      <c r="AX1116" s="12" t="s">
        <v>76</v>
      </c>
      <c r="AY1116" s="153" t="s">
        <v>215</v>
      </c>
    </row>
    <row r="1117" spans="2:51" s="13" customFormat="1" ht="12">
      <c r="B1117" s="158"/>
      <c r="D1117" s="150" t="s">
        <v>226</v>
      </c>
      <c r="E1117" s="159" t="s">
        <v>21</v>
      </c>
      <c r="F1117" s="160" t="s">
        <v>561</v>
      </c>
      <c r="H1117" s="161">
        <v>0.534</v>
      </c>
      <c r="I1117" s="162"/>
      <c r="L1117" s="158"/>
      <c r="M1117" s="163"/>
      <c r="T1117" s="164"/>
      <c r="AT1117" s="159" t="s">
        <v>226</v>
      </c>
      <c r="AU1117" s="159" t="s">
        <v>85</v>
      </c>
      <c r="AV1117" s="13" t="s">
        <v>85</v>
      </c>
      <c r="AW1117" s="13" t="s">
        <v>37</v>
      </c>
      <c r="AX1117" s="13" t="s">
        <v>76</v>
      </c>
      <c r="AY1117" s="159" t="s">
        <v>215</v>
      </c>
    </row>
    <row r="1118" spans="2:51" s="15" customFormat="1" ht="12">
      <c r="B1118" s="172"/>
      <c r="D1118" s="150" t="s">
        <v>226</v>
      </c>
      <c r="E1118" s="173" t="s">
        <v>21</v>
      </c>
      <c r="F1118" s="174" t="s">
        <v>240</v>
      </c>
      <c r="H1118" s="175">
        <v>0.534</v>
      </c>
      <c r="I1118" s="176"/>
      <c r="L1118" s="172"/>
      <c r="M1118" s="177"/>
      <c r="T1118" s="178"/>
      <c r="AT1118" s="173" t="s">
        <v>226</v>
      </c>
      <c r="AU1118" s="173" t="s">
        <v>85</v>
      </c>
      <c r="AV1118" s="15" t="s">
        <v>221</v>
      </c>
      <c r="AW1118" s="15" t="s">
        <v>37</v>
      </c>
      <c r="AX1118" s="15" t="s">
        <v>83</v>
      </c>
      <c r="AY1118" s="173" t="s">
        <v>215</v>
      </c>
    </row>
    <row r="1119" spans="2:65" s="1" customFormat="1" ht="16.5" customHeight="1">
      <c r="B1119" s="33"/>
      <c r="C1119" s="179" t="s">
        <v>753</v>
      </c>
      <c r="D1119" s="179" t="s">
        <v>308</v>
      </c>
      <c r="E1119" s="180" t="s">
        <v>1315</v>
      </c>
      <c r="F1119" s="181" t="s">
        <v>1316</v>
      </c>
      <c r="G1119" s="182" t="s">
        <v>256</v>
      </c>
      <c r="H1119" s="183">
        <v>0.254</v>
      </c>
      <c r="I1119" s="184"/>
      <c r="J1119" s="185">
        <f>ROUND(I1119*H1119,2)</f>
        <v>0</v>
      </c>
      <c r="K1119" s="181" t="s">
        <v>220</v>
      </c>
      <c r="L1119" s="186"/>
      <c r="M1119" s="187" t="s">
        <v>21</v>
      </c>
      <c r="N1119" s="188" t="s">
        <v>47</v>
      </c>
      <c r="P1119" s="142">
        <f>O1119*H1119</f>
        <v>0</v>
      </c>
      <c r="Q1119" s="142">
        <v>0.035</v>
      </c>
      <c r="R1119" s="142">
        <f>Q1119*H1119</f>
        <v>0.00889</v>
      </c>
      <c r="S1119" s="142">
        <v>0</v>
      </c>
      <c r="T1119" s="143">
        <f>S1119*H1119</f>
        <v>0</v>
      </c>
      <c r="AR1119" s="144" t="s">
        <v>345</v>
      </c>
      <c r="AT1119" s="144" t="s">
        <v>308</v>
      </c>
      <c r="AU1119" s="144" t="s">
        <v>85</v>
      </c>
      <c r="AY1119" s="18" t="s">
        <v>215</v>
      </c>
      <c r="BE1119" s="145">
        <f>IF(N1119="základní",J1119,0)</f>
        <v>0</v>
      </c>
      <c r="BF1119" s="145">
        <f>IF(N1119="snížená",J1119,0)</f>
        <v>0</v>
      </c>
      <c r="BG1119" s="145">
        <f>IF(N1119="zákl. přenesená",J1119,0)</f>
        <v>0</v>
      </c>
      <c r="BH1119" s="145">
        <f>IF(N1119="sníž. přenesená",J1119,0)</f>
        <v>0</v>
      </c>
      <c r="BI1119" s="145">
        <f>IF(N1119="nulová",J1119,0)</f>
        <v>0</v>
      </c>
      <c r="BJ1119" s="18" t="s">
        <v>83</v>
      </c>
      <c r="BK1119" s="145">
        <f>ROUND(I1119*H1119,2)</f>
        <v>0</v>
      </c>
      <c r="BL1119" s="18" t="s">
        <v>291</v>
      </c>
      <c r="BM1119" s="144" t="s">
        <v>1317</v>
      </c>
    </row>
    <row r="1120" spans="2:51" s="12" customFormat="1" ht="12">
      <c r="B1120" s="152"/>
      <c r="D1120" s="150" t="s">
        <v>226</v>
      </c>
      <c r="E1120" s="153" t="s">
        <v>21</v>
      </c>
      <c r="F1120" s="154" t="s">
        <v>1314</v>
      </c>
      <c r="H1120" s="153" t="s">
        <v>21</v>
      </c>
      <c r="I1120" s="155"/>
      <c r="L1120" s="152"/>
      <c r="M1120" s="156"/>
      <c r="T1120" s="157"/>
      <c r="AT1120" s="153" t="s">
        <v>226</v>
      </c>
      <c r="AU1120" s="153" t="s">
        <v>85</v>
      </c>
      <c r="AV1120" s="12" t="s">
        <v>83</v>
      </c>
      <c r="AW1120" s="12" t="s">
        <v>37</v>
      </c>
      <c r="AX1120" s="12" t="s">
        <v>76</v>
      </c>
      <c r="AY1120" s="153" t="s">
        <v>215</v>
      </c>
    </row>
    <row r="1121" spans="2:51" s="13" customFormat="1" ht="12">
      <c r="B1121" s="158"/>
      <c r="D1121" s="150" t="s">
        <v>226</v>
      </c>
      <c r="E1121" s="159" t="s">
        <v>21</v>
      </c>
      <c r="F1121" s="160" t="s">
        <v>1318</v>
      </c>
      <c r="H1121" s="161">
        <v>0.254</v>
      </c>
      <c r="I1121" s="162"/>
      <c r="L1121" s="158"/>
      <c r="M1121" s="163"/>
      <c r="T1121" s="164"/>
      <c r="AT1121" s="159" t="s">
        <v>226</v>
      </c>
      <c r="AU1121" s="159" t="s">
        <v>85</v>
      </c>
      <c r="AV1121" s="13" t="s">
        <v>85</v>
      </c>
      <c r="AW1121" s="13" t="s">
        <v>37</v>
      </c>
      <c r="AX1121" s="13" t="s">
        <v>76</v>
      </c>
      <c r="AY1121" s="159" t="s">
        <v>215</v>
      </c>
    </row>
    <row r="1122" spans="2:51" s="15" customFormat="1" ht="12">
      <c r="B1122" s="172"/>
      <c r="D1122" s="150" t="s">
        <v>226</v>
      </c>
      <c r="E1122" s="173" t="s">
        <v>21</v>
      </c>
      <c r="F1122" s="174" t="s">
        <v>240</v>
      </c>
      <c r="H1122" s="175">
        <v>0.254</v>
      </c>
      <c r="I1122" s="176"/>
      <c r="L1122" s="172"/>
      <c r="M1122" s="177"/>
      <c r="T1122" s="178"/>
      <c r="AT1122" s="173" t="s">
        <v>226</v>
      </c>
      <c r="AU1122" s="173" t="s">
        <v>85</v>
      </c>
      <c r="AV1122" s="15" t="s">
        <v>221</v>
      </c>
      <c r="AW1122" s="15" t="s">
        <v>37</v>
      </c>
      <c r="AX1122" s="15" t="s">
        <v>83</v>
      </c>
      <c r="AY1122" s="173" t="s">
        <v>215</v>
      </c>
    </row>
    <row r="1123" spans="2:65" s="1" customFormat="1" ht="24.25" customHeight="1">
      <c r="B1123" s="33"/>
      <c r="C1123" s="133" t="s">
        <v>1319</v>
      </c>
      <c r="D1123" s="133" t="s">
        <v>217</v>
      </c>
      <c r="E1123" s="134" t="s">
        <v>1320</v>
      </c>
      <c r="F1123" s="135" t="s">
        <v>1321</v>
      </c>
      <c r="G1123" s="136" t="s">
        <v>113</v>
      </c>
      <c r="H1123" s="137">
        <v>49.01</v>
      </c>
      <c r="I1123" s="138"/>
      <c r="J1123" s="139">
        <f>ROUND(I1123*H1123,2)</f>
        <v>0</v>
      </c>
      <c r="K1123" s="135" t="s">
        <v>220</v>
      </c>
      <c r="L1123" s="33"/>
      <c r="M1123" s="140" t="s">
        <v>21</v>
      </c>
      <c r="N1123" s="141" t="s">
        <v>47</v>
      </c>
      <c r="P1123" s="142">
        <f>O1123*H1123</f>
        <v>0</v>
      </c>
      <c r="Q1123" s="142">
        <v>0.003</v>
      </c>
      <c r="R1123" s="142">
        <f>Q1123*H1123</f>
        <v>0.14703</v>
      </c>
      <c r="S1123" s="142">
        <v>0</v>
      </c>
      <c r="T1123" s="143">
        <f>S1123*H1123</f>
        <v>0</v>
      </c>
      <c r="AR1123" s="144" t="s">
        <v>291</v>
      </c>
      <c r="AT1123" s="144" t="s">
        <v>217</v>
      </c>
      <c r="AU1123" s="144" t="s">
        <v>85</v>
      </c>
      <c r="AY1123" s="18" t="s">
        <v>215</v>
      </c>
      <c r="BE1123" s="145">
        <f>IF(N1123="základní",J1123,0)</f>
        <v>0</v>
      </c>
      <c r="BF1123" s="145">
        <f>IF(N1123="snížená",J1123,0)</f>
        <v>0</v>
      </c>
      <c r="BG1123" s="145">
        <f>IF(N1123="zákl. přenesená",J1123,0)</f>
        <v>0</v>
      </c>
      <c r="BH1123" s="145">
        <f>IF(N1123="sníž. přenesená",J1123,0)</f>
        <v>0</v>
      </c>
      <c r="BI1123" s="145">
        <f>IF(N1123="nulová",J1123,0)</f>
        <v>0</v>
      </c>
      <c r="BJ1123" s="18" t="s">
        <v>83</v>
      </c>
      <c r="BK1123" s="145">
        <f>ROUND(I1123*H1123,2)</f>
        <v>0</v>
      </c>
      <c r="BL1123" s="18" t="s">
        <v>291</v>
      </c>
      <c r="BM1123" s="144" t="s">
        <v>1322</v>
      </c>
    </row>
    <row r="1124" spans="2:47" s="1" customFormat="1" ht="12">
      <c r="B1124" s="33"/>
      <c r="D1124" s="146" t="s">
        <v>222</v>
      </c>
      <c r="F1124" s="147" t="s">
        <v>1323</v>
      </c>
      <c r="I1124" s="148"/>
      <c r="L1124" s="33"/>
      <c r="M1124" s="149"/>
      <c r="T1124" s="54"/>
      <c r="AT1124" s="18" t="s">
        <v>222</v>
      </c>
      <c r="AU1124" s="18" t="s">
        <v>85</v>
      </c>
    </row>
    <row r="1125" spans="2:51" s="12" customFormat="1" ht="12">
      <c r="B1125" s="152"/>
      <c r="D1125" s="150" t="s">
        <v>226</v>
      </c>
      <c r="E1125" s="153" t="s">
        <v>21</v>
      </c>
      <c r="F1125" s="154" t="s">
        <v>628</v>
      </c>
      <c r="H1125" s="153" t="s">
        <v>21</v>
      </c>
      <c r="I1125" s="155"/>
      <c r="L1125" s="152"/>
      <c r="M1125" s="156"/>
      <c r="T1125" s="157"/>
      <c r="AT1125" s="153" t="s">
        <v>226</v>
      </c>
      <c r="AU1125" s="153" t="s">
        <v>85</v>
      </c>
      <c r="AV1125" s="12" t="s">
        <v>83</v>
      </c>
      <c r="AW1125" s="12" t="s">
        <v>37</v>
      </c>
      <c r="AX1125" s="12" t="s">
        <v>76</v>
      </c>
      <c r="AY1125" s="153" t="s">
        <v>215</v>
      </c>
    </row>
    <row r="1126" spans="2:51" s="13" customFormat="1" ht="12">
      <c r="B1126" s="158"/>
      <c r="D1126" s="150" t="s">
        <v>226</v>
      </c>
      <c r="E1126" s="159" t="s">
        <v>21</v>
      </c>
      <c r="F1126" s="160" t="s">
        <v>1263</v>
      </c>
      <c r="H1126" s="161">
        <v>20.097</v>
      </c>
      <c r="I1126" s="162"/>
      <c r="L1126" s="158"/>
      <c r="M1126" s="163"/>
      <c r="T1126" s="164"/>
      <c r="AT1126" s="159" t="s">
        <v>226</v>
      </c>
      <c r="AU1126" s="159" t="s">
        <v>85</v>
      </c>
      <c r="AV1126" s="13" t="s">
        <v>85</v>
      </c>
      <c r="AW1126" s="13" t="s">
        <v>37</v>
      </c>
      <c r="AX1126" s="13" t="s">
        <v>76</v>
      </c>
      <c r="AY1126" s="159" t="s">
        <v>215</v>
      </c>
    </row>
    <row r="1127" spans="2:51" s="13" customFormat="1" ht="12">
      <c r="B1127" s="158"/>
      <c r="D1127" s="150" t="s">
        <v>226</v>
      </c>
      <c r="E1127" s="159" t="s">
        <v>21</v>
      </c>
      <c r="F1127" s="160" t="s">
        <v>1324</v>
      </c>
      <c r="H1127" s="161">
        <v>11.223</v>
      </c>
      <c r="I1127" s="162"/>
      <c r="L1127" s="158"/>
      <c r="M1127" s="163"/>
      <c r="T1127" s="164"/>
      <c r="AT1127" s="159" t="s">
        <v>226</v>
      </c>
      <c r="AU1127" s="159" t="s">
        <v>85</v>
      </c>
      <c r="AV1127" s="13" t="s">
        <v>85</v>
      </c>
      <c r="AW1127" s="13" t="s">
        <v>37</v>
      </c>
      <c r="AX1127" s="13" t="s">
        <v>76</v>
      </c>
      <c r="AY1127" s="159" t="s">
        <v>215</v>
      </c>
    </row>
    <row r="1128" spans="2:51" s="13" customFormat="1" ht="12">
      <c r="B1128" s="158"/>
      <c r="D1128" s="150" t="s">
        <v>226</v>
      </c>
      <c r="E1128" s="159" t="s">
        <v>21</v>
      </c>
      <c r="F1128" s="160" t="s">
        <v>1325</v>
      </c>
      <c r="H1128" s="161">
        <v>12.422</v>
      </c>
      <c r="I1128" s="162"/>
      <c r="L1128" s="158"/>
      <c r="M1128" s="163"/>
      <c r="T1128" s="164"/>
      <c r="AT1128" s="159" t="s">
        <v>226</v>
      </c>
      <c r="AU1128" s="159" t="s">
        <v>85</v>
      </c>
      <c r="AV1128" s="13" t="s">
        <v>85</v>
      </c>
      <c r="AW1128" s="13" t="s">
        <v>37</v>
      </c>
      <c r="AX1128" s="13" t="s">
        <v>76</v>
      </c>
      <c r="AY1128" s="159" t="s">
        <v>215</v>
      </c>
    </row>
    <row r="1129" spans="2:51" s="13" customFormat="1" ht="12">
      <c r="B1129" s="158"/>
      <c r="D1129" s="150" t="s">
        <v>226</v>
      </c>
      <c r="E1129" s="159" t="s">
        <v>21</v>
      </c>
      <c r="F1129" s="160" t="s">
        <v>1326</v>
      </c>
      <c r="H1129" s="161">
        <v>5.268</v>
      </c>
      <c r="I1129" s="162"/>
      <c r="L1129" s="158"/>
      <c r="M1129" s="163"/>
      <c r="T1129" s="164"/>
      <c r="AT1129" s="159" t="s">
        <v>226</v>
      </c>
      <c r="AU1129" s="159" t="s">
        <v>85</v>
      </c>
      <c r="AV1129" s="13" t="s">
        <v>85</v>
      </c>
      <c r="AW1129" s="13" t="s">
        <v>37</v>
      </c>
      <c r="AX1129" s="13" t="s">
        <v>76</v>
      </c>
      <c r="AY1129" s="159" t="s">
        <v>215</v>
      </c>
    </row>
    <row r="1130" spans="2:51" s="15" customFormat="1" ht="12">
      <c r="B1130" s="172"/>
      <c r="D1130" s="150" t="s">
        <v>226</v>
      </c>
      <c r="E1130" s="173" t="s">
        <v>21</v>
      </c>
      <c r="F1130" s="174" t="s">
        <v>240</v>
      </c>
      <c r="H1130" s="175">
        <v>49.01</v>
      </c>
      <c r="I1130" s="176"/>
      <c r="L1130" s="172"/>
      <c r="M1130" s="177"/>
      <c r="T1130" s="178"/>
      <c r="AT1130" s="173" t="s">
        <v>226</v>
      </c>
      <c r="AU1130" s="173" t="s">
        <v>85</v>
      </c>
      <c r="AV1130" s="15" t="s">
        <v>221</v>
      </c>
      <c r="AW1130" s="15" t="s">
        <v>37</v>
      </c>
      <c r="AX1130" s="15" t="s">
        <v>83</v>
      </c>
      <c r="AY1130" s="173" t="s">
        <v>215</v>
      </c>
    </row>
    <row r="1131" spans="2:65" s="1" customFormat="1" ht="16.5" customHeight="1">
      <c r="B1131" s="33"/>
      <c r="C1131" s="179" t="s">
        <v>763</v>
      </c>
      <c r="D1131" s="179" t="s">
        <v>308</v>
      </c>
      <c r="E1131" s="180" t="s">
        <v>1327</v>
      </c>
      <c r="F1131" s="181" t="s">
        <v>1328</v>
      </c>
      <c r="G1131" s="182" t="s">
        <v>113</v>
      </c>
      <c r="H1131" s="183">
        <v>23.682</v>
      </c>
      <c r="I1131" s="184"/>
      <c r="J1131" s="185">
        <f>ROUND(I1131*H1131,2)</f>
        <v>0</v>
      </c>
      <c r="K1131" s="181" t="s">
        <v>220</v>
      </c>
      <c r="L1131" s="186"/>
      <c r="M1131" s="187" t="s">
        <v>21</v>
      </c>
      <c r="N1131" s="188" t="s">
        <v>47</v>
      </c>
      <c r="P1131" s="142">
        <f>O1131*H1131</f>
        <v>0</v>
      </c>
      <c r="Q1131" s="142">
        <v>0.0009</v>
      </c>
      <c r="R1131" s="142">
        <f>Q1131*H1131</f>
        <v>0.021313799999999997</v>
      </c>
      <c r="S1131" s="142">
        <v>0</v>
      </c>
      <c r="T1131" s="143">
        <f>S1131*H1131</f>
        <v>0</v>
      </c>
      <c r="AR1131" s="144" t="s">
        <v>345</v>
      </c>
      <c r="AT1131" s="144" t="s">
        <v>308</v>
      </c>
      <c r="AU1131" s="144" t="s">
        <v>85</v>
      </c>
      <c r="AY1131" s="18" t="s">
        <v>215</v>
      </c>
      <c r="BE1131" s="145">
        <f>IF(N1131="základní",J1131,0)</f>
        <v>0</v>
      </c>
      <c r="BF1131" s="145">
        <f>IF(N1131="snížená",J1131,0)</f>
        <v>0</v>
      </c>
      <c r="BG1131" s="145">
        <f>IF(N1131="zákl. přenesená",J1131,0)</f>
        <v>0</v>
      </c>
      <c r="BH1131" s="145">
        <f>IF(N1131="sníž. přenesená",J1131,0)</f>
        <v>0</v>
      </c>
      <c r="BI1131" s="145">
        <f>IF(N1131="nulová",J1131,0)</f>
        <v>0</v>
      </c>
      <c r="BJ1131" s="18" t="s">
        <v>83</v>
      </c>
      <c r="BK1131" s="145">
        <f>ROUND(I1131*H1131,2)</f>
        <v>0</v>
      </c>
      <c r="BL1131" s="18" t="s">
        <v>291</v>
      </c>
      <c r="BM1131" s="144" t="s">
        <v>1329</v>
      </c>
    </row>
    <row r="1132" spans="2:51" s="13" customFormat="1" ht="12">
      <c r="B1132" s="158"/>
      <c r="D1132" s="150" t="s">
        <v>226</v>
      </c>
      <c r="E1132" s="159" t="s">
        <v>21</v>
      </c>
      <c r="F1132" s="160" t="s">
        <v>1330</v>
      </c>
      <c r="H1132" s="161">
        <v>10.544</v>
      </c>
      <c r="I1132" s="162"/>
      <c r="L1132" s="158"/>
      <c r="M1132" s="163"/>
      <c r="T1132" s="164"/>
      <c r="AT1132" s="159" t="s">
        <v>226</v>
      </c>
      <c r="AU1132" s="159" t="s">
        <v>85</v>
      </c>
      <c r="AV1132" s="13" t="s">
        <v>85</v>
      </c>
      <c r="AW1132" s="13" t="s">
        <v>37</v>
      </c>
      <c r="AX1132" s="13" t="s">
        <v>76</v>
      </c>
      <c r="AY1132" s="159" t="s">
        <v>215</v>
      </c>
    </row>
    <row r="1133" spans="2:51" s="13" customFormat="1" ht="12">
      <c r="B1133" s="158"/>
      <c r="D1133" s="150" t="s">
        <v>226</v>
      </c>
      <c r="E1133" s="159" t="s">
        <v>21</v>
      </c>
      <c r="F1133" s="160" t="s">
        <v>1331</v>
      </c>
      <c r="H1133" s="161">
        <v>12.01</v>
      </c>
      <c r="I1133" s="162"/>
      <c r="L1133" s="158"/>
      <c r="M1133" s="163"/>
      <c r="T1133" s="164"/>
      <c r="AT1133" s="159" t="s">
        <v>226</v>
      </c>
      <c r="AU1133" s="159" t="s">
        <v>85</v>
      </c>
      <c r="AV1133" s="13" t="s">
        <v>85</v>
      </c>
      <c r="AW1133" s="13" t="s">
        <v>37</v>
      </c>
      <c r="AX1133" s="13" t="s">
        <v>76</v>
      </c>
      <c r="AY1133" s="159" t="s">
        <v>215</v>
      </c>
    </row>
    <row r="1134" spans="2:51" s="15" customFormat="1" ht="12">
      <c r="B1134" s="172"/>
      <c r="D1134" s="150" t="s">
        <v>226</v>
      </c>
      <c r="E1134" s="173" t="s">
        <v>21</v>
      </c>
      <c r="F1134" s="174" t="s">
        <v>240</v>
      </c>
      <c r="H1134" s="175">
        <v>22.554000000000002</v>
      </c>
      <c r="I1134" s="176"/>
      <c r="L1134" s="172"/>
      <c r="M1134" s="177"/>
      <c r="T1134" s="178"/>
      <c r="AT1134" s="173" t="s">
        <v>226</v>
      </c>
      <c r="AU1134" s="173" t="s">
        <v>85</v>
      </c>
      <c r="AV1134" s="15" t="s">
        <v>221</v>
      </c>
      <c r="AW1134" s="15" t="s">
        <v>37</v>
      </c>
      <c r="AX1134" s="15" t="s">
        <v>83</v>
      </c>
      <c r="AY1134" s="173" t="s">
        <v>215</v>
      </c>
    </row>
    <row r="1135" spans="2:51" s="13" customFormat="1" ht="12">
      <c r="B1135" s="158"/>
      <c r="D1135" s="150" t="s">
        <v>226</v>
      </c>
      <c r="F1135" s="160" t="s">
        <v>1332</v>
      </c>
      <c r="H1135" s="161">
        <v>23.682</v>
      </c>
      <c r="I1135" s="162"/>
      <c r="L1135" s="158"/>
      <c r="M1135" s="163"/>
      <c r="T1135" s="164"/>
      <c r="AT1135" s="159" t="s">
        <v>226</v>
      </c>
      <c r="AU1135" s="159" t="s">
        <v>85</v>
      </c>
      <c r="AV1135" s="13" t="s">
        <v>85</v>
      </c>
      <c r="AW1135" s="13" t="s">
        <v>4</v>
      </c>
      <c r="AX1135" s="13" t="s">
        <v>83</v>
      </c>
      <c r="AY1135" s="159" t="s">
        <v>215</v>
      </c>
    </row>
    <row r="1136" spans="2:65" s="1" customFormat="1" ht="16.5" customHeight="1">
      <c r="B1136" s="33"/>
      <c r="C1136" s="179" t="s">
        <v>1333</v>
      </c>
      <c r="D1136" s="179" t="s">
        <v>308</v>
      </c>
      <c r="E1136" s="180" t="s">
        <v>1334</v>
      </c>
      <c r="F1136" s="181" t="s">
        <v>1335</v>
      </c>
      <c r="G1136" s="182" t="s">
        <v>113</v>
      </c>
      <c r="H1136" s="183">
        <v>21.102</v>
      </c>
      <c r="I1136" s="184"/>
      <c r="J1136" s="185">
        <f>ROUND(I1136*H1136,2)</f>
        <v>0</v>
      </c>
      <c r="K1136" s="181" t="s">
        <v>220</v>
      </c>
      <c r="L1136" s="186"/>
      <c r="M1136" s="187" t="s">
        <v>21</v>
      </c>
      <c r="N1136" s="188" t="s">
        <v>47</v>
      </c>
      <c r="P1136" s="142">
        <f>O1136*H1136</f>
        <v>0</v>
      </c>
      <c r="Q1136" s="142">
        <v>0.003</v>
      </c>
      <c r="R1136" s="142">
        <f>Q1136*H1136</f>
        <v>0.063306</v>
      </c>
      <c r="S1136" s="142">
        <v>0</v>
      </c>
      <c r="T1136" s="143">
        <f>S1136*H1136</f>
        <v>0</v>
      </c>
      <c r="AR1136" s="144" t="s">
        <v>345</v>
      </c>
      <c r="AT1136" s="144" t="s">
        <v>308</v>
      </c>
      <c r="AU1136" s="144" t="s">
        <v>85</v>
      </c>
      <c r="AY1136" s="18" t="s">
        <v>215</v>
      </c>
      <c r="BE1136" s="145">
        <f>IF(N1136="základní",J1136,0)</f>
        <v>0</v>
      </c>
      <c r="BF1136" s="145">
        <f>IF(N1136="snížená",J1136,0)</f>
        <v>0</v>
      </c>
      <c r="BG1136" s="145">
        <f>IF(N1136="zákl. přenesená",J1136,0)</f>
        <v>0</v>
      </c>
      <c r="BH1136" s="145">
        <f>IF(N1136="sníž. přenesená",J1136,0)</f>
        <v>0</v>
      </c>
      <c r="BI1136" s="145">
        <f>IF(N1136="nulová",J1136,0)</f>
        <v>0</v>
      </c>
      <c r="BJ1136" s="18" t="s">
        <v>83</v>
      </c>
      <c r="BK1136" s="145">
        <f>ROUND(I1136*H1136,2)</f>
        <v>0</v>
      </c>
      <c r="BL1136" s="18" t="s">
        <v>291</v>
      </c>
      <c r="BM1136" s="144" t="s">
        <v>1336</v>
      </c>
    </row>
    <row r="1137" spans="2:51" s="12" customFormat="1" ht="12">
      <c r="B1137" s="152"/>
      <c r="D1137" s="150" t="s">
        <v>226</v>
      </c>
      <c r="E1137" s="153" t="s">
        <v>21</v>
      </c>
      <c r="F1137" s="154" t="s">
        <v>628</v>
      </c>
      <c r="H1137" s="153" t="s">
        <v>21</v>
      </c>
      <c r="I1137" s="155"/>
      <c r="L1137" s="152"/>
      <c r="M1137" s="156"/>
      <c r="T1137" s="157"/>
      <c r="AT1137" s="153" t="s">
        <v>226</v>
      </c>
      <c r="AU1137" s="153" t="s">
        <v>85</v>
      </c>
      <c r="AV1137" s="12" t="s">
        <v>83</v>
      </c>
      <c r="AW1137" s="12" t="s">
        <v>37</v>
      </c>
      <c r="AX1137" s="12" t="s">
        <v>76</v>
      </c>
      <c r="AY1137" s="153" t="s">
        <v>215</v>
      </c>
    </row>
    <row r="1138" spans="2:51" s="13" customFormat="1" ht="12">
      <c r="B1138" s="158"/>
      <c r="D1138" s="150" t="s">
        <v>226</v>
      </c>
      <c r="E1138" s="159" t="s">
        <v>21</v>
      </c>
      <c r="F1138" s="160" t="s">
        <v>1263</v>
      </c>
      <c r="H1138" s="161">
        <v>20.097</v>
      </c>
      <c r="I1138" s="162"/>
      <c r="L1138" s="158"/>
      <c r="M1138" s="163"/>
      <c r="T1138" s="164"/>
      <c r="AT1138" s="159" t="s">
        <v>226</v>
      </c>
      <c r="AU1138" s="159" t="s">
        <v>85</v>
      </c>
      <c r="AV1138" s="13" t="s">
        <v>85</v>
      </c>
      <c r="AW1138" s="13" t="s">
        <v>37</v>
      </c>
      <c r="AX1138" s="13" t="s">
        <v>76</v>
      </c>
      <c r="AY1138" s="159" t="s">
        <v>215</v>
      </c>
    </row>
    <row r="1139" spans="2:51" s="15" customFormat="1" ht="12">
      <c r="B1139" s="172"/>
      <c r="D1139" s="150" t="s">
        <v>226</v>
      </c>
      <c r="E1139" s="173" t="s">
        <v>21</v>
      </c>
      <c r="F1139" s="174" t="s">
        <v>240</v>
      </c>
      <c r="H1139" s="175">
        <v>20.097</v>
      </c>
      <c r="I1139" s="176"/>
      <c r="L1139" s="172"/>
      <c r="M1139" s="177"/>
      <c r="T1139" s="178"/>
      <c r="AT1139" s="173" t="s">
        <v>226</v>
      </c>
      <c r="AU1139" s="173" t="s">
        <v>85</v>
      </c>
      <c r="AV1139" s="15" t="s">
        <v>221</v>
      </c>
      <c r="AW1139" s="15" t="s">
        <v>37</v>
      </c>
      <c r="AX1139" s="15" t="s">
        <v>83</v>
      </c>
      <c r="AY1139" s="173" t="s">
        <v>215</v>
      </c>
    </row>
    <row r="1140" spans="2:51" s="13" customFormat="1" ht="12">
      <c r="B1140" s="158"/>
      <c r="D1140" s="150" t="s">
        <v>226</v>
      </c>
      <c r="F1140" s="160" t="s">
        <v>1337</v>
      </c>
      <c r="H1140" s="161">
        <v>21.102</v>
      </c>
      <c r="I1140" s="162"/>
      <c r="L1140" s="158"/>
      <c r="M1140" s="163"/>
      <c r="T1140" s="164"/>
      <c r="AT1140" s="159" t="s">
        <v>226</v>
      </c>
      <c r="AU1140" s="159" t="s">
        <v>85</v>
      </c>
      <c r="AV1140" s="13" t="s">
        <v>85</v>
      </c>
      <c r="AW1140" s="13" t="s">
        <v>4</v>
      </c>
      <c r="AX1140" s="13" t="s">
        <v>83</v>
      </c>
      <c r="AY1140" s="159" t="s">
        <v>215</v>
      </c>
    </row>
    <row r="1141" spans="2:65" s="1" customFormat="1" ht="16.5" customHeight="1">
      <c r="B1141" s="33"/>
      <c r="C1141" s="179" t="s">
        <v>769</v>
      </c>
      <c r="D1141" s="179" t="s">
        <v>308</v>
      </c>
      <c r="E1141" s="180" t="s">
        <v>1305</v>
      </c>
      <c r="F1141" s="181" t="s">
        <v>1306</v>
      </c>
      <c r="G1141" s="182" t="s">
        <v>113</v>
      </c>
      <c r="H1141" s="183">
        <v>1.113</v>
      </c>
      <c r="I1141" s="184"/>
      <c r="J1141" s="185">
        <f>ROUND(I1141*H1141,2)</f>
        <v>0</v>
      </c>
      <c r="K1141" s="181" t="s">
        <v>220</v>
      </c>
      <c r="L1141" s="186"/>
      <c r="M1141" s="187" t="s">
        <v>21</v>
      </c>
      <c r="N1141" s="188" t="s">
        <v>47</v>
      </c>
      <c r="P1141" s="142">
        <f>O1141*H1141</f>
        <v>0</v>
      </c>
      <c r="Q1141" s="142">
        <v>0.0045</v>
      </c>
      <c r="R1141" s="142">
        <f>Q1141*H1141</f>
        <v>0.0050085</v>
      </c>
      <c r="S1141" s="142">
        <v>0</v>
      </c>
      <c r="T1141" s="143">
        <f>S1141*H1141</f>
        <v>0</v>
      </c>
      <c r="AR1141" s="144" t="s">
        <v>345</v>
      </c>
      <c r="AT1141" s="144" t="s">
        <v>308</v>
      </c>
      <c r="AU1141" s="144" t="s">
        <v>85</v>
      </c>
      <c r="AY1141" s="18" t="s">
        <v>215</v>
      </c>
      <c r="BE1141" s="145">
        <f>IF(N1141="základní",J1141,0)</f>
        <v>0</v>
      </c>
      <c r="BF1141" s="145">
        <f>IF(N1141="snížená",J1141,0)</f>
        <v>0</v>
      </c>
      <c r="BG1141" s="145">
        <f>IF(N1141="zákl. přenesená",J1141,0)</f>
        <v>0</v>
      </c>
      <c r="BH1141" s="145">
        <f>IF(N1141="sníž. přenesená",J1141,0)</f>
        <v>0</v>
      </c>
      <c r="BI1141" s="145">
        <f>IF(N1141="nulová",J1141,0)</f>
        <v>0</v>
      </c>
      <c r="BJ1141" s="18" t="s">
        <v>83</v>
      </c>
      <c r="BK1141" s="145">
        <f>ROUND(I1141*H1141,2)</f>
        <v>0</v>
      </c>
      <c r="BL1141" s="18" t="s">
        <v>291</v>
      </c>
      <c r="BM1141" s="144" t="s">
        <v>1338</v>
      </c>
    </row>
    <row r="1142" spans="2:51" s="12" customFormat="1" ht="12">
      <c r="B1142" s="152"/>
      <c r="D1142" s="150" t="s">
        <v>226</v>
      </c>
      <c r="E1142" s="153" t="s">
        <v>21</v>
      </c>
      <c r="F1142" s="154" t="s">
        <v>1299</v>
      </c>
      <c r="H1142" s="153" t="s">
        <v>21</v>
      </c>
      <c r="I1142" s="155"/>
      <c r="L1142" s="152"/>
      <c r="M1142" s="156"/>
      <c r="T1142" s="157"/>
      <c r="AT1142" s="153" t="s">
        <v>226</v>
      </c>
      <c r="AU1142" s="153" t="s">
        <v>85</v>
      </c>
      <c r="AV1142" s="12" t="s">
        <v>83</v>
      </c>
      <c r="AW1142" s="12" t="s">
        <v>37</v>
      </c>
      <c r="AX1142" s="12" t="s">
        <v>76</v>
      </c>
      <c r="AY1142" s="153" t="s">
        <v>215</v>
      </c>
    </row>
    <row r="1143" spans="2:51" s="13" customFormat="1" ht="12">
      <c r="B1143" s="158"/>
      <c r="D1143" s="150" t="s">
        <v>226</v>
      </c>
      <c r="E1143" s="159" t="s">
        <v>21</v>
      </c>
      <c r="F1143" s="160" t="s">
        <v>1339</v>
      </c>
      <c r="H1143" s="161">
        <v>0.679</v>
      </c>
      <c r="I1143" s="162"/>
      <c r="L1143" s="158"/>
      <c r="M1143" s="163"/>
      <c r="T1143" s="164"/>
      <c r="AT1143" s="159" t="s">
        <v>226</v>
      </c>
      <c r="AU1143" s="159" t="s">
        <v>85</v>
      </c>
      <c r="AV1143" s="13" t="s">
        <v>85</v>
      </c>
      <c r="AW1143" s="13" t="s">
        <v>37</v>
      </c>
      <c r="AX1143" s="13" t="s">
        <v>76</v>
      </c>
      <c r="AY1143" s="159" t="s">
        <v>215</v>
      </c>
    </row>
    <row r="1144" spans="2:51" s="13" customFormat="1" ht="12">
      <c r="B1144" s="158"/>
      <c r="D1144" s="150" t="s">
        <v>226</v>
      </c>
      <c r="E1144" s="159" t="s">
        <v>21</v>
      </c>
      <c r="F1144" s="160" t="s">
        <v>1340</v>
      </c>
      <c r="H1144" s="161">
        <v>0.412</v>
      </c>
      <c r="I1144" s="162"/>
      <c r="L1144" s="158"/>
      <c r="M1144" s="163"/>
      <c r="T1144" s="164"/>
      <c r="AT1144" s="159" t="s">
        <v>226</v>
      </c>
      <c r="AU1144" s="159" t="s">
        <v>85</v>
      </c>
      <c r="AV1144" s="13" t="s">
        <v>85</v>
      </c>
      <c r="AW1144" s="13" t="s">
        <v>37</v>
      </c>
      <c r="AX1144" s="13" t="s">
        <v>76</v>
      </c>
      <c r="AY1144" s="159" t="s">
        <v>215</v>
      </c>
    </row>
    <row r="1145" spans="2:51" s="15" customFormat="1" ht="12">
      <c r="B1145" s="172"/>
      <c r="D1145" s="150" t="s">
        <v>226</v>
      </c>
      <c r="E1145" s="173" t="s">
        <v>21</v>
      </c>
      <c r="F1145" s="174" t="s">
        <v>240</v>
      </c>
      <c r="H1145" s="175">
        <v>1.091</v>
      </c>
      <c r="I1145" s="176"/>
      <c r="L1145" s="172"/>
      <c r="M1145" s="177"/>
      <c r="T1145" s="178"/>
      <c r="AT1145" s="173" t="s">
        <v>226</v>
      </c>
      <c r="AU1145" s="173" t="s">
        <v>85</v>
      </c>
      <c r="AV1145" s="15" t="s">
        <v>221</v>
      </c>
      <c r="AW1145" s="15" t="s">
        <v>37</v>
      </c>
      <c r="AX1145" s="15" t="s">
        <v>83</v>
      </c>
      <c r="AY1145" s="173" t="s">
        <v>215</v>
      </c>
    </row>
    <row r="1146" spans="2:51" s="13" customFormat="1" ht="12">
      <c r="B1146" s="158"/>
      <c r="D1146" s="150" t="s">
        <v>226</v>
      </c>
      <c r="F1146" s="160" t="s">
        <v>1341</v>
      </c>
      <c r="H1146" s="161">
        <v>1.113</v>
      </c>
      <c r="I1146" s="162"/>
      <c r="L1146" s="158"/>
      <c r="M1146" s="163"/>
      <c r="T1146" s="164"/>
      <c r="AT1146" s="159" t="s">
        <v>226</v>
      </c>
      <c r="AU1146" s="159" t="s">
        <v>85</v>
      </c>
      <c r="AV1146" s="13" t="s">
        <v>85</v>
      </c>
      <c r="AW1146" s="13" t="s">
        <v>4</v>
      </c>
      <c r="AX1146" s="13" t="s">
        <v>83</v>
      </c>
      <c r="AY1146" s="159" t="s">
        <v>215</v>
      </c>
    </row>
    <row r="1147" spans="2:65" s="1" customFormat="1" ht="16.5" customHeight="1">
      <c r="B1147" s="33"/>
      <c r="C1147" s="179" t="s">
        <v>1342</v>
      </c>
      <c r="D1147" s="179" t="s">
        <v>308</v>
      </c>
      <c r="E1147" s="180" t="s">
        <v>1343</v>
      </c>
      <c r="F1147" s="181" t="s">
        <v>1344</v>
      </c>
      <c r="G1147" s="182" t="s">
        <v>113</v>
      </c>
      <c r="H1147" s="183">
        <v>5.531</v>
      </c>
      <c r="I1147" s="184"/>
      <c r="J1147" s="185">
        <f>ROUND(I1147*H1147,2)</f>
        <v>0</v>
      </c>
      <c r="K1147" s="181" t="s">
        <v>220</v>
      </c>
      <c r="L1147" s="186"/>
      <c r="M1147" s="187" t="s">
        <v>21</v>
      </c>
      <c r="N1147" s="188" t="s">
        <v>47</v>
      </c>
      <c r="P1147" s="142">
        <f>O1147*H1147</f>
        <v>0</v>
      </c>
      <c r="Q1147" s="142">
        <v>0.0049</v>
      </c>
      <c r="R1147" s="142">
        <f>Q1147*H1147</f>
        <v>0.027101899999999998</v>
      </c>
      <c r="S1147" s="142">
        <v>0</v>
      </c>
      <c r="T1147" s="143">
        <f>S1147*H1147</f>
        <v>0</v>
      </c>
      <c r="AR1147" s="144" t="s">
        <v>345</v>
      </c>
      <c r="AT1147" s="144" t="s">
        <v>308</v>
      </c>
      <c r="AU1147" s="144" t="s">
        <v>85</v>
      </c>
      <c r="AY1147" s="18" t="s">
        <v>215</v>
      </c>
      <c r="BE1147" s="145">
        <f>IF(N1147="základní",J1147,0)</f>
        <v>0</v>
      </c>
      <c r="BF1147" s="145">
        <f>IF(N1147="snížená",J1147,0)</f>
        <v>0</v>
      </c>
      <c r="BG1147" s="145">
        <f>IF(N1147="zákl. přenesená",J1147,0)</f>
        <v>0</v>
      </c>
      <c r="BH1147" s="145">
        <f>IF(N1147="sníž. přenesená",J1147,0)</f>
        <v>0</v>
      </c>
      <c r="BI1147" s="145">
        <f>IF(N1147="nulová",J1147,0)</f>
        <v>0</v>
      </c>
      <c r="BJ1147" s="18" t="s">
        <v>83</v>
      </c>
      <c r="BK1147" s="145">
        <f>ROUND(I1147*H1147,2)</f>
        <v>0</v>
      </c>
      <c r="BL1147" s="18" t="s">
        <v>291</v>
      </c>
      <c r="BM1147" s="144" t="s">
        <v>1345</v>
      </c>
    </row>
    <row r="1148" spans="2:51" s="13" customFormat="1" ht="12">
      <c r="B1148" s="158"/>
      <c r="D1148" s="150" t="s">
        <v>226</v>
      </c>
      <c r="E1148" s="159" t="s">
        <v>21</v>
      </c>
      <c r="F1148" s="160" t="s">
        <v>1326</v>
      </c>
      <c r="H1148" s="161">
        <v>5.268</v>
      </c>
      <c r="I1148" s="162"/>
      <c r="L1148" s="158"/>
      <c r="M1148" s="163"/>
      <c r="T1148" s="164"/>
      <c r="AT1148" s="159" t="s">
        <v>226</v>
      </c>
      <c r="AU1148" s="159" t="s">
        <v>85</v>
      </c>
      <c r="AV1148" s="13" t="s">
        <v>85</v>
      </c>
      <c r="AW1148" s="13" t="s">
        <v>37</v>
      </c>
      <c r="AX1148" s="13" t="s">
        <v>76</v>
      </c>
      <c r="AY1148" s="159" t="s">
        <v>215</v>
      </c>
    </row>
    <row r="1149" spans="2:51" s="15" customFormat="1" ht="12">
      <c r="B1149" s="172"/>
      <c r="D1149" s="150" t="s">
        <v>226</v>
      </c>
      <c r="E1149" s="173" t="s">
        <v>21</v>
      </c>
      <c r="F1149" s="174" t="s">
        <v>240</v>
      </c>
      <c r="H1149" s="175">
        <v>5.268</v>
      </c>
      <c r="I1149" s="176"/>
      <c r="L1149" s="172"/>
      <c r="M1149" s="177"/>
      <c r="T1149" s="178"/>
      <c r="AT1149" s="173" t="s">
        <v>226</v>
      </c>
      <c r="AU1149" s="173" t="s">
        <v>85</v>
      </c>
      <c r="AV1149" s="15" t="s">
        <v>221</v>
      </c>
      <c r="AW1149" s="15" t="s">
        <v>37</v>
      </c>
      <c r="AX1149" s="15" t="s">
        <v>83</v>
      </c>
      <c r="AY1149" s="173" t="s">
        <v>215</v>
      </c>
    </row>
    <row r="1150" spans="2:51" s="13" customFormat="1" ht="12">
      <c r="B1150" s="158"/>
      <c r="D1150" s="150" t="s">
        <v>226</v>
      </c>
      <c r="F1150" s="160" t="s">
        <v>1346</v>
      </c>
      <c r="H1150" s="161">
        <v>5.531</v>
      </c>
      <c r="I1150" s="162"/>
      <c r="L1150" s="158"/>
      <c r="M1150" s="163"/>
      <c r="T1150" s="164"/>
      <c r="AT1150" s="159" t="s">
        <v>226</v>
      </c>
      <c r="AU1150" s="159" t="s">
        <v>85</v>
      </c>
      <c r="AV1150" s="13" t="s">
        <v>85</v>
      </c>
      <c r="AW1150" s="13" t="s">
        <v>4</v>
      </c>
      <c r="AX1150" s="13" t="s">
        <v>83</v>
      </c>
      <c r="AY1150" s="159" t="s">
        <v>215</v>
      </c>
    </row>
    <row r="1151" spans="2:65" s="1" customFormat="1" ht="24.25" customHeight="1">
      <c r="B1151" s="33"/>
      <c r="C1151" s="133" t="s">
        <v>775</v>
      </c>
      <c r="D1151" s="133" t="s">
        <v>217</v>
      </c>
      <c r="E1151" s="134" t="s">
        <v>1320</v>
      </c>
      <c r="F1151" s="135" t="s">
        <v>1321</v>
      </c>
      <c r="G1151" s="136" t="s">
        <v>113</v>
      </c>
      <c r="H1151" s="137">
        <v>8.383</v>
      </c>
      <c r="I1151" s="138"/>
      <c r="J1151" s="139">
        <f>ROUND(I1151*H1151,2)</f>
        <v>0</v>
      </c>
      <c r="K1151" s="135" t="s">
        <v>220</v>
      </c>
      <c r="L1151" s="33"/>
      <c r="M1151" s="140" t="s">
        <v>21</v>
      </c>
      <c r="N1151" s="141" t="s">
        <v>47</v>
      </c>
      <c r="P1151" s="142">
        <f>O1151*H1151</f>
        <v>0</v>
      </c>
      <c r="Q1151" s="142">
        <v>0.003</v>
      </c>
      <c r="R1151" s="142">
        <f>Q1151*H1151</f>
        <v>0.025148999999999998</v>
      </c>
      <c r="S1151" s="142">
        <v>0</v>
      </c>
      <c r="T1151" s="143">
        <f>S1151*H1151</f>
        <v>0</v>
      </c>
      <c r="AR1151" s="144" t="s">
        <v>291</v>
      </c>
      <c r="AT1151" s="144" t="s">
        <v>217</v>
      </c>
      <c r="AU1151" s="144" t="s">
        <v>85</v>
      </c>
      <c r="AY1151" s="18" t="s">
        <v>215</v>
      </c>
      <c r="BE1151" s="145">
        <f>IF(N1151="základní",J1151,0)</f>
        <v>0</v>
      </c>
      <c r="BF1151" s="145">
        <f>IF(N1151="snížená",J1151,0)</f>
        <v>0</v>
      </c>
      <c r="BG1151" s="145">
        <f>IF(N1151="zákl. přenesená",J1151,0)</f>
        <v>0</v>
      </c>
      <c r="BH1151" s="145">
        <f>IF(N1151="sníž. přenesená",J1151,0)</f>
        <v>0</v>
      </c>
      <c r="BI1151" s="145">
        <f>IF(N1151="nulová",J1151,0)</f>
        <v>0</v>
      </c>
      <c r="BJ1151" s="18" t="s">
        <v>83</v>
      </c>
      <c r="BK1151" s="145">
        <f>ROUND(I1151*H1151,2)</f>
        <v>0</v>
      </c>
      <c r="BL1151" s="18" t="s">
        <v>291</v>
      </c>
      <c r="BM1151" s="144" t="s">
        <v>1347</v>
      </c>
    </row>
    <row r="1152" spans="2:47" s="1" customFormat="1" ht="12">
      <c r="B1152" s="33"/>
      <c r="D1152" s="146" t="s">
        <v>222</v>
      </c>
      <c r="F1152" s="147" t="s">
        <v>1323</v>
      </c>
      <c r="I1152" s="148"/>
      <c r="L1152" s="33"/>
      <c r="M1152" s="149"/>
      <c r="T1152" s="54"/>
      <c r="AT1152" s="18" t="s">
        <v>222</v>
      </c>
      <c r="AU1152" s="18" t="s">
        <v>85</v>
      </c>
    </row>
    <row r="1153" spans="2:51" s="12" customFormat="1" ht="12">
      <c r="B1153" s="152"/>
      <c r="D1153" s="150" t="s">
        <v>226</v>
      </c>
      <c r="E1153" s="153" t="s">
        <v>21</v>
      </c>
      <c r="F1153" s="154" t="s">
        <v>628</v>
      </c>
      <c r="H1153" s="153" t="s">
        <v>21</v>
      </c>
      <c r="I1153" s="155"/>
      <c r="L1153" s="152"/>
      <c r="M1153" s="156"/>
      <c r="T1153" s="157"/>
      <c r="AT1153" s="153" t="s">
        <v>226</v>
      </c>
      <c r="AU1153" s="153" t="s">
        <v>85</v>
      </c>
      <c r="AV1153" s="12" t="s">
        <v>83</v>
      </c>
      <c r="AW1153" s="12" t="s">
        <v>37</v>
      </c>
      <c r="AX1153" s="12" t="s">
        <v>76</v>
      </c>
      <c r="AY1153" s="153" t="s">
        <v>215</v>
      </c>
    </row>
    <row r="1154" spans="2:51" s="12" customFormat="1" ht="12">
      <c r="B1154" s="152"/>
      <c r="D1154" s="150" t="s">
        <v>226</v>
      </c>
      <c r="E1154" s="153" t="s">
        <v>21</v>
      </c>
      <c r="F1154" s="154" t="s">
        <v>1348</v>
      </c>
      <c r="H1154" s="153" t="s">
        <v>21</v>
      </c>
      <c r="I1154" s="155"/>
      <c r="L1154" s="152"/>
      <c r="M1154" s="156"/>
      <c r="T1154" s="157"/>
      <c r="AT1154" s="153" t="s">
        <v>226</v>
      </c>
      <c r="AU1154" s="153" t="s">
        <v>85</v>
      </c>
      <c r="AV1154" s="12" t="s">
        <v>83</v>
      </c>
      <c r="AW1154" s="12" t="s">
        <v>37</v>
      </c>
      <c r="AX1154" s="12" t="s">
        <v>76</v>
      </c>
      <c r="AY1154" s="153" t="s">
        <v>215</v>
      </c>
    </row>
    <row r="1155" spans="2:51" s="13" customFormat="1" ht="12">
      <c r="B1155" s="158"/>
      <c r="D1155" s="150" t="s">
        <v>226</v>
      </c>
      <c r="E1155" s="159" t="s">
        <v>21</v>
      </c>
      <c r="F1155" s="160" t="s">
        <v>1349</v>
      </c>
      <c r="H1155" s="161">
        <v>6.138</v>
      </c>
      <c r="I1155" s="162"/>
      <c r="L1155" s="158"/>
      <c r="M1155" s="163"/>
      <c r="T1155" s="164"/>
      <c r="AT1155" s="159" t="s">
        <v>226</v>
      </c>
      <c r="AU1155" s="159" t="s">
        <v>85</v>
      </c>
      <c r="AV1155" s="13" t="s">
        <v>85</v>
      </c>
      <c r="AW1155" s="13" t="s">
        <v>37</v>
      </c>
      <c r="AX1155" s="13" t="s">
        <v>76</v>
      </c>
      <c r="AY1155" s="159" t="s">
        <v>215</v>
      </c>
    </row>
    <row r="1156" spans="2:51" s="13" customFormat="1" ht="12">
      <c r="B1156" s="158"/>
      <c r="D1156" s="150" t="s">
        <v>226</v>
      </c>
      <c r="E1156" s="159" t="s">
        <v>21</v>
      </c>
      <c r="F1156" s="160" t="s">
        <v>1350</v>
      </c>
      <c r="H1156" s="161">
        <v>2.245</v>
      </c>
      <c r="I1156" s="162"/>
      <c r="L1156" s="158"/>
      <c r="M1156" s="163"/>
      <c r="T1156" s="164"/>
      <c r="AT1156" s="159" t="s">
        <v>226</v>
      </c>
      <c r="AU1156" s="159" t="s">
        <v>85</v>
      </c>
      <c r="AV1156" s="13" t="s">
        <v>85</v>
      </c>
      <c r="AW1156" s="13" t="s">
        <v>37</v>
      </c>
      <c r="AX1156" s="13" t="s">
        <v>76</v>
      </c>
      <c r="AY1156" s="159" t="s">
        <v>215</v>
      </c>
    </row>
    <row r="1157" spans="2:51" s="15" customFormat="1" ht="12">
      <c r="B1157" s="172"/>
      <c r="D1157" s="150" t="s">
        <v>226</v>
      </c>
      <c r="E1157" s="173" t="s">
        <v>21</v>
      </c>
      <c r="F1157" s="174" t="s">
        <v>240</v>
      </c>
      <c r="H1157" s="175">
        <v>8.383</v>
      </c>
      <c r="I1157" s="176"/>
      <c r="L1157" s="172"/>
      <c r="M1157" s="177"/>
      <c r="T1157" s="178"/>
      <c r="AT1157" s="173" t="s">
        <v>226</v>
      </c>
      <c r="AU1157" s="173" t="s">
        <v>85</v>
      </c>
      <c r="AV1157" s="15" t="s">
        <v>221</v>
      </c>
      <c r="AW1157" s="15" t="s">
        <v>37</v>
      </c>
      <c r="AX1157" s="15" t="s">
        <v>83</v>
      </c>
      <c r="AY1157" s="173" t="s">
        <v>215</v>
      </c>
    </row>
    <row r="1158" spans="2:65" s="1" customFormat="1" ht="16.5" customHeight="1">
      <c r="B1158" s="33"/>
      <c r="C1158" s="179" t="s">
        <v>1351</v>
      </c>
      <c r="D1158" s="179" t="s">
        <v>308</v>
      </c>
      <c r="E1158" s="180" t="s">
        <v>1352</v>
      </c>
      <c r="F1158" s="181" t="s">
        <v>1353</v>
      </c>
      <c r="G1158" s="182" t="s">
        <v>113</v>
      </c>
      <c r="H1158" s="183">
        <v>8.802</v>
      </c>
      <c r="I1158" s="184"/>
      <c r="J1158" s="185">
        <f>ROUND(I1158*H1158,2)</f>
        <v>0</v>
      </c>
      <c r="K1158" s="181" t="s">
        <v>220</v>
      </c>
      <c r="L1158" s="186"/>
      <c r="M1158" s="187" t="s">
        <v>21</v>
      </c>
      <c r="N1158" s="188" t="s">
        <v>47</v>
      </c>
      <c r="P1158" s="142">
        <f>O1158*H1158</f>
        <v>0</v>
      </c>
      <c r="Q1158" s="142">
        <v>0.0003</v>
      </c>
      <c r="R1158" s="142">
        <f>Q1158*H1158</f>
        <v>0.0026405999999999995</v>
      </c>
      <c r="S1158" s="142">
        <v>0</v>
      </c>
      <c r="T1158" s="143">
        <f>S1158*H1158</f>
        <v>0</v>
      </c>
      <c r="AR1158" s="144" t="s">
        <v>345</v>
      </c>
      <c r="AT1158" s="144" t="s">
        <v>308</v>
      </c>
      <c r="AU1158" s="144" t="s">
        <v>85</v>
      </c>
      <c r="AY1158" s="18" t="s">
        <v>215</v>
      </c>
      <c r="BE1158" s="145">
        <f>IF(N1158="základní",J1158,0)</f>
        <v>0</v>
      </c>
      <c r="BF1158" s="145">
        <f>IF(N1158="snížená",J1158,0)</f>
        <v>0</v>
      </c>
      <c r="BG1158" s="145">
        <f>IF(N1158="zákl. přenesená",J1158,0)</f>
        <v>0</v>
      </c>
      <c r="BH1158" s="145">
        <f>IF(N1158="sníž. přenesená",J1158,0)</f>
        <v>0</v>
      </c>
      <c r="BI1158" s="145">
        <f>IF(N1158="nulová",J1158,0)</f>
        <v>0</v>
      </c>
      <c r="BJ1158" s="18" t="s">
        <v>83</v>
      </c>
      <c r="BK1158" s="145">
        <f>ROUND(I1158*H1158,2)</f>
        <v>0</v>
      </c>
      <c r="BL1158" s="18" t="s">
        <v>291</v>
      </c>
      <c r="BM1158" s="144" t="s">
        <v>1354</v>
      </c>
    </row>
    <row r="1159" spans="2:51" s="12" customFormat="1" ht="12">
      <c r="B1159" s="152"/>
      <c r="D1159" s="150" t="s">
        <v>226</v>
      </c>
      <c r="E1159" s="153" t="s">
        <v>21</v>
      </c>
      <c r="F1159" s="154" t="s">
        <v>628</v>
      </c>
      <c r="H1159" s="153" t="s">
        <v>21</v>
      </c>
      <c r="I1159" s="155"/>
      <c r="L1159" s="152"/>
      <c r="M1159" s="156"/>
      <c r="T1159" s="157"/>
      <c r="AT1159" s="153" t="s">
        <v>226</v>
      </c>
      <c r="AU1159" s="153" t="s">
        <v>85</v>
      </c>
      <c r="AV1159" s="12" t="s">
        <v>83</v>
      </c>
      <c r="AW1159" s="12" t="s">
        <v>37</v>
      </c>
      <c r="AX1159" s="12" t="s">
        <v>76</v>
      </c>
      <c r="AY1159" s="153" t="s">
        <v>215</v>
      </c>
    </row>
    <row r="1160" spans="2:51" s="12" customFormat="1" ht="12">
      <c r="B1160" s="152"/>
      <c r="D1160" s="150" t="s">
        <v>226</v>
      </c>
      <c r="E1160" s="153" t="s">
        <v>21</v>
      </c>
      <c r="F1160" s="154" t="s">
        <v>1348</v>
      </c>
      <c r="H1160" s="153" t="s">
        <v>21</v>
      </c>
      <c r="I1160" s="155"/>
      <c r="L1160" s="152"/>
      <c r="M1160" s="156"/>
      <c r="T1160" s="157"/>
      <c r="AT1160" s="153" t="s">
        <v>226</v>
      </c>
      <c r="AU1160" s="153" t="s">
        <v>85</v>
      </c>
      <c r="AV1160" s="12" t="s">
        <v>83</v>
      </c>
      <c r="AW1160" s="12" t="s">
        <v>37</v>
      </c>
      <c r="AX1160" s="12" t="s">
        <v>76</v>
      </c>
      <c r="AY1160" s="153" t="s">
        <v>215</v>
      </c>
    </row>
    <row r="1161" spans="2:51" s="13" customFormat="1" ht="12">
      <c r="B1161" s="158"/>
      <c r="D1161" s="150" t="s">
        <v>226</v>
      </c>
      <c r="E1161" s="159" t="s">
        <v>21</v>
      </c>
      <c r="F1161" s="160" t="s">
        <v>1349</v>
      </c>
      <c r="H1161" s="161">
        <v>6.138</v>
      </c>
      <c r="I1161" s="162"/>
      <c r="L1161" s="158"/>
      <c r="M1161" s="163"/>
      <c r="T1161" s="164"/>
      <c r="AT1161" s="159" t="s">
        <v>226</v>
      </c>
      <c r="AU1161" s="159" t="s">
        <v>85</v>
      </c>
      <c r="AV1161" s="13" t="s">
        <v>85</v>
      </c>
      <c r="AW1161" s="13" t="s">
        <v>37</v>
      </c>
      <c r="AX1161" s="13" t="s">
        <v>76</v>
      </c>
      <c r="AY1161" s="159" t="s">
        <v>215</v>
      </c>
    </row>
    <row r="1162" spans="2:51" s="13" customFormat="1" ht="12">
      <c r="B1162" s="158"/>
      <c r="D1162" s="150" t="s">
        <v>226</v>
      </c>
      <c r="E1162" s="159" t="s">
        <v>21</v>
      </c>
      <c r="F1162" s="160" t="s">
        <v>1350</v>
      </c>
      <c r="H1162" s="161">
        <v>2.245</v>
      </c>
      <c r="I1162" s="162"/>
      <c r="L1162" s="158"/>
      <c r="M1162" s="163"/>
      <c r="T1162" s="164"/>
      <c r="AT1162" s="159" t="s">
        <v>226</v>
      </c>
      <c r="AU1162" s="159" t="s">
        <v>85</v>
      </c>
      <c r="AV1162" s="13" t="s">
        <v>85</v>
      </c>
      <c r="AW1162" s="13" t="s">
        <v>37</v>
      </c>
      <c r="AX1162" s="13" t="s">
        <v>76</v>
      </c>
      <c r="AY1162" s="159" t="s">
        <v>215</v>
      </c>
    </row>
    <row r="1163" spans="2:51" s="15" customFormat="1" ht="12">
      <c r="B1163" s="172"/>
      <c r="D1163" s="150" t="s">
        <v>226</v>
      </c>
      <c r="E1163" s="173" t="s">
        <v>21</v>
      </c>
      <c r="F1163" s="174" t="s">
        <v>240</v>
      </c>
      <c r="H1163" s="175">
        <v>8.383</v>
      </c>
      <c r="I1163" s="176"/>
      <c r="L1163" s="172"/>
      <c r="M1163" s="177"/>
      <c r="T1163" s="178"/>
      <c r="AT1163" s="173" t="s">
        <v>226</v>
      </c>
      <c r="AU1163" s="173" t="s">
        <v>85</v>
      </c>
      <c r="AV1163" s="15" t="s">
        <v>221</v>
      </c>
      <c r="AW1163" s="15" t="s">
        <v>37</v>
      </c>
      <c r="AX1163" s="15" t="s">
        <v>83</v>
      </c>
      <c r="AY1163" s="173" t="s">
        <v>215</v>
      </c>
    </row>
    <row r="1164" spans="2:51" s="13" customFormat="1" ht="12">
      <c r="B1164" s="158"/>
      <c r="D1164" s="150" t="s">
        <v>226</v>
      </c>
      <c r="F1164" s="160" t="s">
        <v>1355</v>
      </c>
      <c r="H1164" s="161">
        <v>8.802</v>
      </c>
      <c r="I1164" s="162"/>
      <c r="L1164" s="158"/>
      <c r="M1164" s="163"/>
      <c r="T1164" s="164"/>
      <c r="AT1164" s="159" t="s">
        <v>226</v>
      </c>
      <c r="AU1164" s="159" t="s">
        <v>85</v>
      </c>
      <c r="AV1164" s="13" t="s">
        <v>85</v>
      </c>
      <c r="AW1164" s="13" t="s">
        <v>4</v>
      </c>
      <c r="AX1164" s="13" t="s">
        <v>83</v>
      </c>
      <c r="AY1164" s="159" t="s">
        <v>215</v>
      </c>
    </row>
    <row r="1165" spans="2:65" s="1" customFormat="1" ht="24.25" customHeight="1">
      <c r="B1165" s="33"/>
      <c r="C1165" s="133" t="s">
        <v>789</v>
      </c>
      <c r="D1165" s="133" t="s">
        <v>217</v>
      </c>
      <c r="E1165" s="134" t="s">
        <v>1356</v>
      </c>
      <c r="F1165" s="135" t="s">
        <v>1357</v>
      </c>
      <c r="G1165" s="136" t="s">
        <v>113</v>
      </c>
      <c r="H1165" s="137">
        <v>32.762</v>
      </c>
      <c r="I1165" s="138"/>
      <c r="J1165" s="139">
        <f>ROUND(I1165*H1165,2)</f>
        <v>0</v>
      </c>
      <c r="K1165" s="135" t="s">
        <v>220</v>
      </c>
      <c r="L1165" s="33"/>
      <c r="M1165" s="140" t="s">
        <v>21</v>
      </c>
      <c r="N1165" s="141" t="s">
        <v>47</v>
      </c>
      <c r="P1165" s="142">
        <f>O1165*H1165</f>
        <v>0</v>
      </c>
      <c r="Q1165" s="142">
        <v>0.0041796</v>
      </c>
      <c r="R1165" s="142">
        <f>Q1165*H1165</f>
        <v>0.1369320552</v>
      </c>
      <c r="S1165" s="142">
        <v>0</v>
      </c>
      <c r="T1165" s="143">
        <f>S1165*H1165</f>
        <v>0</v>
      </c>
      <c r="AR1165" s="144" t="s">
        <v>291</v>
      </c>
      <c r="AT1165" s="144" t="s">
        <v>217</v>
      </c>
      <c r="AU1165" s="144" t="s">
        <v>85</v>
      </c>
      <c r="AY1165" s="18" t="s">
        <v>215</v>
      </c>
      <c r="BE1165" s="145">
        <f>IF(N1165="základní",J1165,0)</f>
        <v>0</v>
      </c>
      <c r="BF1165" s="145">
        <f>IF(N1165="snížená",J1165,0)</f>
        <v>0</v>
      </c>
      <c r="BG1165" s="145">
        <f>IF(N1165="zákl. přenesená",J1165,0)</f>
        <v>0</v>
      </c>
      <c r="BH1165" s="145">
        <f>IF(N1165="sníž. přenesená",J1165,0)</f>
        <v>0</v>
      </c>
      <c r="BI1165" s="145">
        <f>IF(N1165="nulová",J1165,0)</f>
        <v>0</v>
      </c>
      <c r="BJ1165" s="18" t="s">
        <v>83</v>
      </c>
      <c r="BK1165" s="145">
        <f>ROUND(I1165*H1165,2)</f>
        <v>0</v>
      </c>
      <c r="BL1165" s="18" t="s">
        <v>291</v>
      </c>
      <c r="BM1165" s="144" t="s">
        <v>1358</v>
      </c>
    </row>
    <row r="1166" spans="2:47" s="1" customFormat="1" ht="12">
      <c r="B1166" s="33"/>
      <c r="D1166" s="146" t="s">
        <v>222</v>
      </c>
      <c r="F1166" s="147" t="s">
        <v>1359</v>
      </c>
      <c r="I1166" s="148"/>
      <c r="L1166" s="33"/>
      <c r="M1166" s="149"/>
      <c r="T1166" s="54"/>
      <c r="AT1166" s="18" t="s">
        <v>222</v>
      </c>
      <c r="AU1166" s="18" t="s">
        <v>85</v>
      </c>
    </row>
    <row r="1167" spans="2:51" s="12" customFormat="1" ht="12">
      <c r="B1167" s="152"/>
      <c r="D1167" s="150" t="s">
        <v>226</v>
      </c>
      <c r="E1167" s="153" t="s">
        <v>21</v>
      </c>
      <c r="F1167" s="154" t="s">
        <v>838</v>
      </c>
      <c r="H1167" s="153" t="s">
        <v>21</v>
      </c>
      <c r="I1167" s="155"/>
      <c r="L1167" s="152"/>
      <c r="M1167" s="156"/>
      <c r="T1167" s="157"/>
      <c r="AT1167" s="153" t="s">
        <v>226</v>
      </c>
      <c r="AU1167" s="153" t="s">
        <v>85</v>
      </c>
      <c r="AV1167" s="12" t="s">
        <v>83</v>
      </c>
      <c r="AW1167" s="12" t="s">
        <v>37</v>
      </c>
      <c r="AX1167" s="12" t="s">
        <v>76</v>
      </c>
      <c r="AY1167" s="153" t="s">
        <v>215</v>
      </c>
    </row>
    <row r="1168" spans="2:51" s="13" customFormat="1" ht="12">
      <c r="B1168" s="158"/>
      <c r="D1168" s="150" t="s">
        <v>226</v>
      </c>
      <c r="E1168" s="159" t="s">
        <v>21</v>
      </c>
      <c r="F1168" s="160" t="s">
        <v>1360</v>
      </c>
      <c r="H1168" s="161">
        <v>2.7</v>
      </c>
      <c r="I1168" s="162"/>
      <c r="L1168" s="158"/>
      <c r="M1168" s="163"/>
      <c r="T1168" s="164"/>
      <c r="AT1168" s="159" t="s">
        <v>226</v>
      </c>
      <c r="AU1168" s="159" t="s">
        <v>85</v>
      </c>
      <c r="AV1168" s="13" t="s">
        <v>85</v>
      </c>
      <c r="AW1168" s="13" t="s">
        <v>37</v>
      </c>
      <c r="AX1168" s="13" t="s">
        <v>76</v>
      </c>
      <c r="AY1168" s="159" t="s">
        <v>215</v>
      </c>
    </row>
    <row r="1169" spans="2:51" s="13" customFormat="1" ht="12">
      <c r="B1169" s="158"/>
      <c r="D1169" s="150" t="s">
        <v>226</v>
      </c>
      <c r="E1169" s="159" t="s">
        <v>21</v>
      </c>
      <c r="F1169" s="160" t="s">
        <v>1361</v>
      </c>
      <c r="H1169" s="161">
        <v>2.7</v>
      </c>
      <c r="I1169" s="162"/>
      <c r="L1169" s="158"/>
      <c r="M1169" s="163"/>
      <c r="T1169" s="164"/>
      <c r="AT1169" s="159" t="s">
        <v>226</v>
      </c>
      <c r="AU1169" s="159" t="s">
        <v>85</v>
      </c>
      <c r="AV1169" s="13" t="s">
        <v>85</v>
      </c>
      <c r="AW1169" s="13" t="s">
        <v>37</v>
      </c>
      <c r="AX1169" s="13" t="s">
        <v>76</v>
      </c>
      <c r="AY1169" s="159" t="s">
        <v>215</v>
      </c>
    </row>
    <row r="1170" spans="2:51" s="13" customFormat="1" ht="12">
      <c r="B1170" s="158"/>
      <c r="D1170" s="150" t="s">
        <v>226</v>
      </c>
      <c r="E1170" s="159" t="s">
        <v>21</v>
      </c>
      <c r="F1170" s="160" t="s">
        <v>1362</v>
      </c>
      <c r="H1170" s="161">
        <v>27.362</v>
      </c>
      <c r="I1170" s="162"/>
      <c r="L1170" s="158"/>
      <c r="M1170" s="163"/>
      <c r="T1170" s="164"/>
      <c r="AT1170" s="159" t="s">
        <v>226</v>
      </c>
      <c r="AU1170" s="159" t="s">
        <v>85</v>
      </c>
      <c r="AV1170" s="13" t="s">
        <v>85</v>
      </c>
      <c r="AW1170" s="13" t="s">
        <v>37</v>
      </c>
      <c r="AX1170" s="13" t="s">
        <v>76</v>
      </c>
      <c r="AY1170" s="159" t="s">
        <v>215</v>
      </c>
    </row>
    <row r="1171" spans="2:51" s="15" customFormat="1" ht="12">
      <c r="B1171" s="172"/>
      <c r="D1171" s="150" t="s">
        <v>226</v>
      </c>
      <c r="E1171" s="173" t="s">
        <v>21</v>
      </c>
      <c r="F1171" s="174" t="s">
        <v>240</v>
      </c>
      <c r="H1171" s="175">
        <v>32.762</v>
      </c>
      <c r="I1171" s="176"/>
      <c r="L1171" s="172"/>
      <c r="M1171" s="177"/>
      <c r="T1171" s="178"/>
      <c r="AT1171" s="173" t="s">
        <v>226</v>
      </c>
      <c r="AU1171" s="173" t="s">
        <v>85</v>
      </c>
      <c r="AV1171" s="15" t="s">
        <v>221</v>
      </c>
      <c r="AW1171" s="15" t="s">
        <v>37</v>
      </c>
      <c r="AX1171" s="15" t="s">
        <v>83</v>
      </c>
      <c r="AY1171" s="173" t="s">
        <v>215</v>
      </c>
    </row>
    <row r="1172" spans="2:65" s="1" customFormat="1" ht="24.25" customHeight="1">
      <c r="B1172" s="33"/>
      <c r="C1172" s="179" t="s">
        <v>1363</v>
      </c>
      <c r="D1172" s="179" t="s">
        <v>308</v>
      </c>
      <c r="E1172" s="180" t="s">
        <v>1364</v>
      </c>
      <c r="F1172" s="181" t="s">
        <v>1365</v>
      </c>
      <c r="G1172" s="182" t="s">
        <v>113</v>
      </c>
      <c r="H1172" s="183">
        <v>33.417</v>
      </c>
      <c r="I1172" s="184"/>
      <c r="J1172" s="185">
        <f>ROUND(I1172*H1172,2)</f>
        <v>0</v>
      </c>
      <c r="K1172" s="181" t="s">
        <v>405</v>
      </c>
      <c r="L1172" s="186"/>
      <c r="M1172" s="187" t="s">
        <v>21</v>
      </c>
      <c r="N1172" s="188" t="s">
        <v>47</v>
      </c>
      <c r="P1172" s="142">
        <f>O1172*H1172</f>
        <v>0</v>
      </c>
      <c r="Q1172" s="142">
        <v>0</v>
      </c>
      <c r="R1172" s="142">
        <f>Q1172*H1172</f>
        <v>0</v>
      </c>
      <c r="S1172" s="142">
        <v>0</v>
      </c>
      <c r="T1172" s="143">
        <f>S1172*H1172</f>
        <v>0</v>
      </c>
      <c r="AR1172" s="144" t="s">
        <v>345</v>
      </c>
      <c r="AT1172" s="144" t="s">
        <v>308</v>
      </c>
      <c r="AU1172" s="144" t="s">
        <v>85</v>
      </c>
      <c r="AY1172" s="18" t="s">
        <v>215</v>
      </c>
      <c r="BE1172" s="145">
        <f>IF(N1172="základní",J1172,0)</f>
        <v>0</v>
      </c>
      <c r="BF1172" s="145">
        <f>IF(N1172="snížená",J1172,0)</f>
        <v>0</v>
      </c>
      <c r="BG1172" s="145">
        <f>IF(N1172="zákl. přenesená",J1172,0)</f>
        <v>0</v>
      </c>
      <c r="BH1172" s="145">
        <f>IF(N1172="sníž. přenesená",J1172,0)</f>
        <v>0</v>
      </c>
      <c r="BI1172" s="145">
        <f>IF(N1172="nulová",J1172,0)</f>
        <v>0</v>
      </c>
      <c r="BJ1172" s="18" t="s">
        <v>83</v>
      </c>
      <c r="BK1172" s="145">
        <f>ROUND(I1172*H1172,2)</f>
        <v>0</v>
      </c>
      <c r="BL1172" s="18" t="s">
        <v>291</v>
      </c>
      <c r="BM1172" s="144" t="s">
        <v>1366</v>
      </c>
    </row>
    <row r="1173" spans="2:51" s="12" customFormat="1" ht="12">
      <c r="B1173" s="152"/>
      <c r="D1173" s="150" t="s">
        <v>226</v>
      </c>
      <c r="E1173" s="153" t="s">
        <v>21</v>
      </c>
      <c r="F1173" s="154" t="s">
        <v>838</v>
      </c>
      <c r="H1173" s="153" t="s">
        <v>21</v>
      </c>
      <c r="I1173" s="155"/>
      <c r="L1173" s="152"/>
      <c r="M1173" s="156"/>
      <c r="T1173" s="157"/>
      <c r="AT1173" s="153" t="s">
        <v>226</v>
      </c>
      <c r="AU1173" s="153" t="s">
        <v>85</v>
      </c>
      <c r="AV1173" s="12" t="s">
        <v>83</v>
      </c>
      <c r="AW1173" s="12" t="s">
        <v>37</v>
      </c>
      <c r="AX1173" s="12" t="s">
        <v>76</v>
      </c>
      <c r="AY1173" s="153" t="s">
        <v>215</v>
      </c>
    </row>
    <row r="1174" spans="2:51" s="13" customFormat="1" ht="12">
      <c r="B1174" s="158"/>
      <c r="D1174" s="150" t="s">
        <v>226</v>
      </c>
      <c r="E1174" s="159" t="s">
        <v>21</v>
      </c>
      <c r="F1174" s="160" t="s">
        <v>1360</v>
      </c>
      <c r="H1174" s="161">
        <v>2.7</v>
      </c>
      <c r="I1174" s="162"/>
      <c r="L1174" s="158"/>
      <c r="M1174" s="163"/>
      <c r="T1174" s="164"/>
      <c r="AT1174" s="159" t="s">
        <v>226</v>
      </c>
      <c r="AU1174" s="159" t="s">
        <v>85</v>
      </c>
      <c r="AV1174" s="13" t="s">
        <v>85</v>
      </c>
      <c r="AW1174" s="13" t="s">
        <v>37</v>
      </c>
      <c r="AX1174" s="13" t="s">
        <v>76</v>
      </c>
      <c r="AY1174" s="159" t="s">
        <v>215</v>
      </c>
    </row>
    <row r="1175" spans="2:51" s="13" customFormat="1" ht="12">
      <c r="B1175" s="158"/>
      <c r="D1175" s="150" t="s">
        <v>226</v>
      </c>
      <c r="E1175" s="159" t="s">
        <v>21</v>
      </c>
      <c r="F1175" s="160" t="s">
        <v>1361</v>
      </c>
      <c r="H1175" s="161">
        <v>2.7</v>
      </c>
      <c r="I1175" s="162"/>
      <c r="L1175" s="158"/>
      <c r="M1175" s="163"/>
      <c r="T1175" s="164"/>
      <c r="AT1175" s="159" t="s">
        <v>226</v>
      </c>
      <c r="AU1175" s="159" t="s">
        <v>85</v>
      </c>
      <c r="AV1175" s="13" t="s">
        <v>85</v>
      </c>
      <c r="AW1175" s="13" t="s">
        <v>37</v>
      </c>
      <c r="AX1175" s="13" t="s">
        <v>76</v>
      </c>
      <c r="AY1175" s="159" t="s">
        <v>215</v>
      </c>
    </row>
    <row r="1176" spans="2:51" s="13" customFormat="1" ht="12">
      <c r="B1176" s="158"/>
      <c r="D1176" s="150" t="s">
        <v>226</v>
      </c>
      <c r="E1176" s="159" t="s">
        <v>21</v>
      </c>
      <c r="F1176" s="160" t="s">
        <v>1362</v>
      </c>
      <c r="H1176" s="161">
        <v>27.362</v>
      </c>
      <c r="I1176" s="162"/>
      <c r="L1176" s="158"/>
      <c r="M1176" s="163"/>
      <c r="T1176" s="164"/>
      <c r="AT1176" s="159" t="s">
        <v>226</v>
      </c>
      <c r="AU1176" s="159" t="s">
        <v>85</v>
      </c>
      <c r="AV1176" s="13" t="s">
        <v>85</v>
      </c>
      <c r="AW1176" s="13" t="s">
        <v>37</v>
      </c>
      <c r="AX1176" s="13" t="s">
        <v>76</v>
      </c>
      <c r="AY1176" s="159" t="s">
        <v>215</v>
      </c>
    </row>
    <row r="1177" spans="2:51" s="15" customFormat="1" ht="12">
      <c r="B1177" s="172"/>
      <c r="D1177" s="150" t="s">
        <v>226</v>
      </c>
      <c r="E1177" s="173" t="s">
        <v>21</v>
      </c>
      <c r="F1177" s="174" t="s">
        <v>240</v>
      </c>
      <c r="H1177" s="175">
        <v>32.762</v>
      </c>
      <c r="I1177" s="176"/>
      <c r="L1177" s="172"/>
      <c r="M1177" s="177"/>
      <c r="T1177" s="178"/>
      <c r="AT1177" s="173" t="s">
        <v>226</v>
      </c>
      <c r="AU1177" s="173" t="s">
        <v>85</v>
      </c>
      <c r="AV1177" s="15" t="s">
        <v>221</v>
      </c>
      <c r="AW1177" s="15" t="s">
        <v>37</v>
      </c>
      <c r="AX1177" s="15" t="s">
        <v>83</v>
      </c>
      <c r="AY1177" s="173" t="s">
        <v>215</v>
      </c>
    </row>
    <row r="1178" spans="2:51" s="13" customFormat="1" ht="12">
      <c r="B1178" s="158"/>
      <c r="D1178" s="150" t="s">
        <v>226</v>
      </c>
      <c r="F1178" s="160" t="s">
        <v>1367</v>
      </c>
      <c r="H1178" s="161">
        <v>33.417</v>
      </c>
      <c r="I1178" s="162"/>
      <c r="L1178" s="158"/>
      <c r="M1178" s="163"/>
      <c r="T1178" s="164"/>
      <c r="AT1178" s="159" t="s">
        <v>226</v>
      </c>
      <c r="AU1178" s="159" t="s">
        <v>85</v>
      </c>
      <c r="AV1178" s="13" t="s">
        <v>85</v>
      </c>
      <c r="AW1178" s="13" t="s">
        <v>4</v>
      </c>
      <c r="AX1178" s="13" t="s">
        <v>83</v>
      </c>
      <c r="AY1178" s="159" t="s">
        <v>215</v>
      </c>
    </row>
    <row r="1179" spans="2:65" s="1" customFormat="1" ht="24.25" customHeight="1">
      <c r="B1179" s="33"/>
      <c r="C1179" s="133" t="s">
        <v>794</v>
      </c>
      <c r="D1179" s="133" t="s">
        <v>217</v>
      </c>
      <c r="E1179" s="134" t="s">
        <v>1368</v>
      </c>
      <c r="F1179" s="135" t="s">
        <v>1369</v>
      </c>
      <c r="G1179" s="136" t="s">
        <v>311</v>
      </c>
      <c r="H1179" s="137">
        <v>3.87</v>
      </c>
      <c r="I1179" s="138"/>
      <c r="J1179" s="139">
        <f>ROUND(I1179*H1179,2)</f>
        <v>0</v>
      </c>
      <c r="K1179" s="135" t="s">
        <v>220</v>
      </c>
      <c r="L1179" s="33"/>
      <c r="M1179" s="140" t="s">
        <v>21</v>
      </c>
      <c r="N1179" s="141" t="s">
        <v>47</v>
      </c>
      <c r="P1179" s="142">
        <f>O1179*H1179</f>
        <v>0</v>
      </c>
      <c r="Q1179" s="142">
        <v>0</v>
      </c>
      <c r="R1179" s="142">
        <f>Q1179*H1179</f>
        <v>0</v>
      </c>
      <c r="S1179" s="142">
        <v>0</v>
      </c>
      <c r="T1179" s="143">
        <f>S1179*H1179</f>
        <v>0</v>
      </c>
      <c r="AR1179" s="144" t="s">
        <v>291</v>
      </c>
      <c r="AT1179" s="144" t="s">
        <v>217</v>
      </c>
      <c r="AU1179" s="144" t="s">
        <v>85</v>
      </c>
      <c r="AY1179" s="18" t="s">
        <v>215</v>
      </c>
      <c r="BE1179" s="145">
        <f>IF(N1179="základní",J1179,0)</f>
        <v>0</v>
      </c>
      <c r="BF1179" s="145">
        <f>IF(N1179="snížená",J1179,0)</f>
        <v>0</v>
      </c>
      <c r="BG1179" s="145">
        <f>IF(N1179="zákl. přenesená",J1179,0)</f>
        <v>0</v>
      </c>
      <c r="BH1179" s="145">
        <f>IF(N1179="sníž. přenesená",J1179,0)</f>
        <v>0</v>
      </c>
      <c r="BI1179" s="145">
        <f>IF(N1179="nulová",J1179,0)</f>
        <v>0</v>
      </c>
      <c r="BJ1179" s="18" t="s">
        <v>83</v>
      </c>
      <c r="BK1179" s="145">
        <f>ROUND(I1179*H1179,2)</f>
        <v>0</v>
      </c>
      <c r="BL1179" s="18" t="s">
        <v>291</v>
      </c>
      <c r="BM1179" s="144" t="s">
        <v>1370</v>
      </c>
    </row>
    <row r="1180" spans="2:47" s="1" customFormat="1" ht="12">
      <c r="B1180" s="33"/>
      <c r="D1180" s="146" t="s">
        <v>222</v>
      </c>
      <c r="F1180" s="147" t="s">
        <v>1371</v>
      </c>
      <c r="I1180" s="148"/>
      <c r="L1180" s="33"/>
      <c r="M1180" s="149"/>
      <c r="T1180" s="54"/>
      <c r="AT1180" s="18" t="s">
        <v>222</v>
      </c>
      <c r="AU1180" s="18" t="s">
        <v>85</v>
      </c>
    </row>
    <row r="1181" spans="2:65" s="1" customFormat="1" ht="24.25" customHeight="1">
      <c r="B1181" s="33"/>
      <c r="C1181" s="133" t="s">
        <v>1372</v>
      </c>
      <c r="D1181" s="133" t="s">
        <v>217</v>
      </c>
      <c r="E1181" s="134" t="s">
        <v>1373</v>
      </c>
      <c r="F1181" s="135" t="s">
        <v>1374</v>
      </c>
      <c r="G1181" s="136" t="s">
        <v>311</v>
      </c>
      <c r="H1181" s="137">
        <v>3.87</v>
      </c>
      <c r="I1181" s="138"/>
      <c r="J1181" s="139">
        <f>ROUND(I1181*H1181,2)</f>
        <v>0</v>
      </c>
      <c r="K1181" s="135" t="s">
        <v>220</v>
      </c>
      <c r="L1181" s="33"/>
      <c r="M1181" s="140" t="s">
        <v>21</v>
      </c>
      <c r="N1181" s="141" t="s">
        <v>47</v>
      </c>
      <c r="P1181" s="142">
        <f>O1181*H1181</f>
        <v>0</v>
      </c>
      <c r="Q1181" s="142">
        <v>0</v>
      </c>
      <c r="R1181" s="142">
        <f>Q1181*H1181</f>
        <v>0</v>
      </c>
      <c r="S1181" s="142">
        <v>0</v>
      </c>
      <c r="T1181" s="143">
        <f>S1181*H1181</f>
        <v>0</v>
      </c>
      <c r="AR1181" s="144" t="s">
        <v>291</v>
      </c>
      <c r="AT1181" s="144" t="s">
        <v>217</v>
      </c>
      <c r="AU1181" s="144" t="s">
        <v>85</v>
      </c>
      <c r="AY1181" s="18" t="s">
        <v>215</v>
      </c>
      <c r="BE1181" s="145">
        <f>IF(N1181="základní",J1181,0)</f>
        <v>0</v>
      </c>
      <c r="BF1181" s="145">
        <f>IF(N1181="snížená",J1181,0)</f>
        <v>0</v>
      </c>
      <c r="BG1181" s="145">
        <f>IF(N1181="zákl. přenesená",J1181,0)</f>
        <v>0</v>
      </c>
      <c r="BH1181" s="145">
        <f>IF(N1181="sníž. přenesená",J1181,0)</f>
        <v>0</v>
      </c>
      <c r="BI1181" s="145">
        <f>IF(N1181="nulová",J1181,0)</f>
        <v>0</v>
      </c>
      <c r="BJ1181" s="18" t="s">
        <v>83</v>
      </c>
      <c r="BK1181" s="145">
        <f>ROUND(I1181*H1181,2)</f>
        <v>0</v>
      </c>
      <c r="BL1181" s="18" t="s">
        <v>291</v>
      </c>
      <c r="BM1181" s="144" t="s">
        <v>1375</v>
      </c>
    </row>
    <row r="1182" spans="2:47" s="1" customFormat="1" ht="12">
      <c r="B1182" s="33"/>
      <c r="D1182" s="146" t="s">
        <v>222</v>
      </c>
      <c r="F1182" s="147" t="s">
        <v>1376</v>
      </c>
      <c r="I1182" s="148"/>
      <c r="L1182" s="33"/>
      <c r="M1182" s="149"/>
      <c r="T1182" s="54"/>
      <c r="AT1182" s="18" t="s">
        <v>222</v>
      </c>
      <c r="AU1182" s="18" t="s">
        <v>85</v>
      </c>
    </row>
    <row r="1183" spans="2:63" s="11" customFormat="1" ht="22.9" customHeight="1">
      <c r="B1183" s="121"/>
      <c r="D1183" s="122" t="s">
        <v>75</v>
      </c>
      <c r="E1183" s="131" t="s">
        <v>1377</v>
      </c>
      <c r="F1183" s="131" t="s">
        <v>1378</v>
      </c>
      <c r="I1183" s="124"/>
      <c r="J1183" s="132">
        <f>BK1183</f>
        <v>0</v>
      </c>
      <c r="L1183" s="121"/>
      <c r="M1183" s="126"/>
      <c r="P1183" s="127">
        <f>SUM(P1184:P1194)</f>
        <v>0</v>
      </c>
      <c r="R1183" s="127">
        <f>SUM(R1184:R1194)</f>
        <v>0.00595352</v>
      </c>
      <c r="T1183" s="128">
        <f>SUM(T1184:T1194)</f>
        <v>0</v>
      </c>
      <c r="AR1183" s="122" t="s">
        <v>85</v>
      </c>
      <c r="AT1183" s="129" t="s">
        <v>75</v>
      </c>
      <c r="AU1183" s="129" t="s">
        <v>83</v>
      </c>
      <c r="AY1183" s="122" t="s">
        <v>215</v>
      </c>
      <c r="BK1183" s="130">
        <f>SUM(BK1184:BK1194)</f>
        <v>0</v>
      </c>
    </row>
    <row r="1184" spans="2:65" s="1" customFormat="1" ht="24.25" customHeight="1">
      <c r="B1184" s="33"/>
      <c r="C1184" s="133" t="s">
        <v>802</v>
      </c>
      <c r="D1184" s="133" t="s">
        <v>217</v>
      </c>
      <c r="E1184" s="134" t="s">
        <v>1379</v>
      </c>
      <c r="F1184" s="135" t="s">
        <v>1380</v>
      </c>
      <c r="G1184" s="136" t="s">
        <v>113</v>
      </c>
      <c r="H1184" s="137">
        <v>0.876</v>
      </c>
      <c r="I1184" s="138"/>
      <c r="J1184" s="139">
        <f>ROUND(I1184*H1184,2)</f>
        <v>0</v>
      </c>
      <c r="K1184" s="135" t="s">
        <v>220</v>
      </c>
      <c r="L1184" s="33"/>
      <c r="M1184" s="140" t="s">
        <v>21</v>
      </c>
      <c r="N1184" s="141" t="s">
        <v>47</v>
      </c>
      <c r="P1184" s="142">
        <f>O1184*H1184</f>
        <v>0</v>
      </c>
      <c r="Q1184" s="142">
        <v>0.00102</v>
      </c>
      <c r="R1184" s="142">
        <f>Q1184*H1184</f>
        <v>0.0008935200000000001</v>
      </c>
      <c r="S1184" s="142">
        <v>0</v>
      </c>
      <c r="T1184" s="143">
        <f>S1184*H1184</f>
        <v>0</v>
      </c>
      <c r="AR1184" s="144" t="s">
        <v>291</v>
      </c>
      <c r="AT1184" s="144" t="s">
        <v>217</v>
      </c>
      <c r="AU1184" s="144" t="s">
        <v>85</v>
      </c>
      <c r="AY1184" s="18" t="s">
        <v>215</v>
      </c>
      <c r="BE1184" s="145">
        <f>IF(N1184="základní",J1184,0)</f>
        <v>0</v>
      </c>
      <c r="BF1184" s="145">
        <f>IF(N1184="snížená",J1184,0)</f>
        <v>0</v>
      </c>
      <c r="BG1184" s="145">
        <f>IF(N1184="zákl. přenesená",J1184,0)</f>
        <v>0</v>
      </c>
      <c r="BH1184" s="145">
        <f>IF(N1184="sníž. přenesená",J1184,0)</f>
        <v>0</v>
      </c>
      <c r="BI1184" s="145">
        <f>IF(N1184="nulová",J1184,0)</f>
        <v>0</v>
      </c>
      <c r="BJ1184" s="18" t="s">
        <v>83</v>
      </c>
      <c r="BK1184" s="145">
        <f>ROUND(I1184*H1184,2)</f>
        <v>0</v>
      </c>
      <c r="BL1184" s="18" t="s">
        <v>291</v>
      </c>
      <c r="BM1184" s="144" t="s">
        <v>1381</v>
      </c>
    </row>
    <row r="1185" spans="2:47" s="1" customFormat="1" ht="12">
      <c r="B1185" s="33"/>
      <c r="D1185" s="146" t="s">
        <v>222</v>
      </c>
      <c r="F1185" s="147" t="s">
        <v>1382</v>
      </c>
      <c r="I1185" s="148"/>
      <c r="L1185" s="33"/>
      <c r="M1185" s="149"/>
      <c r="T1185" s="54"/>
      <c r="AT1185" s="18" t="s">
        <v>222</v>
      </c>
      <c r="AU1185" s="18" t="s">
        <v>85</v>
      </c>
    </row>
    <row r="1186" spans="2:51" s="12" customFormat="1" ht="12">
      <c r="B1186" s="152"/>
      <c r="D1186" s="150" t="s">
        <v>226</v>
      </c>
      <c r="E1186" s="153" t="s">
        <v>21</v>
      </c>
      <c r="F1186" s="154" t="s">
        <v>1383</v>
      </c>
      <c r="H1186" s="153" t="s">
        <v>21</v>
      </c>
      <c r="I1186" s="155"/>
      <c r="L1186" s="152"/>
      <c r="M1186" s="156"/>
      <c r="T1186" s="157"/>
      <c r="AT1186" s="153" t="s">
        <v>226</v>
      </c>
      <c r="AU1186" s="153" t="s">
        <v>85</v>
      </c>
      <c r="AV1186" s="12" t="s">
        <v>83</v>
      </c>
      <c r="AW1186" s="12" t="s">
        <v>37</v>
      </c>
      <c r="AX1186" s="12" t="s">
        <v>76</v>
      </c>
      <c r="AY1186" s="153" t="s">
        <v>215</v>
      </c>
    </row>
    <row r="1187" spans="2:51" s="13" customFormat="1" ht="12">
      <c r="B1187" s="158"/>
      <c r="D1187" s="150" t="s">
        <v>226</v>
      </c>
      <c r="E1187" s="159" t="s">
        <v>21</v>
      </c>
      <c r="F1187" s="160" t="s">
        <v>1384</v>
      </c>
      <c r="H1187" s="161">
        <v>0.876</v>
      </c>
      <c r="I1187" s="162"/>
      <c r="L1187" s="158"/>
      <c r="M1187" s="163"/>
      <c r="T1187" s="164"/>
      <c r="AT1187" s="159" t="s">
        <v>226</v>
      </c>
      <c r="AU1187" s="159" t="s">
        <v>85</v>
      </c>
      <c r="AV1187" s="13" t="s">
        <v>85</v>
      </c>
      <c r="AW1187" s="13" t="s">
        <v>37</v>
      </c>
      <c r="AX1187" s="13" t="s">
        <v>76</v>
      </c>
      <c r="AY1187" s="159" t="s">
        <v>215</v>
      </c>
    </row>
    <row r="1188" spans="2:51" s="15" customFormat="1" ht="12">
      <c r="B1188" s="172"/>
      <c r="D1188" s="150" t="s">
        <v>226</v>
      </c>
      <c r="E1188" s="173" t="s">
        <v>21</v>
      </c>
      <c r="F1188" s="174" t="s">
        <v>240</v>
      </c>
      <c r="H1188" s="175">
        <v>0.876</v>
      </c>
      <c r="I1188" s="176"/>
      <c r="L1188" s="172"/>
      <c r="M1188" s="177"/>
      <c r="T1188" s="178"/>
      <c r="AT1188" s="173" t="s">
        <v>226</v>
      </c>
      <c r="AU1188" s="173" t="s">
        <v>85</v>
      </c>
      <c r="AV1188" s="15" t="s">
        <v>221</v>
      </c>
      <c r="AW1188" s="15" t="s">
        <v>37</v>
      </c>
      <c r="AX1188" s="15" t="s">
        <v>83</v>
      </c>
      <c r="AY1188" s="173" t="s">
        <v>215</v>
      </c>
    </row>
    <row r="1189" spans="2:65" s="1" customFormat="1" ht="16.5" customHeight="1">
      <c r="B1189" s="33"/>
      <c r="C1189" s="179" t="s">
        <v>1385</v>
      </c>
      <c r="D1189" s="179" t="s">
        <v>308</v>
      </c>
      <c r="E1189" s="180" t="s">
        <v>1386</v>
      </c>
      <c r="F1189" s="181" t="s">
        <v>1387</v>
      </c>
      <c r="G1189" s="182" t="s">
        <v>113</v>
      </c>
      <c r="H1189" s="183">
        <v>0.92</v>
      </c>
      <c r="I1189" s="184"/>
      <c r="J1189" s="185">
        <f>ROUND(I1189*H1189,2)</f>
        <v>0</v>
      </c>
      <c r="K1189" s="181" t="s">
        <v>220</v>
      </c>
      <c r="L1189" s="186"/>
      <c r="M1189" s="187" t="s">
        <v>21</v>
      </c>
      <c r="N1189" s="188" t="s">
        <v>47</v>
      </c>
      <c r="P1189" s="142">
        <f>O1189*H1189</f>
        <v>0</v>
      </c>
      <c r="Q1189" s="142">
        <v>0.0055</v>
      </c>
      <c r="R1189" s="142">
        <f>Q1189*H1189</f>
        <v>0.00506</v>
      </c>
      <c r="S1189" s="142">
        <v>0</v>
      </c>
      <c r="T1189" s="143">
        <f>S1189*H1189</f>
        <v>0</v>
      </c>
      <c r="AR1189" s="144" t="s">
        <v>345</v>
      </c>
      <c r="AT1189" s="144" t="s">
        <v>308</v>
      </c>
      <c r="AU1189" s="144" t="s">
        <v>85</v>
      </c>
      <c r="AY1189" s="18" t="s">
        <v>215</v>
      </c>
      <c r="BE1189" s="145">
        <f>IF(N1189="základní",J1189,0)</f>
        <v>0</v>
      </c>
      <c r="BF1189" s="145">
        <f>IF(N1189="snížená",J1189,0)</f>
        <v>0</v>
      </c>
      <c r="BG1189" s="145">
        <f>IF(N1189="zákl. přenesená",J1189,0)</f>
        <v>0</v>
      </c>
      <c r="BH1189" s="145">
        <f>IF(N1189="sníž. přenesená",J1189,0)</f>
        <v>0</v>
      </c>
      <c r="BI1189" s="145">
        <f>IF(N1189="nulová",J1189,0)</f>
        <v>0</v>
      </c>
      <c r="BJ1189" s="18" t="s">
        <v>83</v>
      </c>
      <c r="BK1189" s="145">
        <f>ROUND(I1189*H1189,2)</f>
        <v>0</v>
      </c>
      <c r="BL1189" s="18" t="s">
        <v>291</v>
      </c>
      <c r="BM1189" s="144" t="s">
        <v>1388</v>
      </c>
    </row>
    <row r="1190" spans="2:51" s="13" customFormat="1" ht="12">
      <c r="B1190" s="158"/>
      <c r="D1190" s="150" t="s">
        <v>226</v>
      </c>
      <c r="F1190" s="160" t="s">
        <v>1389</v>
      </c>
      <c r="H1190" s="161">
        <v>0.92</v>
      </c>
      <c r="I1190" s="162"/>
      <c r="L1190" s="158"/>
      <c r="M1190" s="163"/>
      <c r="T1190" s="164"/>
      <c r="AT1190" s="159" t="s">
        <v>226</v>
      </c>
      <c r="AU1190" s="159" t="s">
        <v>85</v>
      </c>
      <c r="AV1190" s="13" t="s">
        <v>85</v>
      </c>
      <c r="AW1190" s="13" t="s">
        <v>4</v>
      </c>
      <c r="AX1190" s="13" t="s">
        <v>83</v>
      </c>
      <c r="AY1190" s="159" t="s">
        <v>215</v>
      </c>
    </row>
    <row r="1191" spans="2:65" s="1" customFormat="1" ht="24.25" customHeight="1">
      <c r="B1191" s="33"/>
      <c r="C1191" s="133" t="s">
        <v>806</v>
      </c>
      <c r="D1191" s="133" t="s">
        <v>217</v>
      </c>
      <c r="E1191" s="134" t="s">
        <v>1390</v>
      </c>
      <c r="F1191" s="135" t="s">
        <v>1391</v>
      </c>
      <c r="G1191" s="136" t="s">
        <v>311</v>
      </c>
      <c r="H1191" s="137">
        <v>0.006</v>
      </c>
      <c r="I1191" s="138"/>
      <c r="J1191" s="139">
        <f>ROUND(I1191*H1191,2)</f>
        <v>0</v>
      </c>
      <c r="K1191" s="135" t="s">
        <v>220</v>
      </c>
      <c r="L1191" s="33"/>
      <c r="M1191" s="140" t="s">
        <v>21</v>
      </c>
      <c r="N1191" s="141" t="s">
        <v>47</v>
      </c>
      <c r="P1191" s="142">
        <f>O1191*H1191</f>
        <v>0</v>
      </c>
      <c r="Q1191" s="142">
        <v>0</v>
      </c>
      <c r="R1191" s="142">
        <f>Q1191*H1191</f>
        <v>0</v>
      </c>
      <c r="S1191" s="142">
        <v>0</v>
      </c>
      <c r="T1191" s="143">
        <f>S1191*H1191</f>
        <v>0</v>
      </c>
      <c r="AR1191" s="144" t="s">
        <v>291</v>
      </c>
      <c r="AT1191" s="144" t="s">
        <v>217</v>
      </c>
      <c r="AU1191" s="144" t="s">
        <v>85</v>
      </c>
      <c r="AY1191" s="18" t="s">
        <v>215</v>
      </c>
      <c r="BE1191" s="145">
        <f>IF(N1191="základní",J1191,0)</f>
        <v>0</v>
      </c>
      <c r="BF1191" s="145">
        <f>IF(N1191="snížená",J1191,0)</f>
        <v>0</v>
      </c>
      <c r="BG1191" s="145">
        <f>IF(N1191="zákl. přenesená",J1191,0)</f>
        <v>0</v>
      </c>
      <c r="BH1191" s="145">
        <f>IF(N1191="sníž. přenesená",J1191,0)</f>
        <v>0</v>
      </c>
      <c r="BI1191" s="145">
        <f>IF(N1191="nulová",J1191,0)</f>
        <v>0</v>
      </c>
      <c r="BJ1191" s="18" t="s">
        <v>83</v>
      </c>
      <c r="BK1191" s="145">
        <f>ROUND(I1191*H1191,2)</f>
        <v>0</v>
      </c>
      <c r="BL1191" s="18" t="s">
        <v>291</v>
      </c>
      <c r="BM1191" s="144" t="s">
        <v>1392</v>
      </c>
    </row>
    <row r="1192" spans="2:47" s="1" customFormat="1" ht="12">
      <c r="B1192" s="33"/>
      <c r="D1192" s="146" t="s">
        <v>222</v>
      </c>
      <c r="F1192" s="147" t="s">
        <v>1393</v>
      </c>
      <c r="I1192" s="148"/>
      <c r="L1192" s="33"/>
      <c r="M1192" s="149"/>
      <c r="T1192" s="54"/>
      <c r="AT1192" s="18" t="s">
        <v>222</v>
      </c>
      <c r="AU1192" s="18" t="s">
        <v>85</v>
      </c>
    </row>
    <row r="1193" spans="2:65" s="1" customFormat="1" ht="33" customHeight="1">
      <c r="B1193" s="33"/>
      <c r="C1193" s="133" t="s">
        <v>1394</v>
      </c>
      <c r="D1193" s="133" t="s">
        <v>217</v>
      </c>
      <c r="E1193" s="134" t="s">
        <v>1395</v>
      </c>
      <c r="F1193" s="135" t="s">
        <v>1396</v>
      </c>
      <c r="G1193" s="136" t="s">
        <v>311</v>
      </c>
      <c r="H1193" s="137">
        <v>0.006</v>
      </c>
      <c r="I1193" s="138"/>
      <c r="J1193" s="139">
        <f>ROUND(I1193*H1193,2)</f>
        <v>0</v>
      </c>
      <c r="K1193" s="135" t="s">
        <v>220</v>
      </c>
      <c r="L1193" s="33"/>
      <c r="M1193" s="140" t="s">
        <v>21</v>
      </c>
      <c r="N1193" s="141" t="s">
        <v>47</v>
      </c>
      <c r="P1193" s="142">
        <f>O1193*H1193</f>
        <v>0</v>
      </c>
      <c r="Q1193" s="142">
        <v>0</v>
      </c>
      <c r="R1193" s="142">
        <f>Q1193*H1193</f>
        <v>0</v>
      </c>
      <c r="S1193" s="142">
        <v>0</v>
      </c>
      <c r="T1193" s="143">
        <f>S1193*H1193</f>
        <v>0</v>
      </c>
      <c r="AR1193" s="144" t="s">
        <v>291</v>
      </c>
      <c r="AT1193" s="144" t="s">
        <v>217</v>
      </c>
      <c r="AU1193" s="144" t="s">
        <v>85</v>
      </c>
      <c r="AY1193" s="18" t="s">
        <v>215</v>
      </c>
      <c r="BE1193" s="145">
        <f>IF(N1193="základní",J1193,0)</f>
        <v>0</v>
      </c>
      <c r="BF1193" s="145">
        <f>IF(N1193="snížená",J1193,0)</f>
        <v>0</v>
      </c>
      <c r="BG1193" s="145">
        <f>IF(N1193="zákl. přenesená",J1193,0)</f>
        <v>0</v>
      </c>
      <c r="BH1193" s="145">
        <f>IF(N1193="sníž. přenesená",J1193,0)</f>
        <v>0</v>
      </c>
      <c r="BI1193" s="145">
        <f>IF(N1193="nulová",J1193,0)</f>
        <v>0</v>
      </c>
      <c r="BJ1193" s="18" t="s">
        <v>83</v>
      </c>
      <c r="BK1193" s="145">
        <f>ROUND(I1193*H1193,2)</f>
        <v>0</v>
      </c>
      <c r="BL1193" s="18" t="s">
        <v>291</v>
      </c>
      <c r="BM1193" s="144" t="s">
        <v>1397</v>
      </c>
    </row>
    <row r="1194" spans="2:47" s="1" customFormat="1" ht="12">
      <c r="B1194" s="33"/>
      <c r="D1194" s="146" t="s">
        <v>222</v>
      </c>
      <c r="F1194" s="147" t="s">
        <v>1398</v>
      </c>
      <c r="I1194" s="148"/>
      <c r="L1194" s="33"/>
      <c r="M1194" s="149"/>
      <c r="T1194" s="54"/>
      <c r="AT1194" s="18" t="s">
        <v>222</v>
      </c>
      <c r="AU1194" s="18" t="s">
        <v>85</v>
      </c>
    </row>
    <row r="1195" spans="2:63" s="11" customFormat="1" ht="22.9" customHeight="1">
      <c r="B1195" s="121"/>
      <c r="D1195" s="122" t="s">
        <v>75</v>
      </c>
      <c r="E1195" s="131" t="s">
        <v>1399</v>
      </c>
      <c r="F1195" s="131" t="s">
        <v>95</v>
      </c>
      <c r="I1195" s="124"/>
      <c r="J1195" s="132">
        <f>BK1195</f>
        <v>0</v>
      </c>
      <c r="L1195" s="121"/>
      <c r="M1195" s="126"/>
      <c r="P1195" s="127">
        <f>SUM(P1196:P1224)</f>
        <v>0</v>
      </c>
      <c r="R1195" s="127">
        <f>SUM(R1196:R1224)</f>
        <v>0</v>
      </c>
      <c r="T1195" s="128">
        <f>SUM(T1196:T1224)</f>
        <v>0</v>
      </c>
      <c r="AR1195" s="122" t="s">
        <v>85</v>
      </c>
      <c r="AT1195" s="129" t="s">
        <v>75</v>
      </c>
      <c r="AU1195" s="129" t="s">
        <v>83</v>
      </c>
      <c r="AY1195" s="122" t="s">
        <v>215</v>
      </c>
      <c r="BK1195" s="130">
        <f>SUM(BK1196:BK1224)</f>
        <v>0</v>
      </c>
    </row>
    <row r="1196" spans="2:65" s="1" customFormat="1" ht="24.25" customHeight="1">
      <c r="B1196" s="33"/>
      <c r="C1196" s="133" t="s">
        <v>814</v>
      </c>
      <c r="D1196" s="133" t="s">
        <v>217</v>
      </c>
      <c r="E1196" s="134" t="s">
        <v>1400</v>
      </c>
      <c r="F1196" s="135" t="s">
        <v>1401</v>
      </c>
      <c r="G1196" s="136" t="s">
        <v>301</v>
      </c>
      <c r="H1196" s="137">
        <v>40.8</v>
      </c>
      <c r="I1196" s="138"/>
      <c r="J1196" s="139">
        <f>ROUND(I1196*H1196,2)</f>
        <v>0</v>
      </c>
      <c r="K1196" s="135" t="s">
        <v>220</v>
      </c>
      <c r="L1196" s="33"/>
      <c r="M1196" s="140" t="s">
        <v>21</v>
      </c>
      <c r="N1196" s="141" t="s">
        <v>47</v>
      </c>
      <c r="P1196" s="142">
        <f>O1196*H1196</f>
        <v>0</v>
      </c>
      <c r="Q1196" s="142">
        <v>0</v>
      </c>
      <c r="R1196" s="142">
        <f>Q1196*H1196</f>
        <v>0</v>
      </c>
      <c r="S1196" s="142">
        <v>0</v>
      </c>
      <c r="T1196" s="143">
        <f>S1196*H1196</f>
        <v>0</v>
      </c>
      <c r="AR1196" s="144" t="s">
        <v>291</v>
      </c>
      <c r="AT1196" s="144" t="s">
        <v>217</v>
      </c>
      <c r="AU1196" s="144" t="s">
        <v>85</v>
      </c>
      <c r="AY1196" s="18" t="s">
        <v>215</v>
      </c>
      <c r="BE1196" s="145">
        <f>IF(N1196="základní",J1196,0)</f>
        <v>0</v>
      </c>
      <c r="BF1196" s="145">
        <f>IF(N1196="snížená",J1196,0)</f>
        <v>0</v>
      </c>
      <c r="BG1196" s="145">
        <f>IF(N1196="zákl. přenesená",J1196,0)</f>
        <v>0</v>
      </c>
      <c r="BH1196" s="145">
        <f>IF(N1196="sníž. přenesená",J1196,0)</f>
        <v>0</v>
      </c>
      <c r="BI1196" s="145">
        <f>IF(N1196="nulová",J1196,0)</f>
        <v>0</v>
      </c>
      <c r="BJ1196" s="18" t="s">
        <v>83</v>
      </c>
      <c r="BK1196" s="145">
        <f>ROUND(I1196*H1196,2)</f>
        <v>0</v>
      </c>
      <c r="BL1196" s="18" t="s">
        <v>291</v>
      </c>
      <c r="BM1196" s="144" t="s">
        <v>1402</v>
      </c>
    </row>
    <row r="1197" spans="2:47" s="1" customFormat="1" ht="12">
      <c r="B1197" s="33"/>
      <c r="D1197" s="146" t="s">
        <v>222</v>
      </c>
      <c r="F1197" s="147" t="s">
        <v>1403</v>
      </c>
      <c r="I1197" s="148"/>
      <c r="L1197" s="33"/>
      <c r="M1197" s="149"/>
      <c r="T1197" s="54"/>
      <c r="AT1197" s="18" t="s">
        <v>222</v>
      </c>
      <c r="AU1197" s="18" t="s">
        <v>85</v>
      </c>
    </row>
    <row r="1198" spans="2:51" s="13" customFormat="1" ht="12">
      <c r="B1198" s="158"/>
      <c r="D1198" s="150" t="s">
        <v>226</v>
      </c>
      <c r="E1198" s="159" t="s">
        <v>21</v>
      </c>
      <c r="F1198" s="160" t="s">
        <v>1404</v>
      </c>
      <c r="H1198" s="161">
        <v>40.8</v>
      </c>
      <c r="I1198" s="162"/>
      <c r="L1198" s="158"/>
      <c r="M1198" s="163"/>
      <c r="T1198" s="164"/>
      <c r="AT1198" s="159" t="s">
        <v>226</v>
      </c>
      <c r="AU1198" s="159" t="s">
        <v>85</v>
      </c>
      <c r="AV1198" s="13" t="s">
        <v>85</v>
      </c>
      <c r="AW1198" s="13" t="s">
        <v>37</v>
      </c>
      <c r="AX1198" s="13" t="s">
        <v>76</v>
      </c>
      <c r="AY1198" s="159" t="s">
        <v>215</v>
      </c>
    </row>
    <row r="1199" spans="2:51" s="15" customFormat="1" ht="12">
      <c r="B1199" s="172"/>
      <c r="D1199" s="150" t="s">
        <v>226</v>
      </c>
      <c r="E1199" s="173" t="s">
        <v>21</v>
      </c>
      <c r="F1199" s="174" t="s">
        <v>240</v>
      </c>
      <c r="H1199" s="175">
        <v>40.8</v>
      </c>
      <c r="I1199" s="176"/>
      <c r="L1199" s="172"/>
      <c r="M1199" s="177"/>
      <c r="T1199" s="178"/>
      <c r="AT1199" s="173" t="s">
        <v>226</v>
      </c>
      <c r="AU1199" s="173" t="s">
        <v>85</v>
      </c>
      <c r="AV1199" s="15" t="s">
        <v>221</v>
      </c>
      <c r="AW1199" s="15" t="s">
        <v>37</v>
      </c>
      <c r="AX1199" s="15" t="s">
        <v>83</v>
      </c>
      <c r="AY1199" s="173" t="s">
        <v>215</v>
      </c>
    </row>
    <row r="1200" spans="2:65" s="1" customFormat="1" ht="24.25" customHeight="1">
      <c r="B1200" s="33"/>
      <c r="C1200" s="179" t="s">
        <v>1405</v>
      </c>
      <c r="D1200" s="179" t="s">
        <v>308</v>
      </c>
      <c r="E1200" s="180" t="s">
        <v>1406</v>
      </c>
      <c r="F1200" s="181" t="s">
        <v>1407</v>
      </c>
      <c r="G1200" s="182" t="s">
        <v>301</v>
      </c>
      <c r="H1200" s="183">
        <v>40.8</v>
      </c>
      <c r="I1200" s="184"/>
      <c r="J1200" s="185">
        <f>ROUND(I1200*H1200,2)</f>
        <v>0</v>
      </c>
      <c r="K1200" s="181" t="s">
        <v>405</v>
      </c>
      <c r="L1200" s="186"/>
      <c r="M1200" s="187" t="s">
        <v>21</v>
      </c>
      <c r="N1200" s="188" t="s">
        <v>47</v>
      </c>
      <c r="P1200" s="142">
        <f>O1200*H1200</f>
        <v>0</v>
      </c>
      <c r="Q1200" s="142">
        <v>0</v>
      </c>
      <c r="R1200" s="142">
        <f>Q1200*H1200</f>
        <v>0</v>
      </c>
      <c r="S1200" s="142">
        <v>0</v>
      </c>
      <c r="T1200" s="143">
        <f>S1200*H1200</f>
        <v>0</v>
      </c>
      <c r="AR1200" s="144" t="s">
        <v>345</v>
      </c>
      <c r="AT1200" s="144" t="s">
        <v>308</v>
      </c>
      <c r="AU1200" s="144" t="s">
        <v>85</v>
      </c>
      <c r="AY1200" s="18" t="s">
        <v>215</v>
      </c>
      <c r="BE1200" s="145">
        <f>IF(N1200="základní",J1200,0)</f>
        <v>0</v>
      </c>
      <c r="BF1200" s="145">
        <f>IF(N1200="snížená",J1200,0)</f>
        <v>0</v>
      </c>
      <c r="BG1200" s="145">
        <f>IF(N1200="zákl. přenesená",J1200,0)</f>
        <v>0</v>
      </c>
      <c r="BH1200" s="145">
        <f>IF(N1200="sníž. přenesená",J1200,0)</f>
        <v>0</v>
      </c>
      <c r="BI1200" s="145">
        <f>IF(N1200="nulová",J1200,0)</f>
        <v>0</v>
      </c>
      <c r="BJ1200" s="18" t="s">
        <v>83</v>
      </c>
      <c r="BK1200" s="145">
        <f>ROUND(I1200*H1200,2)</f>
        <v>0</v>
      </c>
      <c r="BL1200" s="18" t="s">
        <v>291</v>
      </c>
      <c r="BM1200" s="144" t="s">
        <v>1408</v>
      </c>
    </row>
    <row r="1201" spans="2:51" s="13" customFormat="1" ht="12">
      <c r="B1201" s="158"/>
      <c r="D1201" s="150" t="s">
        <v>226</v>
      </c>
      <c r="E1201" s="159" t="s">
        <v>21</v>
      </c>
      <c r="F1201" s="160" t="s">
        <v>1404</v>
      </c>
      <c r="H1201" s="161">
        <v>40.8</v>
      </c>
      <c r="I1201" s="162"/>
      <c r="L1201" s="158"/>
      <c r="M1201" s="163"/>
      <c r="T1201" s="164"/>
      <c r="AT1201" s="159" t="s">
        <v>226</v>
      </c>
      <c r="AU1201" s="159" t="s">
        <v>85</v>
      </c>
      <c r="AV1201" s="13" t="s">
        <v>85</v>
      </c>
      <c r="AW1201" s="13" t="s">
        <v>37</v>
      </c>
      <c r="AX1201" s="13" t="s">
        <v>76</v>
      </c>
      <c r="AY1201" s="159" t="s">
        <v>215</v>
      </c>
    </row>
    <row r="1202" spans="2:51" s="15" customFormat="1" ht="12">
      <c r="B1202" s="172"/>
      <c r="D1202" s="150" t="s">
        <v>226</v>
      </c>
      <c r="E1202" s="173" t="s">
        <v>21</v>
      </c>
      <c r="F1202" s="174" t="s">
        <v>240</v>
      </c>
      <c r="H1202" s="175">
        <v>40.8</v>
      </c>
      <c r="I1202" s="176"/>
      <c r="L1202" s="172"/>
      <c r="M1202" s="177"/>
      <c r="T1202" s="178"/>
      <c r="AT1202" s="173" t="s">
        <v>226</v>
      </c>
      <c r="AU1202" s="173" t="s">
        <v>85</v>
      </c>
      <c r="AV1202" s="15" t="s">
        <v>221</v>
      </c>
      <c r="AW1202" s="15" t="s">
        <v>37</v>
      </c>
      <c r="AX1202" s="15" t="s">
        <v>83</v>
      </c>
      <c r="AY1202" s="173" t="s">
        <v>215</v>
      </c>
    </row>
    <row r="1203" spans="2:65" s="1" customFormat="1" ht="33" customHeight="1">
      <c r="B1203" s="33"/>
      <c r="C1203" s="133" t="s">
        <v>818</v>
      </c>
      <c r="D1203" s="133" t="s">
        <v>217</v>
      </c>
      <c r="E1203" s="134" t="s">
        <v>1409</v>
      </c>
      <c r="F1203" s="135" t="s">
        <v>1410</v>
      </c>
      <c r="G1203" s="136" t="s">
        <v>352</v>
      </c>
      <c r="H1203" s="137">
        <v>2</v>
      </c>
      <c r="I1203" s="138"/>
      <c r="J1203" s="139">
        <f>ROUND(I1203*H1203,2)</f>
        <v>0</v>
      </c>
      <c r="K1203" s="135" t="s">
        <v>405</v>
      </c>
      <c r="L1203" s="33"/>
      <c r="M1203" s="140" t="s">
        <v>21</v>
      </c>
      <c r="N1203" s="141" t="s">
        <v>47</v>
      </c>
      <c r="P1203" s="142">
        <f>O1203*H1203</f>
        <v>0</v>
      </c>
      <c r="Q1203" s="142">
        <v>0</v>
      </c>
      <c r="R1203" s="142">
        <f>Q1203*H1203</f>
        <v>0</v>
      </c>
      <c r="S1203" s="142">
        <v>0</v>
      </c>
      <c r="T1203" s="143">
        <f>S1203*H1203</f>
        <v>0</v>
      </c>
      <c r="AR1203" s="144" t="s">
        <v>291</v>
      </c>
      <c r="AT1203" s="144" t="s">
        <v>217</v>
      </c>
      <c r="AU1203" s="144" t="s">
        <v>85</v>
      </c>
      <c r="AY1203" s="18" t="s">
        <v>215</v>
      </c>
      <c r="BE1203" s="145">
        <f>IF(N1203="základní",J1203,0)</f>
        <v>0</v>
      </c>
      <c r="BF1203" s="145">
        <f>IF(N1203="snížená",J1203,0)</f>
        <v>0</v>
      </c>
      <c r="BG1203" s="145">
        <f>IF(N1203="zákl. přenesená",J1203,0)</f>
        <v>0</v>
      </c>
      <c r="BH1203" s="145">
        <f>IF(N1203="sníž. přenesená",J1203,0)</f>
        <v>0</v>
      </c>
      <c r="BI1203" s="145">
        <f>IF(N1203="nulová",J1203,0)</f>
        <v>0</v>
      </c>
      <c r="BJ1203" s="18" t="s">
        <v>83</v>
      </c>
      <c r="BK1203" s="145">
        <f>ROUND(I1203*H1203,2)</f>
        <v>0</v>
      </c>
      <c r="BL1203" s="18" t="s">
        <v>291</v>
      </c>
      <c r="BM1203" s="144" t="s">
        <v>1411</v>
      </c>
    </row>
    <row r="1204" spans="2:51" s="13" customFormat="1" ht="12">
      <c r="B1204" s="158"/>
      <c r="D1204" s="150" t="s">
        <v>226</v>
      </c>
      <c r="E1204" s="159" t="s">
        <v>21</v>
      </c>
      <c r="F1204" s="160" t="s">
        <v>1412</v>
      </c>
      <c r="H1204" s="161">
        <v>2</v>
      </c>
      <c r="I1204" s="162"/>
      <c r="L1204" s="158"/>
      <c r="M1204" s="163"/>
      <c r="T1204" s="164"/>
      <c r="AT1204" s="159" t="s">
        <v>226</v>
      </c>
      <c r="AU1204" s="159" t="s">
        <v>85</v>
      </c>
      <c r="AV1204" s="13" t="s">
        <v>85</v>
      </c>
      <c r="AW1204" s="13" t="s">
        <v>37</v>
      </c>
      <c r="AX1204" s="13" t="s">
        <v>76</v>
      </c>
      <c r="AY1204" s="159" t="s">
        <v>215</v>
      </c>
    </row>
    <row r="1205" spans="2:51" s="15" customFormat="1" ht="12">
      <c r="B1205" s="172"/>
      <c r="D1205" s="150" t="s">
        <v>226</v>
      </c>
      <c r="E1205" s="173" t="s">
        <v>21</v>
      </c>
      <c r="F1205" s="174" t="s">
        <v>240</v>
      </c>
      <c r="H1205" s="175">
        <v>2</v>
      </c>
      <c r="I1205" s="176"/>
      <c r="L1205" s="172"/>
      <c r="M1205" s="177"/>
      <c r="T1205" s="178"/>
      <c r="AT1205" s="173" t="s">
        <v>226</v>
      </c>
      <c r="AU1205" s="173" t="s">
        <v>85</v>
      </c>
      <c r="AV1205" s="15" t="s">
        <v>221</v>
      </c>
      <c r="AW1205" s="15" t="s">
        <v>37</v>
      </c>
      <c r="AX1205" s="15" t="s">
        <v>83</v>
      </c>
      <c r="AY1205" s="173" t="s">
        <v>215</v>
      </c>
    </row>
    <row r="1206" spans="2:65" s="1" customFormat="1" ht="24.25" customHeight="1">
      <c r="B1206" s="33"/>
      <c r="C1206" s="133" t="s">
        <v>1413</v>
      </c>
      <c r="D1206" s="133" t="s">
        <v>217</v>
      </c>
      <c r="E1206" s="134" t="s">
        <v>1414</v>
      </c>
      <c r="F1206" s="135" t="s">
        <v>1415</v>
      </c>
      <c r="G1206" s="136" t="s">
        <v>352</v>
      </c>
      <c r="H1206" s="137">
        <v>2</v>
      </c>
      <c r="I1206" s="138"/>
      <c r="J1206" s="139">
        <f>ROUND(I1206*H1206,2)</f>
        <v>0</v>
      </c>
      <c r="K1206" s="135" t="s">
        <v>405</v>
      </c>
      <c r="L1206" s="33"/>
      <c r="M1206" s="140" t="s">
        <v>21</v>
      </c>
      <c r="N1206" s="141" t="s">
        <v>47</v>
      </c>
      <c r="P1206" s="142">
        <f>O1206*H1206</f>
        <v>0</v>
      </c>
      <c r="Q1206" s="142">
        <v>0</v>
      </c>
      <c r="R1206" s="142">
        <f>Q1206*H1206</f>
        <v>0</v>
      </c>
      <c r="S1206" s="142">
        <v>0</v>
      </c>
      <c r="T1206" s="143">
        <f>S1206*H1206</f>
        <v>0</v>
      </c>
      <c r="AR1206" s="144" t="s">
        <v>291</v>
      </c>
      <c r="AT1206" s="144" t="s">
        <v>217</v>
      </c>
      <c r="AU1206" s="144" t="s">
        <v>85</v>
      </c>
      <c r="AY1206" s="18" t="s">
        <v>215</v>
      </c>
      <c r="BE1206" s="145">
        <f>IF(N1206="základní",J1206,0)</f>
        <v>0</v>
      </c>
      <c r="BF1206" s="145">
        <f>IF(N1206="snížená",J1206,0)</f>
        <v>0</v>
      </c>
      <c r="BG1206" s="145">
        <f>IF(N1206="zákl. přenesená",J1206,0)</f>
        <v>0</v>
      </c>
      <c r="BH1206" s="145">
        <f>IF(N1206="sníž. přenesená",J1206,0)</f>
        <v>0</v>
      </c>
      <c r="BI1206" s="145">
        <f>IF(N1206="nulová",J1206,0)</f>
        <v>0</v>
      </c>
      <c r="BJ1206" s="18" t="s">
        <v>83</v>
      </c>
      <c r="BK1206" s="145">
        <f>ROUND(I1206*H1206,2)</f>
        <v>0</v>
      </c>
      <c r="BL1206" s="18" t="s">
        <v>291</v>
      </c>
      <c r="BM1206" s="144" t="s">
        <v>1416</v>
      </c>
    </row>
    <row r="1207" spans="2:51" s="13" customFormat="1" ht="12">
      <c r="B1207" s="158"/>
      <c r="D1207" s="150" t="s">
        <v>226</v>
      </c>
      <c r="E1207" s="159" t="s">
        <v>21</v>
      </c>
      <c r="F1207" s="160" t="s">
        <v>1417</v>
      </c>
      <c r="H1207" s="161">
        <v>2</v>
      </c>
      <c r="I1207" s="162"/>
      <c r="L1207" s="158"/>
      <c r="M1207" s="163"/>
      <c r="T1207" s="164"/>
      <c r="AT1207" s="159" t="s">
        <v>226</v>
      </c>
      <c r="AU1207" s="159" t="s">
        <v>85</v>
      </c>
      <c r="AV1207" s="13" t="s">
        <v>85</v>
      </c>
      <c r="AW1207" s="13" t="s">
        <v>37</v>
      </c>
      <c r="AX1207" s="13" t="s">
        <v>76</v>
      </c>
      <c r="AY1207" s="159" t="s">
        <v>215</v>
      </c>
    </row>
    <row r="1208" spans="2:51" s="15" customFormat="1" ht="12">
      <c r="B1208" s="172"/>
      <c r="D1208" s="150" t="s">
        <v>226</v>
      </c>
      <c r="E1208" s="173" t="s">
        <v>21</v>
      </c>
      <c r="F1208" s="174" t="s">
        <v>240</v>
      </c>
      <c r="H1208" s="175">
        <v>2</v>
      </c>
      <c r="I1208" s="176"/>
      <c r="L1208" s="172"/>
      <c r="M1208" s="177"/>
      <c r="T1208" s="178"/>
      <c r="AT1208" s="173" t="s">
        <v>226</v>
      </c>
      <c r="AU1208" s="173" t="s">
        <v>85</v>
      </c>
      <c r="AV1208" s="15" t="s">
        <v>221</v>
      </c>
      <c r="AW1208" s="15" t="s">
        <v>37</v>
      </c>
      <c r="AX1208" s="15" t="s">
        <v>83</v>
      </c>
      <c r="AY1208" s="173" t="s">
        <v>215</v>
      </c>
    </row>
    <row r="1209" spans="2:65" s="1" customFormat="1" ht="24.25" customHeight="1">
      <c r="B1209" s="33"/>
      <c r="C1209" s="133" t="s">
        <v>823</v>
      </c>
      <c r="D1209" s="133" t="s">
        <v>217</v>
      </c>
      <c r="E1209" s="134" t="s">
        <v>1418</v>
      </c>
      <c r="F1209" s="135" t="s">
        <v>1419</v>
      </c>
      <c r="G1209" s="136" t="s">
        <v>352</v>
      </c>
      <c r="H1209" s="137">
        <v>4</v>
      </c>
      <c r="I1209" s="138"/>
      <c r="J1209" s="139">
        <f>ROUND(I1209*H1209,2)</f>
        <v>0</v>
      </c>
      <c r="K1209" s="135" t="s">
        <v>405</v>
      </c>
      <c r="L1209" s="33"/>
      <c r="M1209" s="140" t="s">
        <v>21</v>
      </c>
      <c r="N1209" s="141" t="s">
        <v>47</v>
      </c>
      <c r="P1209" s="142">
        <f>O1209*H1209</f>
        <v>0</v>
      </c>
      <c r="Q1209" s="142">
        <v>0</v>
      </c>
      <c r="R1209" s="142">
        <f>Q1209*H1209</f>
        <v>0</v>
      </c>
      <c r="S1209" s="142">
        <v>0</v>
      </c>
      <c r="T1209" s="143">
        <f>S1209*H1209</f>
        <v>0</v>
      </c>
      <c r="AR1209" s="144" t="s">
        <v>291</v>
      </c>
      <c r="AT1209" s="144" t="s">
        <v>217</v>
      </c>
      <c r="AU1209" s="144" t="s">
        <v>85</v>
      </c>
      <c r="AY1209" s="18" t="s">
        <v>215</v>
      </c>
      <c r="BE1209" s="145">
        <f>IF(N1209="základní",J1209,0)</f>
        <v>0</v>
      </c>
      <c r="BF1209" s="145">
        <f>IF(N1209="snížená",J1209,0)</f>
        <v>0</v>
      </c>
      <c r="BG1209" s="145">
        <f>IF(N1209="zákl. přenesená",J1209,0)</f>
        <v>0</v>
      </c>
      <c r="BH1209" s="145">
        <f>IF(N1209="sníž. přenesená",J1209,0)</f>
        <v>0</v>
      </c>
      <c r="BI1209" s="145">
        <f>IF(N1209="nulová",J1209,0)</f>
        <v>0</v>
      </c>
      <c r="BJ1209" s="18" t="s">
        <v>83</v>
      </c>
      <c r="BK1209" s="145">
        <f>ROUND(I1209*H1209,2)</f>
        <v>0</v>
      </c>
      <c r="BL1209" s="18" t="s">
        <v>291</v>
      </c>
      <c r="BM1209" s="144" t="s">
        <v>1420</v>
      </c>
    </row>
    <row r="1210" spans="2:51" s="13" customFormat="1" ht="12">
      <c r="B1210" s="158"/>
      <c r="D1210" s="150" t="s">
        <v>226</v>
      </c>
      <c r="E1210" s="159" t="s">
        <v>21</v>
      </c>
      <c r="F1210" s="160" t="s">
        <v>1421</v>
      </c>
      <c r="H1210" s="161">
        <v>4</v>
      </c>
      <c r="I1210" s="162"/>
      <c r="L1210" s="158"/>
      <c r="M1210" s="163"/>
      <c r="T1210" s="164"/>
      <c r="AT1210" s="159" t="s">
        <v>226</v>
      </c>
      <c r="AU1210" s="159" t="s">
        <v>85</v>
      </c>
      <c r="AV1210" s="13" t="s">
        <v>85</v>
      </c>
      <c r="AW1210" s="13" t="s">
        <v>37</v>
      </c>
      <c r="AX1210" s="13" t="s">
        <v>76</v>
      </c>
      <c r="AY1210" s="159" t="s">
        <v>215</v>
      </c>
    </row>
    <row r="1211" spans="2:51" s="15" customFormat="1" ht="12">
      <c r="B1211" s="172"/>
      <c r="D1211" s="150" t="s">
        <v>226</v>
      </c>
      <c r="E1211" s="173" t="s">
        <v>21</v>
      </c>
      <c r="F1211" s="174" t="s">
        <v>240</v>
      </c>
      <c r="H1211" s="175">
        <v>4</v>
      </c>
      <c r="I1211" s="176"/>
      <c r="L1211" s="172"/>
      <c r="M1211" s="177"/>
      <c r="T1211" s="178"/>
      <c r="AT1211" s="173" t="s">
        <v>226</v>
      </c>
      <c r="AU1211" s="173" t="s">
        <v>85</v>
      </c>
      <c r="AV1211" s="15" t="s">
        <v>221</v>
      </c>
      <c r="AW1211" s="15" t="s">
        <v>37</v>
      </c>
      <c r="AX1211" s="15" t="s">
        <v>83</v>
      </c>
      <c r="AY1211" s="173" t="s">
        <v>215</v>
      </c>
    </row>
    <row r="1212" spans="2:65" s="1" customFormat="1" ht="24.25" customHeight="1">
      <c r="B1212" s="33"/>
      <c r="C1212" s="133" t="s">
        <v>1422</v>
      </c>
      <c r="D1212" s="133" t="s">
        <v>217</v>
      </c>
      <c r="E1212" s="134" t="s">
        <v>1423</v>
      </c>
      <c r="F1212" s="135" t="s">
        <v>1424</v>
      </c>
      <c r="G1212" s="136" t="s">
        <v>352</v>
      </c>
      <c r="H1212" s="137">
        <v>1</v>
      </c>
      <c r="I1212" s="138"/>
      <c r="J1212" s="139">
        <f>ROUND(I1212*H1212,2)</f>
        <v>0</v>
      </c>
      <c r="K1212" s="135" t="s">
        <v>405</v>
      </c>
      <c r="L1212" s="33"/>
      <c r="M1212" s="140" t="s">
        <v>21</v>
      </c>
      <c r="N1212" s="141" t="s">
        <v>47</v>
      </c>
      <c r="P1212" s="142">
        <f>O1212*H1212</f>
        <v>0</v>
      </c>
      <c r="Q1212" s="142">
        <v>0</v>
      </c>
      <c r="R1212" s="142">
        <f>Q1212*H1212</f>
        <v>0</v>
      </c>
      <c r="S1212" s="142">
        <v>0</v>
      </c>
      <c r="T1212" s="143">
        <f>S1212*H1212</f>
        <v>0</v>
      </c>
      <c r="AR1212" s="144" t="s">
        <v>291</v>
      </c>
      <c r="AT1212" s="144" t="s">
        <v>217</v>
      </c>
      <c r="AU1212" s="144" t="s">
        <v>85</v>
      </c>
      <c r="AY1212" s="18" t="s">
        <v>215</v>
      </c>
      <c r="BE1212" s="145">
        <f>IF(N1212="základní",J1212,0)</f>
        <v>0</v>
      </c>
      <c r="BF1212" s="145">
        <f>IF(N1212="snížená",J1212,0)</f>
        <v>0</v>
      </c>
      <c r="BG1212" s="145">
        <f>IF(N1212="zákl. přenesená",J1212,0)</f>
        <v>0</v>
      </c>
      <c r="BH1212" s="145">
        <f>IF(N1212="sníž. přenesená",J1212,0)</f>
        <v>0</v>
      </c>
      <c r="BI1212" s="145">
        <f>IF(N1212="nulová",J1212,0)</f>
        <v>0</v>
      </c>
      <c r="BJ1212" s="18" t="s">
        <v>83</v>
      </c>
      <c r="BK1212" s="145">
        <f>ROUND(I1212*H1212,2)</f>
        <v>0</v>
      </c>
      <c r="BL1212" s="18" t="s">
        <v>291</v>
      </c>
      <c r="BM1212" s="144" t="s">
        <v>1425</v>
      </c>
    </row>
    <row r="1213" spans="2:51" s="13" customFormat="1" ht="12">
      <c r="B1213" s="158"/>
      <c r="D1213" s="150" t="s">
        <v>226</v>
      </c>
      <c r="E1213" s="159" t="s">
        <v>21</v>
      </c>
      <c r="F1213" s="160" t="s">
        <v>1426</v>
      </c>
      <c r="H1213" s="161">
        <v>1</v>
      </c>
      <c r="I1213" s="162"/>
      <c r="L1213" s="158"/>
      <c r="M1213" s="163"/>
      <c r="T1213" s="164"/>
      <c r="AT1213" s="159" t="s">
        <v>226</v>
      </c>
      <c r="AU1213" s="159" t="s">
        <v>85</v>
      </c>
      <c r="AV1213" s="13" t="s">
        <v>85</v>
      </c>
      <c r="AW1213" s="13" t="s">
        <v>37</v>
      </c>
      <c r="AX1213" s="13" t="s">
        <v>76</v>
      </c>
      <c r="AY1213" s="159" t="s">
        <v>215</v>
      </c>
    </row>
    <row r="1214" spans="2:51" s="15" customFormat="1" ht="12">
      <c r="B1214" s="172"/>
      <c r="D1214" s="150" t="s">
        <v>226</v>
      </c>
      <c r="E1214" s="173" t="s">
        <v>21</v>
      </c>
      <c r="F1214" s="174" t="s">
        <v>240</v>
      </c>
      <c r="H1214" s="175">
        <v>1</v>
      </c>
      <c r="I1214" s="176"/>
      <c r="L1214" s="172"/>
      <c r="M1214" s="177"/>
      <c r="T1214" s="178"/>
      <c r="AT1214" s="173" t="s">
        <v>226</v>
      </c>
      <c r="AU1214" s="173" t="s">
        <v>85</v>
      </c>
      <c r="AV1214" s="15" t="s">
        <v>221</v>
      </c>
      <c r="AW1214" s="15" t="s">
        <v>37</v>
      </c>
      <c r="AX1214" s="15" t="s">
        <v>83</v>
      </c>
      <c r="AY1214" s="173" t="s">
        <v>215</v>
      </c>
    </row>
    <row r="1215" spans="2:65" s="1" customFormat="1" ht="37.9" customHeight="1">
      <c r="B1215" s="33"/>
      <c r="C1215" s="133" t="s">
        <v>831</v>
      </c>
      <c r="D1215" s="133" t="s">
        <v>217</v>
      </c>
      <c r="E1215" s="134" t="s">
        <v>1427</v>
      </c>
      <c r="F1215" s="135" t="s">
        <v>1428</v>
      </c>
      <c r="G1215" s="136" t="s">
        <v>1103</v>
      </c>
      <c r="H1215" s="137">
        <v>2</v>
      </c>
      <c r="I1215" s="138"/>
      <c r="J1215" s="139">
        <f>ROUND(I1215*H1215,2)</f>
        <v>0</v>
      </c>
      <c r="K1215" s="135" t="s">
        <v>405</v>
      </c>
      <c r="L1215" s="33"/>
      <c r="M1215" s="140" t="s">
        <v>21</v>
      </c>
      <c r="N1215" s="141" t="s">
        <v>47</v>
      </c>
      <c r="P1215" s="142">
        <f>O1215*H1215</f>
        <v>0</v>
      </c>
      <c r="Q1215" s="142">
        <v>0</v>
      </c>
      <c r="R1215" s="142">
        <f>Q1215*H1215</f>
        <v>0</v>
      </c>
      <c r="S1215" s="142">
        <v>0</v>
      </c>
      <c r="T1215" s="143">
        <f>S1215*H1215</f>
        <v>0</v>
      </c>
      <c r="AR1215" s="144" t="s">
        <v>291</v>
      </c>
      <c r="AT1215" s="144" t="s">
        <v>217</v>
      </c>
      <c r="AU1215" s="144" t="s">
        <v>85</v>
      </c>
      <c r="AY1215" s="18" t="s">
        <v>215</v>
      </c>
      <c r="BE1215" s="145">
        <f>IF(N1215="základní",J1215,0)</f>
        <v>0</v>
      </c>
      <c r="BF1215" s="145">
        <f>IF(N1215="snížená",J1215,0)</f>
        <v>0</v>
      </c>
      <c r="BG1215" s="145">
        <f>IF(N1215="zákl. přenesená",J1215,0)</f>
        <v>0</v>
      </c>
      <c r="BH1215" s="145">
        <f>IF(N1215="sníž. přenesená",J1215,0)</f>
        <v>0</v>
      </c>
      <c r="BI1215" s="145">
        <f>IF(N1215="nulová",J1215,0)</f>
        <v>0</v>
      </c>
      <c r="BJ1215" s="18" t="s">
        <v>83</v>
      </c>
      <c r="BK1215" s="145">
        <f>ROUND(I1215*H1215,2)</f>
        <v>0</v>
      </c>
      <c r="BL1215" s="18" t="s">
        <v>291</v>
      </c>
      <c r="BM1215" s="144" t="s">
        <v>1429</v>
      </c>
    </row>
    <row r="1216" spans="2:51" s="13" customFormat="1" ht="12">
      <c r="B1216" s="158"/>
      <c r="D1216" s="150" t="s">
        <v>226</v>
      </c>
      <c r="E1216" s="159" t="s">
        <v>21</v>
      </c>
      <c r="F1216" s="160" t="s">
        <v>1430</v>
      </c>
      <c r="H1216" s="161">
        <v>2</v>
      </c>
      <c r="I1216" s="162"/>
      <c r="L1216" s="158"/>
      <c r="M1216" s="163"/>
      <c r="T1216" s="164"/>
      <c r="AT1216" s="159" t="s">
        <v>226</v>
      </c>
      <c r="AU1216" s="159" t="s">
        <v>85</v>
      </c>
      <c r="AV1216" s="13" t="s">
        <v>85</v>
      </c>
      <c r="AW1216" s="13" t="s">
        <v>37</v>
      </c>
      <c r="AX1216" s="13" t="s">
        <v>76</v>
      </c>
      <c r="AY1216" s="159" t="s">
        <v>215</v>
      </c>
    </row>
    <row r="1217" spans="2:51" s="15" customFormat="1" ht="12">
      <c r="B1217" s="172"/>
      <c r="D1217" s="150" t="s">
        <v>226</v>
      </c>
      <c r="E1217" s="173" t="s">
        <v>21</v>
      </c>
      <c r="F1217" s="174" t="s">
        <v>240</v>
      </c>
      <c r="H1217" s="175">
        <v>2</v>
      </c>
      <c r="I1217" s="176"/>
      <c r="L1217" s="172"/>
      <c r="M1217" s="177"/>
      <c r="T1217" s="178"/>
      <c r="AT1217" s="173" t="s">
        <v>226</v>
      </c>
      <c r="AU1217" s="173" t="s">
        <v>85</v>
      </c>
      <c r="AV1217" s="15" t="s">
        <v>221</v>
      </c>
      <c r="AW1217" s="15" t="s">
        <v>37</v>
      </c>
      <c r="AX1217" s="15" t="s">
        <v>83</v>
      </c>
      <c r="AY1217" s="173" t="s">
        <v>215</v>
      </c>
    </row>
    <row r="1218" spans="2:65" s="1" customFormat="1" ht="37.9" customHeight="1">
      <c r="B1218" s="33"/>
      <c r="C1218" s="133" t="s">
        <v>1431</v>
      </c>
      <c r="D1218" s="133" t="s">
        <v>217</v>
      </c>
      <c r="E1218" s="134" t="s">
        <v>1432</v>
      </c>
      <c r="F1218" s="135" t="s">
        <v>1433</v>
      </c>
      <c r="G1218" s="136" t="s">
        <v>352</v>
      </c>
      <c r="H1218" s="137">
        <v>1</v>
      </c>
      <c r="I1218" s="138"/>
      <c r="J1218" s="139">
        <f>ROUND(I1218*H1218,2)</f>
        <v>0</v>
      </c>
      <c r="K1218" s="135" t="s">
        <v>405</v>
      </c>
      <c r="L1218" s="33"/>
      <c r="M1218" s="140" t="s">
        <v>21</v>
      </c>
      <c r="N1218" s="141" t="s">
        <v>47</v>
      </c>
      <c r="P1218" s="142">
        <f>O1218*H1218</f>
        <v>0</v>
      </c>
      <c r="Q1218" s="142">
        <v>0</v>
      </c>
      <c r="R1218" s="142">
        <f>Q1218*H1218</f>
        <v>0</v>
      </c>
      <c r="S1218" s="142">
        <v>0</v>
      </c>
      <c r="T1218" s="143">
        <f>S1218*H1218</f>
        <v>0</v>
      </c>
      <c r="AR1218" s="144" t="s">
        <v>291</v>
      </c>
      <c r="AT1218" s="144" t="s">
        <v>217</v>
      </c>
      <c r="AU1218" s="144" t="s">
        <v>85</v>
      </c>
      <c r="AY1218" s="18" t="s">
        <v>215</v>
      </c>
      <c r="BE1218" s="145">
        <f>IF(N1218="základní",J1218,0)</f>
        <v>0</v>
      </c>
      <c r="BF1218" s="145">
        <f>IF(N1218="snížená",J1218,0)</f>
        <v>0</v>
      </c>
      <c r="BG1218" s="145">
        <f>IF(N1218="zákl. přenesená",J1218,0)</f>
        <v>0</v>
      </c>
      <c r="BH1218" s="145">
        <f>IF(N1218="sníž. přenesená",J1218,0)</f>
        <v>0</v>
      </c>
      <c r="BI1218" s="145">
        <f>IF(N1218="nulová",J1218,0)</f>
        <v>0</v>
      </c>
      <c r="BJ1218" s="18" t="s">
        <v>83</v>
      </c>
      <c r="BK1218" s="145">
        <f>ROUND(I1218*H1218,2)</f>
        <v>0</v>
      </c>
      <c r="BL1218" s="18" t="s">
        <v>291</v>
      </c>
      <c r="BM1218" s="144" t="s">
        <v>1434</v>
      </c>
    </row>
    <row r="1219" spans="2:51" s="13" customFormat="1" ht="12">
      <c r="B1219" s="158"/>
      <c r="D1219" s="150" t="s">
        <v>226</v>
      </c>
      <c r="E1219" s="159" t="s">
        <v>21</v>
      </c>
      <c r="F1219" s="160" t="s">
        <v>1435</v>
      </c>
      <c r="H1219" s="161">
        <v>1</v>
      </c>
      <c r="I1219" s="162"/>
      <c r="L1219" s="158"/>
      <c r="M1219" s="163"/>
      <c r="T1219" s="164"/>
      <c r="AT1219" s="159" t="s">
        <v>226</v>
      </c>
      <c r="AU1219" s="159" t="s">
        <v>85</v>
      </c>
      <c r="AV1219" s="13" t="s">
        <v>85</v>
      </c>
      <c r="AW1219" s="13" t="s">
        <v>37</v>
      </c>
      <c r="AX1219" s="13" t="s">
        <v>76</v>
      </c>
      <c r="AY1219" s="159" t="s">
        <v>215</v>
      </c>
    </row>
    <row r="1220" spans="2:51" s="15" customFormat="1" ht="12">
      <c r="B1220" s="172"/>
      <c r="D1220" s="150" t="s">
        <v>226</v>
      </c>
      <c r="E1220" s="173" t="s">
        <v>21</v>
      </c>
      <c r="F1220" s="174" t="s">
        <v>240</v>
      </c>
      <c r="H1220" s="175">
        <v>1</v>
      </c>
      <c r="I1220" s="176"/>
      <c r="L1220" s="172"/>
      <c r="M1220" s="177"/>
      <c r="T1220" s="178"/>
      <c r="AT1220" s="173" t="s">
        <v>226</v>
      </c>
      <c r="AU1220" s="173" t="s">
        <v>85</v>
      </c>
      <c r="AV1220" s="15" t="s">
        <v>221</v>
      </c>
      <c r="AW1220" s="15" t="s">
        <v>37</v>
      </c>
      <c r="AX1220" s="15" t="s">
        <v>83</v>
      </c>
      <c r="AY1220" s="173" t="s">
        <v>215</v>
      </c>
    </row>
    <row r="1221" spans="2:65" s="1" customFormat="1" ht="24.25" customHeight="1">
      <c r="B1221" s="33"/>
      <c r="C1221" s="133" t="s">
        <v>836</v>
      </c>
      <c r="D1221" s="133" t="s">
        <v>217</v>
      </c>
      <c r="E1221" s="134" t="s">
        <v>1436</v>
      </c>
      <c r="F1221" s="135" t="s">
        <v>1437</v>
      </c>
      <c r="G1221" s="136" t="s">
        <v>311</v>
      </c>
      <c r="H1221" s="137">
        <v>0.09</v>
      </c>
      <c r="I1221" s="138"/>
      <c r="J1221" s="139">
        <f>ROUND(I1221*H1221,2)</f>
        <v>0</v>
      </c>
      <c r="K1221" s="135" t="s">
        <v>220</v>
      </c>
      <c r="L1221" s="33"/>
      <c r="M1221" s="140" t="s">
        <v>21</v>
      </c>
      <c r="N1221" s="141" t="s">
        <v>47</v>
      </c>
      <c r="P1221" s="142">
        <f>O1221*H1221</f>
        <v>0</v>
      </c>
      <c r="Q1221" s="142">
        <v>0</v>
      </c>
      <c r="R1221" s="142">
        <f>Q1221*H1221</f>
        <v>0</v>
      </c>
      <c r="S1221" s="142">
        <v>0</v>
      </c>
      <c r="T1221" s="143">
        <f>S1221*H1221</f>
        <v>0</v>
      </c>
      <c r="AR1221" s="144" t="s">
        <v>291</v>
      </c>
      <c r="AT1221" s="144" t="s">
        <v>217</v>
      </c>
      <c r="AU1221" s="144" t="s">
        <v>85</v>
      </c>
      <c r="AY1221" s="18" t="s">
        <v>215</v>
      </c>
      <c r="BE1221" s="145">
        <f>IF(N1221="základní",J1221,0)</f>
        <v>0</v>
      </c>
      <c r="BF1221" s="145">
        <f>IF(N1221="snížená",J1221,0)</f>
        <v>0</v>
      </c>
      <c r="BG1221" s="145">
        <f>IF(N1221="zákl. přenesená",J1221,0)</f>
        <v>0</v>
      </c>
      <c r="BH1221" s="145">
        <f>IF(N1221="sníž. přenesená",J1221,0)</f>
        <v>0</v>
      </c>
      <c r="BI1221" s="145">
        <f>IF(N1221="nulová",J1221,0)</f>
        <v>0</v>
      </c>
      <c r="BJ1221" s="18" t="s">
        <v>83</v>
      </c>
      <c r="BK1221" s="145">
        <f>ROUND(I1221*H1221,2)</f>
        <v>0</v>
      </c>
      <c r="BL1221" s="18" t="s">
        <v>291</v>
      </c>
      <c r="BM1221" s="144" t="s">
        <v>1438</v>
      </c>
    </row>
    <row r="1222" spans="2:47" s="1" customFormat="1" ht="12">
      <c r="B1222" s="33"/>
      <c r="D1222" s="146" t="s">
        <v>222</v>
      </c>
      <c r="F1222" s="147" t="s">
        <v>1439</v>
      </c>
      <c r="I1222" s="148"/>
      <c r="L1222" s="33"/>
      <c r="M1222" s="149"/>
      <c r="T1222" s="54"/>
      <c r="AT1222" s="18" t="s">
        <v>222</v>
      </c>
      <c r="AU1222" s="18" t="s">
        <v>85</v>
      </c>
    </row>
    <row r="1223" spans="2:65" s="1" customFormat="1" ht="24.25" customHeight="1">
      <c r="B1223" s="33"/>
      <c r="C1223" s="133" t="s">
        <v>1440</v>
      </c>
      <c r="D1223" s="133" t="s">
        <v>217</v>
      </c>
      <c r="E1223" s="134" t="s">
        <v>1441</v>
      </c>
      <c r="F1223" s="135" t="s">
        <v>1442</v>
      </c>
      <c r="G1223" s="136" t="s">
        <v>311</v>
      </c>
      <c r="H1223" s="137">
        <v>0.09</v>
      </c>
      <c r="I1223" s="138"/>
      <c r="J1223" s="139">
        <f>ROUND(I1223*H1223,2)</f>
        <v>0</v>
      </c>
      <c r="K1223" s="135" t="s">
        <v>220</v>
      </c>
      <c r="L1223" s="33"/>
      <c r="M1223" s="140" t="s">
        <v>21</v>
      </c>
      <c r="N1223" s="141" t="s">
        <v>47</v>
      </c>
      <c r="P1223" s="142">
        <f>O1223*H1223</f>
        <v>0</v>
      </c>
      <c r="Q1223" s="142">
        <v>0</v>
      </c>
      <c r="R1223" s="142">
        <f>Q1223*H1223</f>
        <v>0</v>
      </c>
      <c r="S1223" s="142">
        <v>0</v>
      </c>
      <c r="T1223" s="143">
        <f>S1223*H1223</f>
        <v>0</v>
      </c>
      <c r="AR1223" s="144" t="s">
        <v>291</v>
      </c>
      <c r="AT1223" s="144" t="s">
        <v>217</v>
      </c>
      <c r="AU1223" s="144" t="s">
        <v>85</v>
      </c>
      <c r="AY1223" s="18" t="s">
        <v>215</v>
      </c>
      <c r="BE1223" s="145">
        <f>IF(N1223="základní",J1223,0)</f>
        <v>0</v>
      </c>
      <c r="BF1223" s="145">
        <f>IF(N1223="snížená",J1223,0)</f>
        <v>0</v>
      </c>
      <c r="BG1223" s="145">
        <f>IF(N1223="zákl. přenesená",J1223,0)</f>
        <v>0</v>
      </c>
      <c r="BH1223" s="145">
        <f>IF(N1223="sníž. přenesená",J1223,0)</f>
        <v>0</v>
      </c>
      <c r="BI1223" s="145">
        <f>IF(N1223="nulová",J1223,0)</f>
        <v>0</v>
      </c>
      <c r="BJ1223" s="18" t="s">
        <v>83</v>
      </c>
      <c r="BK1223" s="145">
        <f>ROUND(I1223*H1223,2)</f>
        <v>0</v>
      </c>
      <c r="BL1223" s="18" t="s">
        <v>291</v>
      </c>
      <c r="BM1223" s="144" t="s">
        <v>1443</v>
      </c>
    </row>
    <row r="1224" spans="2:47" s="1" customFormat="1" ht="12">
      <c r="B1224" s="33"/>
      <c r="D1224" s="146" t="s">
        <v>222</v>
      </c>
      <c r="F1224" s="147" t="s">
        <v>1444</v>
      </c>
      <c r="I1224" s="148"/>
      <c r="L1224" s="33"/>
      <c r="M1224" s="149"/>
      <c r="T1224" s="54"/>
      <c r="AT1224" s="18" t="s">
        <v>222</v>
      </c>
      <c r="AU1224" s="18" t="s">
        <v>85</v>
      </c>
    </row>
    <row r="1225" spans="2:63" s="11" customFormat="1" ht="22.9" customHeight="1">
      <c r="B1225" s="121"/>
      <c r="D1225" s="122" t="s">
        <v>75</v>
      </c>
      <c r="E1225" s="131" t="s">
        <v>1445</v>
      </c>
      <c r="F1225" s="131" t="s">
        <v>101</v>
      </c>
      <c r="I1225" s="124"/>
      <c r="J1225" s="132">
        <f>BK1225</f>
        <v>0</v>
      </c>
      <c r="L1225" s="121"/>
      <c r="M1225" s="126"/>
      <c r="P1225" s="127">
        <f>SUM(P1226:P1229)</f>
        <v>0</v>
      </c>
      <c r="R1225" s="127">
        <f>SUM(R1226:R1229)</f>
        <v>0</v>
      </c>
      <c r="T1225" s="128">
        <f>SUM(T1226:T1229)</f>
        <v>0.191</v>
      </c>
      <c r="AR1225" s="122" t="s">
        <v>85</v>
      </c>
      <c r="AT1225" s="129" t="s">
        <v>75</v>
      </c>
      <c r="AU1225" s="129" t="s">
        <v>83</v>
      </c>
      <c r="AY1225" s="122" t="s">
        <v>215</v>
      </c>
      <c r="BK1225" s="130">
        <f>SUM(BK1226:BK1229)</f>
        <v>0</v>
      </c>
    </row>
    <row r="1226" spans="2:65" s="1" customFormat="1" ht="24.25" customHeight="1">
      <c r="B1226" s="33"/>
      <c r="C1226" s="133" t="s">
        <v>844</v>
      </c>
      <c r="D1226" s="133" t="s">
        <v>217</v>
      </c>
      <c r="E1226" s="134" t="s">
        <v>1446</v>
      </c>
      <c r="F1226" s="135" t="s">
        <v>1447</v>
      </c>
      <c r="G1226" s="136" t="s">
        <v>301</v>
      </c>
      <c r="H1226" s="137">
        <v>10</v>
      </c>
      <c r="I1226" s="138"/>
      <c r="J1226" s="139">
        <f>ROUND(I1226*H1226,2)</f>
        <v>0</v>
      </c>
      <c r="K1226" s="135" t="s">
        <v>220</v>
      </c>
      <c r="L1226" s="33"/>
      <c r="M1226" s="140" t="s">
        <v>21</v>
      </c>
      <c r="N1226" s="141" t="s">
        <v>47</v>
      </c>
      <c r="P1226" s="142">
        <f>O1226*H1226</f>
        <v>0</v>
      </c>
      <c r="Q1226" s="142">
        <v>0</v>
      </c>
      <c r="R1226" s="142">
        <f>Q1226*H1226</f>
        <v>0</v>
      </c>
      <c r="S1226" s="142">
        <v>0.0191</v>
      </c>
      <c r="T1226" s="143">
        <f>S1226*H1226</f>
        <v>0.191</v>
      </c>
      <c r="AR1226" s="144" t="s">
        <v>291</v>
      </c>
      <c r="AT1226" s="144" t="s">
        <v>217</v>
      </c>
      <c r="AU1226" s="144" t="s">
        <v>85</v>
      </c>
      <c r="AY1226" s="18" t="s">
        <v>215</v>
      </c>
      <c r="BE1226" s="145">
        <f>IF(N1226="základní",J1226,0)</f>
        <v>0</v>
      </c>
      <c r="BF1226" s="145">
        <f>IF(N1226="snížená",J1226,0)</f>
        <v>0</v>
      </c>
      <c r="BG1226" s="145">
        <f>IF(N1226="zákl. přenesená",J1226,0)</f>
        <v>0</v>
      </c>
      <c r="BH1226" s="145">
        <f>IF(N1226="sníž. přenesená",J1226,0)</f>
        <v>0</v>
      </c>
      <c r="BI1226" s="145">
        <f>IF(N1226="nulová",J1226,0)</f>
        <v>0</v>
      </c>
      <c r="BJ1226" s="18" t="s">
        <v>83</v>
      </c>
      <c r="BK1226" s="145">
        <f>ROUND(I1226*H1226,2)</f>
        <v>0</v>
      </c>
      <c r="BL1226" s="18" t="s">
        <v>291</v>
      </c>
      <c r="BM1226" s="144" t="s">
        <v>1448</v>
      </c>
    </row>
    <row r="1227" spans="2:47" s="1" customFormat="1" ht="12">
      <c r="B1227" s="33"/>
      <c r="D1227" s="146" t="s">
        <v>222</v>
      </c>
      <c r="F1227" s="147" t="s">
        <v>1449</v>
      </c>
      <c r="I1227" s="148"/>
      <c r="L1227" s="33"/>
      <c r="M1227" s="149"/>
      <c r="T1227" s="54"/>
      <c r="AT1227" s="18" t="s">
        <v>222</v>
      </c>
      <c r="AU1227" s="18" t="s">
        <v>85</v>
      </c>
    </row>
    <row r="1228" spans="2:51" s="13" customFormat="1" ht="12">
      <c r="B1228" s="158"/>
      <c r="D1228" s="150" t="s">
        <v>226</v>
      </c>
      <c r="E1228" s="159" t="s">
        <v>21</v>
      </c>
      <c r="F1228" s="160" t="s">
        <v>1450</v>
      </c>
      <c r="H1228" s="161">
        <v>10</v>
      </c>
      <c r="I1228" s="162"/>
      <c r="L1228" s="158"/>
      <c r="M1228" s="163"/>
      <c r="T1228" s="164"/>
      <c r="AT1228" s="159" t="s">
        <v>226</v>
      </c>
      <c r="AU1228" s="159" t="s">
        <v>85</v>
      </c>
      <c r="AV1228" s="13" t="s">
        <v>85</v>
      </c>
      <c r="AW1228" s="13" t="s">
        <v>37</v>
      </c>
      <c r="AX1228" s="13" t="s">
        <v>76</v>
      </c>
      <c r="AY1228" s="159" t="s">
        <v>215</v>
      </c>
    </row>
    <row r="1229" spans="2:51" s="15" customFormat="1" ht="12">
      <c r="B1229" s="172"/>
      <c r="D1229" s="150" t="s">
        <v>226</v>
      </c>
      <c r="E1229" s="173" t="s">
        <v>21</v>
      </c>
      <c r="F1229" s="174" t="s">
        <v>240</v>
      </c>
      <c r="H1229" s="175">
        <v>10</v>
      </c>
      <c r="I1229" s="176"/>
      <c r="L1229" s="172"/>
      <c r="M1229" s="177"/>
      <c r="T1229" s="178"/>
      <c r="AT1229" s="173" t="s">
        <v>226</v>
      </c>
      <c r="AU1229" s="173" t="s">
        <v>85</v>
      </c>
      <c r="AV1229" s="15" t="s">
        <v>221</v>
      </c>
      <c r="AW1229" s="15" t="s">
        <v>37</v>
      </c>
      <c r="AX1229" s="15" t="s">
        <v>83</v>
      </c>
      <c r="AY1229" s="173" t="s">
        <v>215</v>
      </c>
    </row>
    <row r="1230" spans="2:63" s="11" customFormat="1" ht="22.9" customHeight="1">
      <c r="B1230" s="121"/>
      <c r="D1230" s="122" t="s">
        <v>75</v>
      </c>
      <c r="E1230" s="131" t="s">
        <v>1451</v>
      </c>
      <c r="F1230" s="131" t="s">
        <v>1452</v>
      </c>
      <c r="I1230" s="124"/>
      <c r="J1230" s="132">
        <f>BK1230</f>
        <v>0</v>
      </c>
      <c r="L1230" s="121"/>
      <c r="M1230" s="126"/>
      <c r="P1230" s="127">
        <f>SUM(P1231:P1241)</f>
        <v>0</v>
      </c>
      <c r="R1230" s="127">
        <f>SUM(R1231:R1241)</f>
        <v>0.00108</v>
      </c>
      <c r="T1230" s="128">
        <f>SUM(T1231:T1241)</f>
        <v>0</v>
      </c>
      <c r="AR1230" s="122" t="s">
        <v>85</v>
      </c>
      <c r="AT1230" s="129" t="s">
        <v>75</v>
      </c>
      <c r="AU1230" s="129" t="s">
        <v>83</v>
      </c>
      <c r="AY1230" s="122" t="s">
        <v>215</v>
      </c>
      <c r="BK1230" s="130">
        <f>SUM(BK1231:BK1241)</f>
        <v>0</v>
      </c>
    </row>
    <row r="1231" spans="2:65" s="1" customFormat="1" ht="16.5" customHeight="1">
      <c r="B1231" s="33"/>
      <c r="C1231" s="133" t="s">
        <v>1453</v>
      </c>
      <c r="D1231" s="133" t="s">
        <v>217</v>
      </c>
      <c r="E1231" s="134" t="s">
        <v>1454</v>
      </c>
      <c r="F1231" s="135" t="s">
        <v>1455</v>
      </c>
      <c r="G1231" s="136" t="s">
        <v>352</v>
      </c>
      <c r="H1231" s="137">
        <v>1</v>
      </c>
      <c r="I1231" s="138"/>
      <c r="J1231" s="139">
        <f>ROUND(I1231*H1231,2)</f>
        <v>0</v>
      </c>
      <c r="K1231" s="135" t="s">
        <v>220</v>
      </c>
      <c r="L1231" s="33"/>
      <c r="M1231" s="140" t="s">
        <v>21</v>
      </c>
      <c r="N1231" s="141" t="s">
        <v>47</v>
      </c>
      <c r="P1231" s="142">
        <f>O1231*H1231</f>
        <v>0</v>
      </c>
      <c r="Q1231" s="142">
        <v>0</v>
      </c>
      <c r="R1231" s="142">
        <f>Q1231*H1231</f>
        <v>0</v>
      </c>
      <c r="S1231" s="142">
        <v>0</v>
      </c>
      <c r="T1231" s="143">
        <f>S1231*H1231</f>
        <v>0</v>
      </c>
      <c r="AR1231" s="144" t="s">
        <v>291</v>
      </c>
      <c r="AT1231" s="144" t="s">
        <v>217</v>
      </c>
      <c r="AU1231" s="144" t="s">
        <v>85</v>
      </c>
      <c r="AY1231" s="18" t="s">
        <v>215</v>
      </c>
      <c r="BE1231" s="145">
        <f>IF(N1231="základní",J1231,0)</f>
        <v>0</v>
      </c>
      <c r="BF1231" s="145">
        <f>IF(N1231="snížená",J1231,0)</f>
        <v>0</v>
      </c>
      <c r="BG1231" s="145">
        <f>IF(N1231="zákl. přenesená",J1231,0)</f>
        <v>0</v>
      </c>
      <c r="BH1231" s="145">
        <f>IF(N1231="sníž. přenesená",J1231,0)</f>
        <v>0</v>
      </c>
      <c r="BI1231" s="145">
        <f>IF(N1231="nulová",J1231,0)</f>
        <v>0</v>
      </c>
      <c r="BJ1231" s="18" t="s">
        <v>83</v>
      </c>
      <c r="BK1231" s="145">
        <f>ROUND(I1231*H1231,2)</f>
        <v>0</v>
      </c>
      <c r="BL1231" s="18" t="s">
        <v>291</v>
      </c>
      <c r="BM1231" s="144" t="s">
        <v>1456</v>
      </c>
    </row>
    <row r="1232" spans="2:47" s="1" customFormat="1" ht="12">
      <c r="B1232" s="33"/>
      <c r="D1232" s="146" t="s">
        <v>222</v>
      </c>
      <c r="F1232" s="147" t="s">
        <v>1457</v>
      </c>
      <c r="I1232" s="148"/>
      <c r="L1232" s="33"/>
      <c r="M1232" s="149"/>
      <c r="T1232" s="54"/>
      <c r="AT1232" s="18" t="s">
        <v>222</v>
      </c>
      <c r="AU1232" s="18" t="s">
        <v>85</v>
      </c>
    </row>
    <row r="1233" spans="2:51" s="13" customFormat="1" ht="12">
      <c r="B1233" s="158"/>
      <c r="D1233" s="150" t="s">
        <v>226</v>
      </c>
      <c r="E1233" s="159" t="s">
        <v>21</v>
      </c>
      <c r="F1233" s="160" t="s">
        <v>858</v>
      </c>
      <c r="H1233" s="161">
        <v>1</v>
      </c>
      <c r="I1233" s="162"/>
      <c r="L1233" s="158"/>
      <c r="M1233" s="163"/>
      <c r="T1233" s="164"/>
      <c r="AT1233" s="159" t="s">
        <v>226</v>
      </c>
      <c r="AU1233" s="159" t="s">
        <v>85</v>
      </c>
      <c r="AV1233" s="13" t="s">
        <v>85</v>
      </c>
      <c r="AW1233" s="13" t="s">
        <v>37</v>
      </c>
      <c r="AX1233" s="13" t="s">
        <v>76</v>
      </c>
      <c r="AY1233" s="159" t="s">
        <v>215</v>
      </c>
    </row>
    <row r="1234" spans="2:51" s="15" customFormat="1" ht="12">
      <c r="B1234" s="172"/>
      <c r="D1234" s="150" t="s">
        <v>226</v>
      </c>
      <c r="E1234" s="173" t="s">
        <v>21</v>
      </c>
      <c r="F1234" s="174" t="s">
        <v>240</v>
      </c>
      <c r="H1234" s="175">
        <v>1</v>
      </c>
      <c r="I1234" s="176"/>
      <c r="L1234" s="172"/>
      <c r="M1234" s="177"/>
      <c r="T1234" s="178"/>
      <c r="AT1234" s="173" t="s">
        <v>226</v>
      </c>
      <c r="AU1234" s="173" t="s">
        <v>85</v>
      </c>
      <c r="AV1234" s="15" t="s">
        <v>221</v>
      </c>
      <c r="AW1234" s="15" t="s">
        <v>37</v>
      </c>
      <c r="AX1234" s="15" t="s">
        <v>83</v>
      </c>
      <c r="AY1234" s="173" t="s">
        <v>215</v>
      </c>
    </row>
    <row r="1235" spans="2:65" s="1" customFormat="1" ht="16.5" customHeight="1">
      <c r="B1235" s="33"/>
      <c r="C1235" s="179" t="s">
        <v>850</v>
      </c>
      <c r="D1235" s="179" t="s">
        <v>308</v>
      </c>
      <c r="E1235" s="180" t="s">
        <v>1458</v>
      </c>
      <c r="F1235" s="181" t="s">
        <v>1459</v>
      </c>
      <c r="G1235" s="182" t="s">
        <v>352</v>
      </c>
      <c r="H1235" s="183">
        <v>1</v>
      </c>
      <c r="I1235" s="184"/>
      <c r="J1235" s="185">
        <f>ROUND(I1235*H1235,2)</f>
        <v>0</v>
      </c>
      <c r="K1235" s="181" t="s">
        <v>220</v>
      </c>
      <c r="L1235" s="186"/>
      <c r="M1235" s="187" t="s">
        <v>21</v>
      </c>
      <c r="N1235" s="188" t="s">
        <v>47</v>
      </c>
      <c r="P1235" s="142">
        <f>O1235*H1235</f>
        <v>0</v>
      </c>
      <c r="Q1235" s="142">
        <v>0.00108</v>
      </c>
      <c r="R1235" s="142">
        <f>Q1235*H1235</f>
        <v>0.00108</v>
      </c>
      <c r="S1235" s="142">
        <v>0</v>
      </c>
      <c r="T1235" s="143">
        <f>S1235*H1235</f>
        <v>0</v>
      </c>
      <c r="AR1235" s="144" t="s">
        <v>345</v>
      </c>
      <c r="AT1235" s="144" t="s">
        <v>308</v>
      </c>
      <c r="AU1235" s="144" t="s">
        <v>85</v>
      </c>
      <c r="AY1235" s="18" t="s">
        <v>215</v>
      </c>
      <c r="BE1235" s="145">
        <f>IF(N1235="základní",J1235,0)</f>
        <v>0</v>
      </c>
      <c r="BF1235" s="145">
        <f>IF(N1235="snížená",J1235,0)</f>
        <v>0</v>
      </c>
      <c r="BG1235" s="145">
        <f>IF(N1235="zákl. přenesená",J1235,0)</f>
        <v>0</v>
      </c>
      <c r="BH1235" s="145">
        <f>IF(N1235="sníž. přenesená",J1235,0)</f>
        <v>0</v>
      </c>
      <c r="BI1235" s="145">
        <f>IF(N1235="nulová",J1235,0)</f>
        <v>0</v>
      </c>
      <c r="BJ1235" s="18" t="s">
        <v>83</v>
      </c>
      <c r="BK1235" s="145">
        <f>ROUND(I1235*H1235,2)</f>
        <v>0</v>
      </c>
      <c r="BL1235" s="18" t="s">
        <v>291</v>
      </c>
      <c r="BM1235" s="144" t="s">
        <v>1460</v>
      </c>
    </row>
    <row r="1236" spans="2:51" s="13" customFormat="1" ht="12">
      <c r="B1236" s="158"/>
      <c r="D1236" s="150" t="s">
        <v>226</v>
      </c>
      <c r="E1236" s="159" t="s">
        <v>21</v>
      </c>
      <c r="F1236" s="160" t="s">
        <v>858</v>
      </c>
      <c r="H1236" s="161">
        <v>1</v>
      </c>
      <c r="I1236" s="162"/>
      <c r="L1236" s="158"/>
      <c r="M1236" s="163"/>
      <c r="T1236" s="164"/>
      <c r="AT1236" s="159" t="s">
        <v>226</v>
      </c>
      <c r="AU1236" s="159" t="s">
        <v>85</v>
      </c>
      <c r="AV1236" s="13" t="s">
        <v>85</v>
      </c>
      <c r="AW1236" s="13" t="s">
        <v>37</v>
      </c>
      <c r="AX1236" s="13" t="s">
        <v>76</v>
      </c>
      <c r="AY1236" s="159" t="s">
        <v>215</v>
      </c>
    </row>
    <row r="1237" spans="2:51" s="15" customFormat="1" ht="12">
      <c r="B1237" s="172"/>
      <c r="D1237" s="150" t="s">
        <v>226</v>
      </c>
      <c r="E1237" s="173" t="s">
        <v>21</v>
      </c>
      <c r="F1237" s="174" t="s">
        <v>240</v>
      </c>
      <c r="H1237" s="175">
        <v>1</v>
      </c>
      <c r="I1237" s="176"/>
      <c r="L1237" s="172"/>
      <c r="M1237" s="177"/>
      <c r="T1237" s="178"/>
      <c r="AT1237" s="173" t="s">
        <v>226</v>
      </c>
      <c r="AU1237" s="173" t="s">
        <v>85</v>
      </c>
      <c r="AV1237" s="15" t="s">
        <v>221</v>
      </c>
      <c r="AW1237" s="15" t="s">
        <v>37</v>
      </c>
      <c r="AX1237" s="15" t="s">
        <v>83</v>
      </c>
      <c r="AY1237" s="173" t="s">
        <v>215</v>
      </c>
    </row>
    <row r="1238" spans="2:65" s="1" customFormat="1" ht="24.25" customHeight="1">
      <c r="B1238" s="33"/>
      <c r="C1238" s="133" t="s">
        <v>1461</v>
      </c>
      <c r="D1238" s="133" t="s">
        <v>217</v>
      </c>
      <c r="E1238" s="134" t="s">
        <v>1462</v>
      </c>
      <c r="F1238" s="135" t="s">
        <v>1463</v>
      </c>
      <c r="G1238" s="136" t="s">
        <v>311</v>
      </c>
      <c r="H1238" s="137">
        <v>0.001</v>
      </c>
      <c r="I1238" s="138"/>
      <c r="J1238" s="139">
        <f>ROUND(I1238*H1238,2)</f>
        <v>0</v>
      </c>
      <c r="K1238" s="135" t="s">
        <v>220</v>
      </c>
      <c r="L1238" s="33"/>
      <c r="M1238" s="140" t="s">
        <v>21</v>
      </c>
      <c r="N1238" s="141" t="s">
        <v>47</v>
      </c>
      <c r="P1238" s="142">
        <f>O1238*H1238</f>
        <v>0</v>
      </c>
      <c r="Q1238" s="142">
        <v>0</v>
      </c>
      <c r="R1238" s="142">
        <f>Q1238*H1238</f>
        <v>0</v>
      </c>
      <c r="S1238" s="142">
        <v>0</v>
      </c>
      <c r="T1238" s="143">
        <f>S1238*H1238</f>
        <v>0</v>
      </c>
      <c r="AR1238" s="144" t="s">
        <v>291</v>
      </c>
      <c r="AT1238" s="144" t="s">
        <v>217</v>
      </c>
      <c r="AU1238" s="144" t="s">
        <v>85</v>
      </c>
      <c r="AY1238" s="18" t="s">
        <v>215</v>
      </c>
      <c r="BE1238" s="145">
        <f>IF(N1238="základní",J1238,0)</f>
        <v>0</v>
      </c>
      <c r="BF1238" s="145">
        <f>IF(N1238="snížená",J1238,0)</f>
        <v>0</v>
      </c>
      <c r="BG1238" s="145">
        <f>IF(N1238="zákl. přenesená",J1238,0)</f>
        <v>0</v>
      </c>
      <c r="BH1238" s="145">
        <f>IF(N1238="sníž. přenesená",J1238,0)</f>
        <v>0</v>
      </c>
      <c r="BI1238" s="145">
        <f>IF(N1238="nulová",J1238,0)</f>
        <v>0</v>
      </c>
      <c r="BJ1238" s="18" t="s">
        <v>83</v>
      </c>
      <c r="BK1238" s="145">
        <f>ROUND(I1238*H1238,2)</f>
        <v>0</v>
      </c>
      <c r="BL1238" s="18" t="s">
        <v>291</v>
      </c>
      <c r="BM1238" s="144" t="s">
        <v>1464</v>
      </c>
    </row>
    <row r="1239" spans="2:47" s="1" customFormat="1" ht="12">
      <c r="B1239" s="33"/>
      <c r="D1239" s="146" t="s">
        <v>222</v>
      </c>
      <c r="F1239" s="147" t="s">
        <v>1465</v>
      </c>
      <c r="I1239" s="148"/>
      <c r="L1239" s="33"/>
      <c r="M1239" s="149"/>
      <c r="T1239" s="54"/>
      <c r="AT1239" s="18" t="s">
        <v>222</v>
      </c>
      <c r="AU1239" s="18" t="s">
        <v>85</v>
      </c>
    </row>
    <row r="1240" spans="2:65" s="1" customFormat="1" ht="24.25" customHeight="1">
      <c r="B1240" s="33"/>
      <c r="C1240" s="133" t="s">
        <v>856</v>
      </c>
      <c r="D1240" s="133" t="s">
        <v>217</v>
      </c>
      <c r="E1240" s="134" t="s">
        <v>1466</v>
      </c>
      <c r="F1240" s="135" t="s">
        <v>1467</v>
      </c>
      <c r="G1240" s="136" t="s">
        <v>311</v>
      </c>
      <c r="H1240" s="137">
        <v>0.001</v>
      </c>
      <c r="I1240" s="138"/>
      <c r="J1240" s="139">
        <f>ROUND(I1240*H1240,2)</f>
        <v>0</v>
      </c>
      <c r="K1240" s="135" t="s">
        <v>220</v>
      </c>
      <c r="L1240" s="33"/>
      <c r="M1240" s="140" t="s">
        <v>21</v>
      </c>
      <c r="N1240" s="141" t="s">
        <v>47</v>
      </c>
      <c r="P1240" s="142">
        <f>O1240*H1240</f>
        <v>0</v>
      </c>
      <c r="Q1240" s="142">
        <v>0</v>
      </c>
      <c r="R1240" s="142">
        <f>Q1240*H1240</f>
        <v>0</v>
      </c>
      <c r="S1240" s="142">
        <v>0</v>
      </c>
      <c r="T1240" s="143">
        <f>S1240*H1240</f>
        <v>0</v>
      </c>
      <c r="AR1240" s="144" t="s">
        <v>291</v>
      </c>
      <c r="AT1240" s="144" t="s">
        <v>217</v>
      </c>
      <c r="AU1240" s="144" t="s">
        <v>85</v>
      </c>
      <c r="AY1240" s="18" t="s">
        <v>215</v>
      </c>
      <c r="BE1240" s="145">
        <f>IF(N1240="základní",J1240,0)</f>
        <v>0</v>
      </c>
      <c r="BF1240" s="145">
        <f>IF(N1240="snížená",J1240,0)</f>
        <v>0</v>
      </c>
      <c r="BG1240" s="145">
        <f>IF(N1240="zákl. přenesená",J1240,0)</f>
        <v>0</v>
      </c>
      <c r="BH1240" s="145">
        <f>IF(N1240="sníž. přenesená",J1240,0)</f>
        <v>0</v>
      </c>
      <c r="BI1240" s="145">
        <f>IF(N1240="nulová",J1240,0)</f>
        <v>0</v>
      </c>
      <c r="BJ1240" s="18" t="s">
        <v>83</v>
      </c>
      <c r="BK1240" s="145">
        <f>ROUND(I1240*H1240,2)</f>
        <v>0</v>
      </c>
      <c r="BL1240" s="18" t="s">
        <v>291</v>
      </c>
      <c r="BM1240" s="144" t="s">
        <v>1468</v>
      </c>
    </row>
    <row r="1241" spans="2:47" s="1" customFormat="1" ht="12">
      <c r="B1241" s="33"/>
      <c r="D1241" s="146" t="s">
        <v>222</v>
      </c>
      <c r="F1241" s="147" t="s">
        <v>1469</v>
      </c>
      <c r="I1241" s="148"/>
      <c r="L1241" s="33"/>
      <c r="M1241" s="149"/>
      <c r="T1241" s="54"/>
      <c r="AT1241" s="18" t="s">
        <v>222</v>
      </c>
      <c r="AU1241" s="18" t="s">
        <v>85</v>
      </c>
    </row>
    <row r="1242" spans="2:63" s="11" customFormat="1" ht="22.9" customHeight="1">
      <c r="B1242" s="121"/>
      <c r="D1242" s="122" t="s">
        <v>75</v>
      </c>
      <c r="E1242" s="131" t="s">
        <v>1470</v>
      </c>
      <c r="F1242" s="131" t="s">
        <v>1471</v>
      </c>
      <c r="I1242" s="124"/>
      <c r="J1242" s="132">
        <f>BK1242</f>
        <v>0</v>
      </c>
      <c r="L1242" s="121"/>
      <c r="M1242" s="126"/>
      <c r="P1242" s="127">
        <f>SUM(P1243:P1288)</f>
        <v>0</v>
      </c>
      <c r="R1242" s="127">
        <f>SUM(R1243:R1288)</f>
        <v>2.1944340000000002E-05</v>
      </c>
      <c r="T1242" s="128">
        <f>SUM(T1243:T1288)</f>
        <v>0</v>
      </c>
      <c r="AR1242" s="122" t="s">
        <v>85</v>
      </c>
      <c r="AT1242" s="129" t="s">
        <v>75</v>
      </c>
      <c r="AU1242" s="129" t="s">
        <v>83</v>
      </c>
      <c r="AY1242" s="122" t="s">
        <v>215</v>
      </c>
      <c r="BK1242" s="130">
        <f>SUM(BK1243:BK1288)</f>
        <v>0</v>
      </c>
    </row>
    <row r="1243" spans="2:65" s="1" customFormat="1" ht="16.5" customHeight="1">
      <c r="B1243" s="33"/>
      <c r="C1243" s="133" t="s">
        <v>1472</v>
      </c>
      <c r="D1243" s="133" t="s">
        <v>217</v>
      </c>
      <c r="E1243" s="134" t="s">
        <v>1473</v>
      </c>
      <c r="F1243" s="135" t="s">
        <v>1474</v>
      </c>
      <c r="G1243" s="136" t="s">
        <v>352</v>
      </c>
      <c r="H1243" s="137">
        <v>1</v>
      </c>
      <c r="I1243" s="138"/>
      <c r="J1243" s="139">
        <f>ROUND(I1243*H1243,2)</f>
        <v>0</v>
      </c>
      <c r="K1243" s="135" t="s">
        <v>220</v>
      </c>
      <c r="L1243" s="33"/>
      <c r="M1243" s="140" t="s">
        <v>21</v>
      </c>
      <c r="N1243" s="141" t="s">
        <v>47</v>
      </c>
      <c r="P1243" s="142">
        <f>O1243*H1243</f>
        <v>0</v>
      </c>
      <c r="Q1243" s="142">
        <v>0</v>
      </c>
      <c r="R1243" s="142">
        <f>Q1243*H1243</f>
        <v>0</v>
      </c>
      <c r="S1243" s="142">
        <v>0</v>
      </c>
      <c r="T1243" s="143">
        <f>S1243*H1243</f>
        <v>0</v>
      </c>
      <c r="AR1243" s="144" t="s">
        <v>291</v>
      </c>
      <c r="AT1243" s="144" t="s">
        <v>217</v>
      </c>
      <c r="AU1243" s="144" t="s">
        <v>85</v>
      </c>
      <c r="AY1243" s="18" t="s">
        <v>215</v>
      </c>
      <c r="BE1243" s="145">
        <f>IF(N1243="základní",J1243,0)</f>
        <v>0</v>
      </c>
      <c r="BF1243" s="145">
        <f>IF(N1243="snížená",J1243,0)</f>
        <v>0</v>
      </c>
      <c r="BG1243" s="145">
        <f>IF(N1243="zákl. přenesená",J1243,0)</f>
        <v>0</v>
      </c>
      <c r="BH1243" s="145">
        <f>IF(N1243="sníž. přenesená",J1243,0)</f>
        <v>0</v>
      </c>
      <c r="BI1243" s="145">
        <f>IF(N1243="nulová",J1243,0)</f>
        <v>0</v>
      </c>
      <c r="BJ1243" s="18" t="s">
        <v>83</v>
      </c>
      <c r="BK1243" s="145">
        <f>ROUND(I1243*H1243,2)</f>
        <v>0</v>
      </c>
      <c r="BL1243" s="18" t="s">
        <v>291</v>
      </c>
      <c r="BM1243" s="144" t="s">
        <v>1475</v>
      </c>
    </row>
    <row r="1244" spans="2:47" s="1" customFormat="1" ht="12">
      <c r="B1244" s="33"/>
      <c r="D1244" s="146" t="s">
        <v>222</v>
      </c>
      <c r="F1244" s="147" t="s">
        <v>1476</v>
      </c>
      <c r="I1244" s="148"/>
      <c r="L1244" s="33"/>
      <c r="M1244" s="149"/>
      <c r="T1244" s="54"/>
      <c r="AT1244" s="18" t="s">
        <v>222</v>
      </c>
      <c r="AU1244" s="18" t="s">
        <v>85</v>
      </c>
    </row>
    <row r="1245" spans="2:51" s="13" customFormat="1" ht="12">
      <c r="B1245" s="158"/>
      <c r="D1245" s="150" t="s">
        <v>226</v>
      </c>
      <c r="E1245" s="159" t="s">
        <v>21</v>
      </c>
      <c r="F1245" s="160" t="s">
        <v>858</v>
      </c>
      <c r="H1245" s="161">
        <v>1</v>
      </c>
      <c r="I1245" s="162"/>
      <c r="L1245" s="158"/>
      <c r="M1245" s="163"/>
      <c r="T1245" s="164"/>
      <c r="AT1245" s="159" t="s">
        <v>226</v>
      </c>
      <c r="AU1245" s="159" t="s">
        <v>85</v>
      </c>
      <c r="AV1245" s="13" t="s">
        <v>85</v>
      </c>
      <c r="AW1245" s="13" t="s">
        <v>37</v>
      </c>
      <c r="AX1245" s="13" t="s">
        <v>76</v>
      </c>
      <c r="AY1245" s="159" t="s">
        <v>215</v>
      </c>
    </row>
    <row r="1246" spans="2:51" s="15" customFormat="1" ht="12">
      <c r="B1246" s="172"/>
      <c r="D1246" s="150" t="s">
        <v>226</v>
      </c>
      <c r="E1246" s="173" t="s">
        <v>21</v>
      </c>
      <c r="F1246" s="174" t="s">
        <v>240</v>
      </c>
      <c r="H1246" s="175">
        <v>1</v>
      </c>
      <c r="I1246" s="176"/>
      <c r="L1246" s="172"/>
      <c r="M1246" s="177"/>
      <c r="T1246" s="178"/>
      <c r="AT1246" s="173" t="s">
        <v>226</v>
      </c>
      <c r="AU1246" s="173" t="s">
        <v>85</v>
      </c>
      <c r="AV1246" s="15" t="s">
        <v>221</v>
      </c>
      <c r="AW1246" s="15" t="s">
        <v>37</v>
      </c>
      <c r="AX1246" s="15" t="s">
        <v>83</v>
      </c>
      <c r="AY1246" s="173" t="s">
        <v>215</v>
      </c>
    </row>
    <row r="1247" spans="2:65" s="1" customFormat="1" ht="37.9" customHeight="1">
      <c r="B1247" s="33"/>
      <c r="C1247" s="179" t="s">
        <v>862</v>
      </c>
      <c r="D1247" s="179" t="s">
        <v>308</v>
      </c>
      <c r="E1247" s="180" t="s">
        <v>1477</v>
      </c>
      <c r="F1247" s="181" t="s">
        <v>1478</v>
      </c>
      <c r="G1247" s="182" t="s">
        <v>352</v>
      </c>
      <c r="H1247" s="183">
        <v>1</v>
      </c>
      <c r="I1247" s="184"/>
      <c r="J1247" s="185">
        <f>ROUND(I1247*H1247,2)</f>
        <v>0</v>
      </c>
      <c r="K1247" s="181" t="s">
        <v>405</v>
      </c>
      <c r="L1247" s="186"/>
      <c r="M1247" s="187" t="s">
        <v>21</v>
      </c>
      <c r="N1247" s="188" t="s">
        <v>47</v>
      </c>
      <c r="P1247" s="142">
        <f>O1247*H1247</f>
        <v>0</v>
      </c>
      <c r="Q1247" s="142">
        <v>0</v>
      </c>
      <c r="R1247" s="142">
        <f>Q1247*H1247</f>
        <v>0</v>
      </c>
      <c r="S1247" s="142">
        <v>0</v>
      </c>
      <c r="T1247" s="143">
        <f>S1247*H1247</f>
        <v>0</v>
      </c>
      <c r="AR1247" s="144" t="s">
        <v>345</v>
      </c>
      <c r="AT1247" s="144" t="s">
        <v>308</v>
      </c>
      <c r="AU1247" s="144" t="s">
        <v>85</v>
      </c>
      <c r="AY1247" s="18" t="s">
        <v>215</v>
      </c>
      <c r="BE1247" s="145">
        <f>IF(N1247="základní",J1247,0)</f>
        <v>0</v>
      </c>
      <c r="BF1247" s="145">
        <f>IF(N1247="snížená",J1247,0)</f>
        <v>0</v>
      </c>
      <c r="BG1247" s="145">
        <f>IF(N1247="zákl. přenesená",J1247,0)</f>
        <v>0</v>
      </c>
      <c r="BH1247" s="145">
        <f>IF(N1247="sníž. přenesená",J1247,0)</f>
        <v>0</v>
      </c>
      <c r="BI1247" s="145">
        <f>IF(N1247="nulová",J1247,0)</f>
        <v>0</v>
      </c>
      <c r="BJ1247" s="18" t="s">
        <v>83</v>
      </c>
      <c r="BK1247" s="145">
        <f>ROUND(I1247*H1247,2)</f>
        <v>0</v>
      </c>
      <c r="BL1247" s="18" t="s">
        <v>291</v>
      </c>
      <c r="BM1247" s="144" t="s">
        <v>1479</v>
      </c>
    </row>
    <row r="1248" spans="2:65" s="1" customFormat="1" ht="16.5" customHeight="1">
      <c r="B1248" s="33"/>
      <c r="C1248" s="133" t="s">
        <v>1480</v>
      </c>
      <c r="D1248" s="133" t="s">
        <v>217</v>
      </c>
      <c r="E1248" s="134" t="s">
        <v>1481</v>
      </c>
      <c r="F1248" s="135" t="s">
        <v>1482</v>
      </c>
      <c r="G1248" s="136" t="s">
        <v>113</v>
      </c>
      <c r="H1248" s="137">
        <v>3.96</v>
      </c>
      <c r="I1248" s="138"/>
      <c r="J1248" s="139">
        <f>ROUND(I1248*H1248,2)</f>
        <v>0</v>
      </c>
      <c r="K1248" s="135" t="s">
        <v>220</v>
      </c>
      <c r="L1248" s="33"/>
      <c r="M1248" s="140" t="s">
        <v>21</v>
      </c>
      <c r="N1248" s="141" t="s">
        <v>47</v>
      </c>
      <c r="P1248" s="142">
        <f>O1248*H1248</f>
        <v>0</v>
      </c>
      <c r="Q1248" s="142">
        <v>5.5415E-06</v>
      </c>
      <c r="R1248" s="142">
        <f>Q1248*H1248</f>
        <v>2.1944340000000002E-05</v>
      </c>
      <c r="S1248" s="142">
        <v>0</v>
      </c>
      <c r="T1248" s="143">
        <f>S1248*H1248</f>
        <v>0</v>
      </c>
      <c r="AR1248" s="144" t="s">
        <v>291</v>
      </c>
      <c r="AT1248" s="144" t="s">
        <v>217</v>
      </c>
      <c r="AU1248" s="144" t="s">
        <v>85</v>
      </c>
      <c r="AY1248" s="18" t="s">
        <v>215</v>
      </c>
      <c r="BE1248" s="145">
        <f>IF(N1248="základní",J1248,0)</f>
        <v>0</v>
      </c>
      <c r="BF1248" s="145">
        <f>IF(N1248="snížená",J1248,0)</f>
        <v>0</v>
      </c>
      <c r="BG1248" s="145">
        <f>IF(N1248="zákl. přenesená",J1248,0)</f>
        <v>0</v>
      </c>
      <c r="BH1248" s="145">
        <f>IF(N1248="sníž. přenesená",J1248,0)</f>
        <v>0</v>
      </c>
      <c r="BI1248" s="145">
        <f>IF(N1248="nulová",J1248,0)</f>
        <v>0</v>
      </c>
      <c r="BJ1248" s="18" t="s">
        <v>83</v>
      </c>
      <c r="BK1248" s="145">
        <f>ROUND(I1248*H1248,2)</f>
        <v>0</v>
      </c>
      <c r="BL1248" s="18" t="s">
        <v>291</v>
      </c>
      <c r="BM1248" s="144" t="s">
        <v>1483</v>
      </c>
    </row>
    <row r="1249" spans="2:47" s="1" customFormat="1" ht="12">
      <c r="B1249" s="33"/>
      <c r="D1249" s="146" t="s">
        <v>222</v>
      </c>
      <c r="F1249" s="147" t="s">
        <v>1484</v>
      </c>
      <c r="I1249" s="148"/>
      <c r="L1249" s="33"/>
      <c r="M1249" s="149"/>
      <c r="T1249" s="54"/>
      <c r="AT1249" s="18" t="s">
        <v>222</v>
      </c>
      <c r="AU1249" s="18" t="s">
        <v>85</v>
      </c>
    </row>
    <row r="1250" spans="2:51" s="13" customFormat="1" ht="12">
      <c r="B1250" s="158"/>
      <c r="D1250" s="150" t="s">
        <v>226</v>
      </c>
      <c r="E1250" s="159" t="s">
        <v>21</v>
      </c>
      <c r="F1250" s="160" t="s">
        <v>1485</v>
      </c>
      <c r="H1250" s="161">
        <v>1.56</v>
      </c>
      <c r="I1250" s="162"/>
      <c r="L1250" s="158"/>
      <c r="M1250" s="163"/>
      <c r="T1250" s="164"/>
      <c r="AT1250" s="159" t="s">
        <v>226</v>
      </c>
      <c r="AU1250" s="159" t="s">
        <v>85</v>
      </c>
      <c r="AV1250" s="13" t="s">
        <v>85</v>
      </c>
      <c r="AW1250" s="13" t="s">
        <v>37</v>
      </c>
      <c r="AX1250" s="13" t="s">
        <v>76</v>
      </c>
      <c r="AY1250" s="159" t="s">
        <v>215</v>
      </c>
    </row>
    <row r="1251" spans="2:51" s="13" customFormat="1" ht="12">
      <c r="B1251" s="158"/>
      <c r="D1251" s="150" t="s">
        <v>226</v>
      </c>
      <c r="E1251" s="159" t="s">
        <v>21</v>
      </c>
      <c r="F1251" s="160" t="s">
        <v>1486</v>
      </c>
      <c r="H1251" s="161">
        <v>1.2</v>
      </c>
      <c r="I1251" s="162"/>
      <c r="L1251" s="158"/>
      <c r="M1251" s="163"/>
      <c r="T1251" s="164"/>
      <c r="AT1251" s="159" t="s">
        <v>226</v>
      </c>
      <c r="AU1251" s="159" t="s">
        <v>85</v>
      </c>
      <c r="AV1251" s="13" t="s">
        <v>85</v>
      </c>
      <c r="AW1251" s="13" t="s">
        <v>37</v>
      </c>
      <c r="AX1251" s="13" t="s">
        <v>76</v>
      </c>
      <c r="AY1251" s="159" t="s">
        <v>215</v>
      </c>
    </row>
    <row r="1252" spans="2:51" s="13" customFormat="1" ht="12">
      <c r="B1252" s="158"/>
      <c r="D1252" s="150" t="s">
        <v>226</v>
      </c>
      <c r="E1252" s="159" t="s">
        <v>21</v>
      </c>
      <c r="F1252" s="160" t="s">
        <v>1487</v>
      </c>
      <c r="H1252" s="161">
        <v>1.2</v>
      </c>
      <c r="I1252" s="162"/>
      <c r="L1252" s="158"/>
      <c r="M1252" s="163"/>
      <c r="T1252" s="164"/>
      <c r="AT1252" s="159" t="s">
        <v>226</v>
      </c>
      <c r="AU1252" s="159" t="s">
        <v>85</v>
      </c>
      <c r="AV1252" s="13" t="s">
        <v>85</v>
      </c>
      <c r="AW1252" s="13" t="s">
        <v>37</v>
      </c>
      <c r="AX1252" s="13" t="s">
        <v>76</v>
      </c>
      <c r="AY1252" s="159" t="s">
        <v>215</v>
      </c>
    </row>
    <row r="1253" spans="2:51" s="15" customFormat="1" ht="12">
      <c r="B1253" s="172"/>
      <c r="D1253" s="150" t="s">
        <v>226</v>
      </c>
      <c r="E1253" s="173" t="s">
        <v>21</v>
      </c>
      <c r="F1253" s="174" t="s">
        <v>240</v>
      </c>
      <c r="H1253" s="175">
        <v>3.96</v>
      </c>
      <c r="I1253" s="176"/>
      <c r="L1253" s="172"/>
      <c r="M1253" s="177"/>
      <c r="T1253" s="178"/>
      <c r="AT1253" s="173" t="s">
        <v>226</v>
      </c>
      <c r="AU1253" s="173" t="s">
        <v>85</v>
      </c>
      <c r="AV1253" s="15" t="s">
        <v>221</v>
      </c>
      <c r="AW1253" s="15" t="s">
        <v>37</v>
      </c>
      <c r="AX1253" s="15" t="s">
        <v>83</v>
      </c>
      <c r="AY1253" s="173" t="s">
        <v>215</v>
      </c>
    </row>
    <row r="1254" spans="2:65" s="1" customFormat="1" ht="33" customHeight="1">
      <c r="B1254" s="33"/>
      <c r="C1254" s="179" t="s">
        <v>866</v>
      </c>
      <c r="D1254" s="179" t="s">
        <v>308</v>
      </c>
      <c r="E1254" s="180" t="s">
        <v>1488</v>
      </c>
      <c r="F1254" s="181" t="s">
        <v>1489</v>
      </c>
      <c r="G1254" s="182" t="s">
        <v>352</v>
      </c>
      <c r="H1254" s="183">
        <v>1</v>
      </c>
      <c r="I1254" s="184"/>
      <c r="J1254" s="185">
        <f>ROUND(I1254*H1254,2)</f>
        <v>0</v>
      </c>
      <c r="K1254" s="181" t="s">
        <v>405</v>
      </c>
      <c r="L1254" s="186"/>
      <c r="M1254" s="187" t="s">
        <v>21</v>
      </c>
      <c r="N1254" s="188" t="s">
        <v>47</v>
      </c>
      <c r="P1254" s="142">
        <f>O1254*H1254</f>
        <v>0</v>
      </c>
      <c r="Q1254" s="142">
        <v>0</v>
      </c>
      <c r="R1254" s="142">
        <f>Q1254*H1254</f>
        <v>0</v>
      </c>
      <c r="S1254" s="142">
        <v>0</v>
      </c>
      <c r="T1254" s="143">
        <f>S1254*H1254</f>
        <v>0</v>
      </c>
      <c r="AR1254" s="144" t="s">
        <v>345</v>
      </c>
      <c r="AT1254" s="144" t="s">
        <v>308</v>
      </c>
      <c r="AU1254" s="144" t="s">
        <v>85</v>
      </c>
      <c r="AY1254" s="18" t="s">
        <v>215</v>
      </c>
      <c r="BE1254" s="145">
        <f>IF(N1254="základní",J1254,0)</f>
        <v>0</v>
      </c>
      <c r="BF1254" s="145">
        <f>IF(N1254="snížená",J1254,0)</f>
        <v>0</v>
      </c>
      <c r="BG1254" s="145">
        <f>IF(N1254="zákl. přenesená",J1254,0)</f>
        <v>0</v>
      </c>
      <c r="BH1254" s="145">
        <f>IF(N1254="sníž. přenesená",J1254,0)</f>
        <v>0</v>
      </c>
      <c r="BI1254" s="145">
        <f>IF(N1254="nulová",J1254,0)</f>
        <v>0</v>
      </c>
      <c r="BJ1254" s="18" t="s">
        <v>83</v>
      </c>
      <c r="BK1254" s="145">
        <f>ROUND(I1254*H1254,2)</f>
        <v>0</v>
      </c>
      <c r="BL1254" s="18" t="s">
        <v>291</v>
      </c>
      <c r="BM1254" s="144" t="s">
        <v>1490</v>
      </c>
    </row>
    <row r="1255" spans="2:51" s="13" customFormat="1" ht="12">
      <c r="B1255" s="158"/>
      <c r="D1255" s="150" t="s">
        <v>226</v>
      </c>
      <c r="E1255" s="159" t="s">
        <v>21</v>
      </c>
      <c r="F1255" s="160" t="s">
        <v>1491</v>
      </c>
      <c r="H1255" s="161">
        <v>1</v>
      </c>
      <c r="I1255" s="162"/>
      <c r="L1255" s="158"/>
      <c r="M1255" s="163"/>
      <c r="T1255" s="164"/>
      <c r="AT1255" s="159" t="s">
        <v>226</v>
      </c>
      <c r="AU1255" s="159" t="s">
        <v>85</v>
      </c>
      <c r="AV1255" s="13" t="s">
        <v>85</v>
      </c>
      <c r="AW1255" s="13" t="s">
        <v>37</v>
      </c>
      <c r="AX1255" s="13" t="s">
        <v>76</v>
      </c>
      <c r="AY1255" s="159" t="s">
        <v>215</v>
      </c>
    </row>
    <row r="1256" spans="2:51" s="15" customFormat="1" ht="12">
      <c r="B1256" s="172"/>
      <c r="D1256" s="150" t="s">
        <v>226</v>
      </c>
      <c r="E1256" s="173" t="s">
        <v>21</v>
      </c>
      <c r="F1256" s="174" t="s">
        <v>240</v>
      </c>
      <c r="H1256" s="175">
        <v>1</v>
      </c>
      <c r="I1256" s="176"/>
      <c r="L1256" s="172"/>
      <c r="M1256" s="177"/>
      <c r="T1256" s="178"/>
      <c r="AT1256" s="173" t="s">
        <v>226</v>
      </c>
      <c r="AU1256" s="173" t="s">
        <v>85</v>
      </c>
      <c r="AV1256" s="15" t="s">
        <v>221</v>
      </c>
      <c r="AW1256" s="15" t="s">
        <v>37</v>
      </c>
      <c r="AX1256" s="15" t="s">
        <v>83</v>
      </c>
      <c r="AY1256" s="173" t="s">
        <v>215</v>
      </c>
    </row>
    <row r="1257" spans="2:65" s="1" customFormat="1" ht="33" customHeight="1">
      <c r="B1257" s="33"/>
      <c r="C1257" s="179" t="s">
        <v>1492</v>
      </c>
      <c r="D1257" s="179" t="s">
        <v>308</v>
      </c>
      <c r="E1257" s="180" t="s">
        <v>1493</v>
      </c>
      <c r="F1257" s="181" t="s">
        <v>1494</v>
      </c>
      <c r="G1257" s="182" t="s">
        <v>352</v>
      </c>
      <c r="H1257" s="183">
        <v>1</v>
      </c>
      <c r="I1257" s="184"/>
      <c r="J1257" s="185">
        <f>ROUND(I1257*H1257,2)</f>
        <v>0</v>
      </c>
      <c r="K1257" s="181" t="s">
        <v>405</v>
      </c>
      <c r="L1257" s="186"/>
      <c r="M1257" s="187" t="s">
        <v>21</v>
      </c>
      <c r="N1257" s="188" t="s">
        <v>47</v>
      </c>
      <c r="P1257" s="142">
        <f>O1257*H1257</f>
        <v>0</v>
      </c>
      <c r="Q1257" s="142">
        <v>0</v>
      </c>
      <c r="R1257" s="142">
        <f>Q1257*H1257</f>
        <v>0</v>
      </c>
      <c r="S1257" s="142">
        <v>0</v>
      </c>
      <c r="T1257" s="143">
        <f>S1257*H1257</f>
        <v>0</v>
      </c>
      <c r="AR1257" s="144" t="s">
        <v>345</v>
      </c>
      <c r="AT1257" s="144" t="s">
        <v>308</v>
      </c>
      <c r="AU1257" s="144" t="s">
        <v>85</v>
      </c>
      <c r="AY1257" s="18" t="s">
        <v>215</v>
      </c>
      <c r="BE1257" s="145">
        <f>IF(N1257="základní",J1257,0)</f>
        <v>0</v>
      </c>
      <c r="BF1257" s="145">
        <f>IF(N1257="snížená",J1257,0)</f>
        <v>0</v>
      </c>
      <c r="BG1257" s="145">
        <f>IF(N1257="zákl. přenesená",J1257,0)</f>
        <v>0</v>
      </c>
      <c r="BH1257" s="145">
        <f>IF(N1257="sníž. přenesená",J1257,0)</f>
        <v>0</v>
      </c>
      <c r="BI1257" s="145">
        <f>IF(N1257="nulová",J1257,0)</f>
        <v>0</v>
      </c>
      <c r="BJ1257" s="18" t="s">
        <v>83</v>
      </c>
      <c r="BK1257" s="145">
        <f>ROUND(I1257*H1257,2)</f>
        <v>0</v>
      </c>
      <c r="BL1257" s="18" t="s">
        <v>291</v>
      </c>
      <c r="BM1257" s="144" t="s">
        <v>1495</v>
      </c>
    </row>
    <row r="1258" spans="2:51" s="13" customFormat="1" ht="12">
      <c r="B1258" s="158"/>
      <c r="D1258" s="150" t="s">
        <v>226</v>
      </c>
      <c r="E1258" s="159" t="s">
        <v>21</v>
      </c>
      <c r="F1258" s="160" t="s">
        <v>1496</v>
      </c>
      <c r="H1258" s="161">
        <v>1</v>
      </c>
      <c r="I1258" s="162"/>
      <c r="L1258" s="158"/>
      <c r="M1258" s="163"/>
      <c r="T1258" s="164"/>
      <c r="AT1258" s="159" t="s">
        <v>226</v>
      </c>
      <c r="AU1258" s="159" t="s">
        <v>85</v>
      </c>
      <c r="AV1258" s="13" t="s">
        <v>85</v>
      </c>
      <c r="AW1258" s="13" t="s">
        <v>37</v>
      </c>
      <c r="AX1258" s="13" t="s">
        <v>76</v>
      </c>
      <c r="AY1258" s="159" t="s">
        <v>215</v>
      </c>
    </row>
    <row r="1259" spans="2:51" s="15" customFormat="1" ht="12">
      <c r="B1259" s="172"/>
      <c r="D1259" s="150" t="s">
        <v>226</v>
      </c>
      <c r="E1259" s="173" t="s">
        <v>21</v>
      </c>
      <c r="F1259" s="174" t="s">
        <v>240</v>
      </c>
      <c r="H1259" s="175">
        <v>1</v>
      </c>
      <c r="I1259" s="176"/>
      <c r="L1259" s="172"/>
      <c r="M1259" s="177"/>
      <c r="T1259" s="178"/>
      <c r="AT1259" s="173" t="s">
        <v>226</v>
      </c>
      <c r="AU1259" s="173" t="s">
        <v>85</v>
      </c>
      <c r="AV1259" s="15" t="s">
        <v>221</v>
      </c>
      <c r="AW1259" s="15" t="s">
        <v>37</v>
      </c>
      <c r="AX1259" s="15" t="s">
        <v>83</v>
      </c>
      <c r="AY1259" s="173" t="s">
        <v>215</v>
      </c>
    </row>
    <row r="1260" spans="2:65" s="1" customFormat="1" ht="24.25" customHeight="1">
      <c r="B1260" s="33"/>
      <c r="C1260" s="179" t="s">
        <v>872</v>
      </c>
      <c r="D1260" s="179" t="s">
        <v>308</v>
      </c>
      <c r="E1260" s="180" t="s">
        <v>1497</v>
      </c>
      <c r="F1260" s="181" t="s">
        <v>1498</v>
      </c>
      <c r="G1260" s="182" t="s">
        <v>352</v>
      </c>
      <c r="H1260" s="183">
        <v>2</v>
      </c>
      <c r="I1260" s="184"/>
      <c r="J1260" s="185">
        <f>ROUND(I1260*H1260,2)</f>
        <v>0</v>
      </c>
      <c r="K1260" s="181" t="s">
        <v>405</v>
      </c>
      <c r="L1260" s="186"/>
      <c r="M1260" s="187" t="s">
        <v>21</v>
      </c>
      <c r="N1260" s="188" t="s">
        <v>47</v>
      </c>
      <c r="P1260" s="142">
        <f>O1260*H1260</f>
        <v>0</v>
      </c>
      <c r="Q1260" s="142">
        <v>0</v>
      </c>
      <c r="R1260" s="142">
        <f>Q1260*H1260</f>
        <v>0</v>
      </c>
      <c r="S1260" s="142">
        <v>0</v>
      </c>
      <c r="T1260" s="143">
        <f>S1260*H1260</f>
        <v>0</v>
      </c>
      <c r="AR1260" s="144" t="s">
        <v>345</v>
      </c>
      <c r="AT1260" s="144" t="s">
        <v>308</v>
      </c>
      <c r="AU1260" s="144" t="s">
        <v>85</v>
      </c>
      <c r="AY1260" s="18" t="s">
        <v>215</v>
      </c>
      <c r="BE1260" s="145">
        <f>IF(N1260="základní",J1260,0)</f>
        <v>0</v>
      </c>
      <c r="BF1260" s="145">
        <f>IF(N1260="snížená",J1260,0)</f>
        <v>0</v>
      </c>
      <c r="BG1260" s="145">
        <f>IF(N1260="zákl. přenesená",J1260,0)</f>
        <v>0</v>
      </c>
      <c r="BH1260" s="145">
        <f>IF(N1260="sníž. přenesená",J1260,0)</f>
        <v>0</v>
      </c>
      <c r="BI1260" s="145">
        <f>IF(N1260="nulová",J1260,0)</f>
        <v>0</v>
      </c>
      <c r="BJ1260" s="18" t="s">
        <v>83</v>
      </c>
      <c r="BK1260" s="145">
        <f>ROUND(I1260*H1260,2)</f>
        <v>0</v>
      </c>
      <c r="BL1260" s="18" t="s">
        <v>291</v>
      </c>
      <c r="BM1260" s="144" t="s">
        <v>1499</v>
      </c>
    </row>
    <row r="1261" spans="2:51" s="13" customFormat="1" ht="12">
      <c r="B1261" s="158"/>
      <c r="D1261" s="150" t="s">
        <v>226</v>
      </c>
      <c r="E1261" s="159" t="s">
        <v>21</v>
      </c>
      <c r="F1261" s="160" t="s">
        <v>1500</v>
      </c>
      <c r="H1261" s="161">
        <v>2</v>
      </c>
      <c r="I1261" s="162"/>
      <c r="L1261" s="158"/>
      <c r="M1261" s="163"/>
      <c r="T1261" s="164"/>
      <c r="AT1261" s="159" t="s">
        <v>226</v>
      </c>
      <c r="AU1261" s="159" t="s">
        <v>85</v>
      </c>
      <c r="AV1261" s="13" t="s">
        <v>85</v>
      </c>
      <c r="AW1261" s="13" t="s">
        <v>37</v>
      </c>
      <c r="AX1261" s="13" t="s">
        <v>76</v>
      </c>
      <c r="AY1261" s="159" t="s">
        <v>215</v>
      </c>
    </row>
    <row r="1262" spans="2:51" s="15" customFormat="1" ht="12">
      <c r="B1262" s="172"/>
      <c r="D1262" s="150" t="s">
        <v>226</v>
      </c>
      <c r="E1262" s="173" t="s">
        <v>21</v>
      </c>
      <c r="F1262" s="174" t="s">
        <v>240</v>
      </c>
      <c r="H1262" s="175">
        <v>2</v>
      </c>
      <c r="I1262" s="176"/>
      <c r="L1262" s="172"/>
      <c r="M1262" s="177"/>
      <c r="T1262" s="178"/>
      <c r="AT1262" s="173" t="s">
        <v>226</v>
      </c>
      <c r="AU1262" s="173" t="s">
        <v>85</v>
      </c>
      <c r="AV1262" s="15" t="s">
        <v>221</v>
      </c>
      <c r="AW1262" s="15" t="s">
        <v>37</v>
      </c>
      <c r="AX1262" s="15" t="s">
        <v>83</v>
      </c>
      <c r="AY1262" s="173" t="s">
        <v>215</v>
      </c>
    </row>
    <row r="1263" spans="2:65" s="1" customFormat="1" ht="24.25" customHeight="1">
      <c r="B1263" s="33"/>
      <c r="C1263" s="133" t="s">
        <v>1501</v>
      </c>
      <c r="D1263" s="133" t="s">
        <v>217</v>
      </c>
      <c r="E1263" s="134" t="s">
        <v>1502</v>
      </c>
      <c r="F1263" s="135" t="s">
        <v>1503</v>
      </c>
      <c r="G1263" s="136" t="s">
        <v>352</v>
      </c>
      <c r="H1263" s="137">
        <v>6</v>
      </c>
      <c r="I1263" s="138"/>
      <c r="J1263" s="139">
        <f>ROUND(I1263*H1263,2)</f>
        <v>0</v>
      </c>
      <c r="K1263" s="135" t="s">
        <v>405</v>
      </c>
      <c r="L1263" s="33"/>
      <c r="M1263" s="140" t="s">
        <v>21</v>
      </c>
      <c r="N1263" s="141" t="s">
        <v>47</v>
      </c>
      <c r="P1263" s="142">
        <f>O1263*H1263</f>
        <v>0</v>
      </c>
      <c r="Q1263" s="142">
        <v>0</v>
      </c>
      <c r="R1263" s="142">
        <f>Q1263*H1263</f>
        <v>0</v>
      </c>
      <c r="S1263" s="142">
        <v>0</v>
      </c>
      <c r="T1263" s="143">
        <f>S1263*H1263</f>
        <v>0</v>
      </c>
      <c r="AR1263" s="144" t="s">
        <v>291</v>
      </c>
      <c r="AT1263" s="144" t="s">
        <v>217</v>
      </c>
      <c r="AU1263" s="144" t="s">
        <v>85</v>
      </c>
      <c r="AY1263" s="18" t="s">
        <v>215</v>
      </c>
      <c r="BE1263" s="145">
        <f>IF(N1263="základní",J1263,0)</f>
        <v>0</v>
      </c>
      <c r="BF1263" s="145">
        <f>IF(N1263="snížená",J1263,0)</f>
        <v>0</v>
      </c>
      <c r="BG1263" s="145">
        <f>IF(N1263="zákl. přenesená",J1263,0)</f>
        <v>0</v>
      </c>
      <c r="BH1263" s="145">
        <f>IF(N1263="sníž. přenesená",J1263,0)</f>
        <v>0</v>
      </c>
      <c r="BI1263" s="145">
        <f>IF(N1263="nulová",J1263,0)</f>
        <v>0</v>
      </c>
      <c r="BJ1263" s="18" t="s">
        <v>83</v>
      </c>
      <c r="BK1263" s="145">
        <f>ROUND(I1263*H1263,2)</f>
        <v>0</v>
      </c>
      <c r="BL1263" s="18" t="s">
        <v>291</v>
      </c>
      <c r="BM1263" s="144" t="s">
        <v>1504</v>
      </c>
    </row>
    <row r="1264" spans="2:51" s="13" customFormat="1" ht="12">
      <c r="B1264" s="158"/>
      <c r="D1264" s="150" t="s">
        <v>226</v>
      </c>
      <c r="E1264" s="159" t="s">
        <v>21</v>
      </c>
      <c r="F1264" s="160" t="s">
        <v>1505</v>
      </c>
      <c r="H1264" s="161">
        <v>6</v>
      </c>
      <c r="I1264" s="162"/>
      <c r="L1264" s="158"/>
      <c r="M1264" s="163"/>
      <c r="T1264" s="164"/>
      <c r="AT1264" s="159" t="s">
        <v>226</v>
      </c>
      <c r="AU1264" s="159" t="s">
        <v>85</v>
      </c>
      <c r="AV1264" s="13" t="s">
        <v>85</v>
      </c>
      <c r="AW1264" s="13" t="s">
        <v>37</v>
      </c>
      <c r="AX1264" s="13" t="s">
        <v>76</v>
      </c>
      <c r="AY1264" s="159" t="s">
        <v>215</v>
      </c>
    </row>
    <row r="1265" spans="2:51" s="15" customFormat="1" ht="12">
      <c r="B1265" s="172"/>
      <c r="D1265" s="150" t="s">
        <v>226</v>
      </c>
      <c r="E1265" s="173" t="s">
        <v>21</v>
      </c>
      <c r="F1265" s="174" t="s">
        <v>240</v>
      </c>
      <c r="H1265" s="175">
        <v>6</v>
      </c>
      <c r="I1265" s="176"/>
      <c r="L1265" s="172"/>
      <c r="M1265" s="177"/>
      <c r="T1265" s="178"/>
      <c r="AT1265" s="173" t="s">
        <v>226</v>
      </c>
      <c r="AU1265" s="173" t="s">
        <v>85</v>
      </c>
      <c r="AV1265" s="15" t="s">
        <v>221</v>
      </c>
      <c r="AW1265" s="15" t="s">
        <v>37</v>
      </c>
      <c r="AX1265" s="15" t="s">
        <v>83</v>
      </c>
      <c r="AY1265" s="173" t="s">
        <v>215</v>
      </c>
    </row>
    <row r="1266" spans="2:65" s="1" customFormat="1" ht="21.75" customHeight="1">
      <c r="B1266" s="33"/>
      <c r="C1266" s="133" t="s">
        <v>877</v>
      </c>
      <c r="D1266" s="133" t="s">
        <v>217</v>
      </c>
      <c r="E1266" s="134" t="s">
        <v>1506</v>
      </c>
      <c r="F1266" s="135" t="s">
        <v>1507</v>
      </c>
      <c r="G1266" s="136" t="s">
        <v>352</v>
      </c>
      <c r="H1266" s="137">
        <v>1</v>
      </c>
      <c r="I1266" s="138"/>
      <c r="J1266" s="139">
        <f>ROUND(I1266*H1266,2)</f>
        <v>0</v>
      </c>
      <c r="K1266" s="135" t="s">
        <v>405</v>
      </c>
      <c r="L1266" s="33"/>
      <c r="M1266" s="140" t="s">
        <v>21</v>
      </c>
      <c r="N1266" s="141" t="s">
        <v>47</v>
      </c>
      <c r="P1266" s="142">
        <f>O1266*H1266</f>
        <v>0</v>
      </c>
      <c r="Q1266" s="142">
        <v>0</v>
      </c>
      <c r="R1266" s="142">
        <f>Q1266*H1266</f>
        <v>0</v>
      </c>
      <c r="S1266" s="142">
        <v>0</v>
      </c>
      <c r="T1266" s="143">
        <f>S1266*H1266</f>
        <v>0</v>
      </c>
      <c r="AR1266" s="144" t="s">
        <v>291</v>
      </c>
      <c r="AT1266" s="144" t="s">
        <v>217</v>
      </c>
      <c r="AU1266" s="144" t="s">
        <v>85</v>
      </c>
      <c r="AY1266" s="18" t="s">
        <v>215</v>
      </c>
      <c r="BE1266" s="145">
        <f>IF(N1266="základní",J1266,0)</f>
        <v>0</v>
      </c>
      <c r="BF1266" s="145">
        <f>IF(N1266="snížená",J1266,0)</f>
        <v>0</v>
      </c>
      <c r="BG1266" s="145">
        <f>IF(N1266="zákl. přenesená",J1266,0)</f>
        <v>0</v>
      </c>
      <c r="BH1266" s="145">
        <f>IF(N1266="sníž. přenesená",J1266,0)</f>
        <v>0</v>
      </c>
      <c r="BI1266" s="145">
        <f>IF(N1266="nulová",J1266,0)</f>
        <v>0</v>
      </c>
      <c r="BJ1266" s="18" t="s">
        <v>83</v>
      </c>
      <c r="BK1266" s="145">
        <f>ROUND(I1266*H1266,2)</f>
        <v>0</v>
      </c>
      <c r="BL1266" s="18" t="s">
        <v>291</v>
      </c>
      <c r="BM1266" s="144" t="s">
        <v>1508</v>
      </c>
    </row>
    <row r="1267" spans="2:51" s="13" customFormat="1" ht="12">
      <c r="B1267" s="158"/>
      <c r="D1267" s="150" t="s">
        <v>226</v>
      </c>
      <c r="E1267" s="159" t="s">
        <v>21</v>
      </c>
      <c r="F1267" s="160" t="s">
        <v>1509</v>
      </c>
      <c r="H1267" s="161">
        <v>1</v>
      </c>
      <c r="I1267" s="162"/>
      <c r="L1267" s="158"/>
      <c r="M1267" s="163"/>
      <c r="T1267" s="164"/>
      <c r="AT1267" s="159" t="s">
        <v>226</v>
      </c>
      <c r="AU1267" s="159" t="s">
        <v>85</v>
      </c>
      <c r="AV1267" s="13" t="s">
        <v>85</v>
      </c>
      <c r="AW1267" s="13" t="s">
        <v>37</v>
      </c>
      <c r="AX1267" s="13" t="s">
        <v>76</v>
      </c>
      <c r="AY1267" s="159" t="s">
        <v>215</v>
      </c>
    </row>
    <row r="1268" spans="2:51" s="15" customFormat="1" ht="12">
      <c r="B1268" s="172"/>
      <c r="D1268" s="150" t="s">
        <v>226</v>
      </c>
      <c r="E1268" s="173" t="s">
        <v>21</v>
      </c>
      <c r="F1268" s="174" t="s">
        <v>240</v>
      </c>
      <c r="H1268" s="175">
        <v>1</v>
      </c>
      <c r="I1268" s="176"/>
      <c r="L1268" s="172"/>
      <c r="M1268" s="177"/>
      <c r="T1268" s="178"/>
      <c r="AT1268" s="173" t="s">
        <v>226</v>
      </c>
      <c r="AU1268" s="173" t="s">
        <v>85</v>
      </c>
      <c r="AV1268" s="15" t="s">
        <v>221</v>
      </c>
      <c r="AW1268" s="15" t="s">
        <v>37</v>
      </c>
      <c r="AX1268" s="15" t="s">
        <v>83</v>
      </c>
      <c r="AY1268" s="173" t="s">
        <v>215</v>
      </c>
    </row>
    <row r="1269" spans="2:65" s="1" customFormat="1" ht="37.9" customHeight="1">
      <c r="B1269" s="33"/>
      <c r="C1269" s="133" t="s">
        <v>1510</v>
      </c>
      <c r="D1269" s="133" t="s">
        <v>217</v>
      </c>
      <c r="E1269" s="134" t="s">
        <v>1511</v>
      </c>
      <c r="F1269" s="135" t="s">
        <v>1512</v>
      </c>
      <c r="G1269" s="136" t="s">
        <v>352</v>
      </c>
      <c r="H1269" s="137">
        <v>2</v>
      </c>
      <c r="I1269" s="138"/>
      <c r="J1269" s="139">
        <f>ROUND(I1269*H1269,2)</f>
        <v>0</v>
      </c>
      <c r="K1269" s="135" t="s">
        <v>405</v>
      </c>
      <c r="L1269" s="33"/>
      <c r="M1269" s="140" t="s">
        <v>21</v>
      </c>
      <c r="N1269" s="141" t="s">
        <v>47</v>
      </c>
      <c r="P1269" s="142">
        <f>O1269*H1269</f>
        <v>0</v>
      </c>
      <c r="Q1269" s="142">
        <v>0</v>
      </c>
      <c r="R1269" s="142">
        <f>Q1269*H1269</f>
        <v>0</v>
      </c>
      <c r="S1269" s="142">
        <v>0</v>
      </c>
      <c r="T1269" s="143">
        <f>S1269*H1269</f>
        <v>0</v>
      </c>
      <c r="AR1269" s="144" t="s">
        <v>291</v>
      </c>
      <c r="AT1269" s="144" t="s">
        <v>217</v>
      </c>
      <c r="AU1269" s="144" t="s">
        <v>85</v>
      </c>
      <c r="AY1269" s="18" t="s">
        <v>215</v>
      </c>
      <c r="BE1269" s="145">
        <f>IF(N1269="základní",J1269,0)</f>
        <v>0</v>
      </c>
      <c r="BF1269" s="145">
        <f>IF(N1269="snížená",J1269,0)</f>
        <v>0</v>
      </c>
      <c r="BG1269" s="145">
        <f>IF(N1269="zákl. přenesená",J1269,0)</f>
        <v>0</v>
      </c>
      <c r="BH1269" s="145">
        <f>IF(N1269="sníž. přenesená",J1269,0)</f>
        <v>0</v>
      </c>
      <c r="BI1269" s="145">
        <f>IF(N1269="nulová",J1269,0)</f>
        <v>0</v>
      </c>
      <c r="BJ1269" s="18" t="s">
        <v>83</v>
      </c>
      <c r="BK1269" s="145">
        <f>ROUND(I1269*H1269,2)</f>
        <v>0</v>
      </c>
      <c r="BL1269" s="18" t="s">
        <v>291</v>
      </c>
      <c r="BM1269" s="144" t="s">
        <v>1513</v>
      </c>
    </row>
    <row r="1270" spans="2:51" s="13" customFormat="1" ht="12">
      <c r="B1270" s="158"/>
      <c r="D1270" s="150" t="s">
        <v>226</v>
      </c>
      <c r="E1270" s="159" t="s">
        <v>21</v>
      </c>
      <c r="F1270" s="160" t="s">
        <v>1514</v>
      </c>
      <c r="H1270" s="161">
        <v>2</v>
      </c>
      <c r="I1270" s="162"/>
      <c r="L1270" s="158"/>
      <c r="M1270" s="163"/>
      <c r="T1270" s="164"/>
      <c r="AT1270" s="159" t="s">
        <v>226</v>
      </c>
      <c r="AU1270" s="159" t="s">
        <v>85</v>
      </c>
      <c r="AV1270" s="13" t="s">
        <v>85</v>
      </c>
      <c r="AW1270" s="13" t="s">
        <v>37</v>
      </c>
      <c r="AX1270" s="13" t="s">
        <v>76</v>
      </c>
      <c r="AY1270" s="159" t="s">
        <v>215</v>
      </c>
    </row>
    <row r="1271" spans="2:51" s="15" customFormat="1" ht="12">
      <c r="B1271" s="172"/>
      <c r="D1271" s="150" t="s">
        <v>226</v>
      </c>
      <c r="E1271" s="173" t="s">
        <v>21</v>
      </c>
      <c r="F1271" s="174" t="s">
        <v>240</v>
      </c>
      <c r="H1271" s="175">
        <v>2</v>
      </c>
      <c r="I1271" s="176"/>
      <c r="L1271" s="172"/>
      <c r="M1271" s="177"/>
      <c r="T1271" s="178"/>
      <c r="AT1271" s="173" t="s">
        <v>226</v>
      </c>
      <c r="AU1271" s="173" t="s">
        <v>85</v>
      </c>
      <c r="AV1271" s="15" t="s">
        <v>221</v>
      </c>
      <c r="AW1271" s="15" t="s">
        <v>37</v>
      </c>
      <c r="AX1271" s="15" t="s">
        <v>83</v>
      </c>
      <c r="AY1271" s="173" t="s">
        <v>215</v>
      </c>
    </row>
    <row r="1272" spans="2:65" s="1" customFormat="1" ht="24.25" customHeight="1">
      <c r="B1272" s="33"/>
      <c r="C1272" s="133" t="s">
        <v>882</v>
      </c>
      <c r="D1272" s="133" t="s">
        <v>217</v>
      </c>
      <c r="E1272" s="134" t="s">
        <v>1515</v>
      </c>
      <c r="F1272" s="135" t="s">
        <v>1516</v>
      </c>
      <c r="G1272" s="136" t="s">
        <v>352</v>
      </c>
      <c r="H1272" s="137">
        <v>4</v>
      </c>
      <c r="I1272" s="138"/>
      <c r="J1272" s="139">
        <f>ROUND(I1272*H1272,2)</f>
        <v>0</v>
      </c>
      <c r="K1272" s="135" t="s">
        <v>405</v>
      </c>
      <c r="L1272" s="33"/>
      <c r="M1272" s="140" t="s">
        <v>21</v>
      </c>
      <c r="N1272" s="141" t="s">
        <v>47</v>
      </c>
      <c r="P1272" s="142">
        <f>O1272*H1272</f>
        <v>0</v>
      </c>
      <c r="Q1272" s="142">
        <v>0</v>
      </c>
      <c r="R1272" s="142">
        <f>Q1272*H1272</f>
        <v>0</v>
      </c>
      <c r="S1272" s="142">
        <v>0</v>
      </c>
      <c r="T1272" s="143">
        <f>S1272*H1272</f>
        <v>0</v>
      </c>
      <c r="AR1272" s="144" t="s">
        <v>291</v>
      </c>
      <c r="AT1272" s="144" t="s">
        <v>217</v>
      </c>
      <c r="AU1272" s="144" t="s">
        <v>85</v>
      </c>
      <c r="AY1272" s="18" t="s">
        <v>215</v>
      </c>
      <c r="BE1272" s="145">
        <f>IF(N1272="základní",J1272,0)</f>
        <v>0</v>
      </c>
      <c r="BF1272" s="145">
        <f>IF(N1272="snížená",J1272,0)</f>
        <v>0</v>
      </c>
      <c r="BG1272" s="145">
        <f>IF(N1272="zákl. přenesená",J1272,0)</f>
        <v>0</v>
      </c>
      <c r="BH1272" s="145">
        <f>IF(N1272="sníž. přenesená",J1272,0)</f>
        <v>0</v>
      </c>
      <c r="BI1272" s="145">
        <f>IF(N1272="nulová",J1272,0)</f>
        <v>0</v>
      </c>
      <c r="BJ1272" s="18" t="s">
        <v>83</v>
      </c>
      <c r="BK1272" s="145">
        <f>ROUND(I1272*H1272,2)</f>
        <v>0</v>
      </c>
      <c r="BL1272" s="18" t="s">
        <v>291</v>
      </c>
      <c r="BM1272" s="144" t="s">
        <v>1517</v>
      </c>
    </row>
    <row r="1273" spans="2:51" s="13" customFormat="1" ht="12">
      <c r="B1273" s="158"/>
      <c r="D1273" s="150" t="s">
        <v>226</v>
      </c>
      <c r="E1273" s="159" t="s">
        <v>21</v>
      </c>
      <c r="F1273" s="160" t="s">
        <v>1518</v>
      </c>
      <c r="H1273" s="161">
        <v>4</v>
      </c>
      <c r="I1273" s="162"/>
      <c r="L1273" s="158"/>
      <c r="M1273" s="163"/>
      <c r="T1273" s="164"/>
      <c r="AT1273" s="159" t="s">
        <v>226</v>
      </c>
      <c r="AU1273" s="159" t="s">
        <v>85</v>
      </c>
      <c r="AV1273" s="13" t="s">
        <v>85</v>
      </c>
      <c r="AW1273" s="13" t="s">
        <v>37</v>
      </c>
      <c r="AX1273" s="13" t="s">
        <v>76</v>
      </c>
      <c r="AY1273" s="159" t="s">
        <v>215</v>
      </c>
    </row>
    <row r="1274" spans="2:51" s="15" customFormat="1" ht="12">
      <c r="B1274" s="172"/>
      <c r="D1274" s="150" t="s">
        <v>226</v>
      </c>
      <c r="E1274" s="173" t="s">
        <v>21</v>
      </c>
      <c r="F1274" s="174" t="s">
        <v>240</v>
      </c>
      <c r="H1274" s="175">
        <v>4</v>
      </c>
      <c r="I1274" s="176"/>
      <c r="L1274" s="172"/>
      <c r="M1274" s="177"/>
      <c r="T1274" s="178"/>
      <c r="AT1274" s="173" t="s">
        <v>226</v>
      </c>
      <c r="AU1274" s="173" t="s">
        <v>85</v>
      </c>
      <c r="AV1274" s="15" t="s">
        <v>221</v>
      </c>
      <c r="AW1274" s="15" t="s">
        <v>37</v>
      </c>
      <c r="AX1274" s="15" t="s">
        <v>83</v>
      </c>
      <c r="AY1274" s="173" t="s">
        <v>215</v>
      </c>
    </row>
    <row r="1275" spans="2:65" s="1" customFormat="1" ht="37.9" customHeight="1">
      <c r="B1275" s="33"/>
      <c r="C1275" s="133" t="s">
        <v>1519</v>
      </c>
      <c r="D1275" s="133" t="s">
        <v>217</v>
      </c>
      <c r="E1275" s="134" t="s">
        <v>1520</v>
      </c>
      <c r="F1275" s="135" t="s">
        <v>1521</v>
      </c>
      <c r="G1275" s="136" t="s">
        <v>1103</v>
      </c>
      <c r="H1275" s="137">
        <v>1</v>
      </c>
      <c r="I1275" s="138"/>
      <c r="J1275" s="139">
        <f>ROUND(I1275*H1275,2)</f>
        <v>0</v>
      </c>
      <c r="K1275" s="135" t="s">
        <v>405</v>
      </c>
      <c r="L1275" s="33"/>
      <c r="M1275" s="140" t="s">
        <v>21</v>
      </c>
      <c r="N1275" s="141" t="s">
        <v>47</v>
      </c>
      <c r="P1275" s="142">
        <f>O1275*H1275</f>
        <v>0</v>
      </c>
      <c r="Q1275" s="142">
        <v>0</v>
      </c>
      <c r="R1275" s="142">
        <f>Q1275*H1275</f>
        <v>0</v>
      </c>
      <c r="S1275" s="142">
        <v>0</v>
      </c>
      <c r="T1275" s="143">
        <f>S1275*H1275</f>
        <v>0</v>
      </c>
      <c r="AR1275" s="144" t="s">
        <v>291</v>
      </c>
      <c r="AT1275" s="144" t="s">
        <v>217</v>
      </c>
      <c r="AU1275" s="144" t="s">
        <v>85</v>
      </c>
      <c r="AY1275" s="18" t="s">
        <v>215</v>
      </c>
      <c r="BE1275" s="145">
        <f>IF(N1275="základní",J1275,0)</f>
        <v>0</v>
      </c>
      <c r="BF1275" s="145">
        <f>IF(N1275="snížená",J1275,0)</f>
        <v>0</v>
      </c>
      <c r="BG1275" s="145">
        <f>IF(N1275="zákl. přenesená",J1275,0)</f>
        <v>0</v>
      </c>
      <c r="BH1275" s="145">
        <f>IF(N1275="sníž. přenesená",J1275,0)</f>
        <v>0</v>
      </c>
      <c r="BI1275" s="145">
        <f>IF(N1275="nulová",J1275,0)</f>
        <v>0</v>
      </c>
      <c r="BJ1275" s="18" t="s">
        <v>83</v>
      </c>
      <c r="BK1275" s="145">
        <f>ROUND(I1275*H1275,2)</f>
        <v>0</v>
      </c>
      <c r="BL1275" s="18" t="s">
        <v>291</v>
      </c>
      <c r="BM1275" s="144" t="s">
        <v>1522</v>
      </c>
    </row>
    <row r="1276" spans="2:65" s="1" customFormat="1" ht="16.5" customHeight="1">
      <c r="B1276" s="33"/>
      <c r="C1276" s="133" t="s">
        <v>887</v>
      </c>
      <c r="D1276" s="133" t="s">
        <v>217</v>
      </c>
      <c r="E1276" s="134" t="s">
        <v>1523</v>
      </c>
      <c r="F1276" s="135" t="s">
        <v>1524</v>
      </c>
      <c r="G1276" s="136" t="s">
        <v>352</v>
      </c>
      <c r="H1276" s="137">
        <v>1</v>
      </c>
      <c r="I1276" s="138"/>
      <c r="J1276" s="139">
        <f>ROUND(I1276*H1276,2)</f>
        <v>0</v>
      </c>
      <c r="K1276" s="135" t="s">
        <v>405</v>
      </c>
      <c r="L1276" s="33"/>
      <c r="M1276" s="140" t="s">
        <v>21</v>
      </c>
      <c r="N1276" s="141" t="s">
        <v>47</v>
      </c>
      <c r="P1276" s="142">
        <f>O1276*H1276</f>
        <v>0</v>
      </c>
      <c r="Q1276" s="142">
        <v>0</v>
      </c>
      <c r="R1276" s="142">
        <f>Q1276*H1276</f>
        <v>0</v>
      </c>
      <c r="S1276" s="142">
        <v>0</v>
      </c>
      <c r="T1276" s="143">
        <f>S1276*H1276</f>
        <v>0</v>
      </c>
      <c r="AR1276" s="144" t="s">
        <v>291</v>
      </c>
      <c r="AT1276" s="144" t="s">
        <v>217</v>
      </c>
      <c r="AU1276" s="144" t="s">
        <v>85</v>
      </c>
      <c r="AY1276" s="18" t="s">
        <v>215</v>
      </c>
      <c r="BE1276" s="145">
        <f>IF(N1276="základní",J1276,0)</f>
        <v>0</v>
      </c>
      <c r="BF1276" s="145">
        <f>IF(N1276="snížená",J1276,0)</f>
        <v>0</v>
      </c>
      <c r="BG1276" s="145">
        <f>IF(N1276="zákl. přenesená",J1276,0)</f>
        <v>0</v>
      </c>
      <c r="BH1276" s="145">
        <f>IF(N1276="sníž. přenesená",J1276,0)</f>
        <v>0</v>
      </c>
      <c r="BI1276" s="145">
        <f>IF(N1276="nulová",J1276,0)</f>
        <v>0</v>
      </c>
      <c r="BJ1276" s="18" t="s">
        <v>83</v>
      </c>
      <c r="BK1276" s="145">
        <f>ROUND(I1276*H1276,2)</f>
        <v>0</v>
      </c>
      <c r="BL1276" s="18" t="s">
        <v>291</v>
      </c>
      <c r="BM1276" s="144" t="s">
        <v>1525</v>
      </c>
    </row>
    <row r="1277" spans="2:51" s="12" customFormat="1" ht="12">
      <c r="B1277" s="152"/>
      <c r="D1277" s="150" t="s">
        <v>226</v>
      </c>
      <c r="E1277" s="153" t="s">
        <v>21</v>
      </c>
      <c r="F1277" s="154" t="s">
        <v>1526</v>
      </c>
      <c r="H1277" s="153" t="s">
        <v>21</v>
      </c>
      <c r="I1277" s="155"/>
      <c r="L1277" s="152"/>
      <c r="M1277" s="156"/>
      <c r="T1277" s="157"/>
      <c r="AT1277" s="153" t="s">
        <v>226</v>
      </c>
      <c r="AU1277" s="153" t="s">
        <v>85</v>
      </c>
      <c r="AV1277" s="12" t="s">
        <v>83</v>
      </c>
      <c r="AW1277" s="12" t="s">
        <v>37</v>
      </c>
      <c r="AX1277" s="12" t="s">
        <v>76</v>
      </c>
      <c r="AY1277" s="153" t="s">
        <v>215</v>
      </c>
    </row>
    <row r="1278" spans="2:51" s="13" customFormat="1" ht="12">
      <c r="B1278" s="158"/>
      <c r="D1278" s="150" t="s">
        <v>226</v>
      </c>
      <c r="E1278" s="159" t="s">
        <v>21</v>
      </c>
      <c r="F1278" s="160" t="s">
        <v>83</v>
      </c>
      <c r="H1278" s="161">
        <v>1</v>
      </c>
      <c r="I1278" s="162"/>
      <c r="L1278" s="158"/>
      <c r="M1278" s="163"/>
      <c r="T1278" s="164"/>
      <c r="AT1278" s="159" t="s">
        <v>226</v>
      </c>
      <c r="AU1278" s="159" t="s">
        <v>85</v>
      </c>
      <c r="AV1278" s="13" t="s">
        <v>85</v>
      </c>
      <c r="AW1278" s="13" t="s">
        <v>37</v>
      </c>
      <c r="AX1278" s="13" t="s">
        <v>76</v>
      </c>
      <c r="AY1278" s="159" t="s">
        <v>215</v>
      </c>
    </row>
    <row r="1279" spans="2:51" s="15" customFormat="1" ht="12">
      <c r="B1279" s="172"/>
      <c r="D1279" s="150" t="s">
        <v>226</v>
      </c>
      <c r="E1279" s="173" t="s">
        <v>21</v>
      </c>
      <c r="F1279" s="174" t="s">
        <v>240</v>
      </c>
      <c r="H1279" s="175">
        <v>1</v>
      </c>
      <c r="I1279" s="176"/>
      <c r="L1279" s="172"/>
      <c r="M1279" s="177"/>
      <c r="T1279" s="178"/>
      <c r="AT1279" s="173" t="s">
        <v>226</v>
      </c>
      <c r="AU1279" s="173" t="s">
        <v>85</v>
      </c>
      <c r="AV1279" s="15" t="s">
        <v>221</v>
      </c>
      <c r="AW1279" s="15" t="s">
        <v>37</v>
      </c>
      <c r="AX1279" s="15" t="s">
        <v>83</v>
      </c>
      <c r="AY1279" s="173" t="s">
        <v>215</v>
      </c>
    </row>
    <row r="1280" spans="2:65" s="1" customFormat="1" ht="16.5" customHeight="1">
      <c r="B1280" s="33"/>
      <c r="C1280" s="133" t="s">
        <v>1527</v>
      </c>
      <c r="D1280" s="133" t="s">
        <v>217</v>
      </c>
      <c r="E1280" s="134" t="s">
        <v>1528</v>
      </c>
      <c r="F1280" s="135" t="s">
        <v>1529</v>
      </c>
      <c r="G1280" s="136" t="s">
        <v>352</v>
      </c>
      <c r="H1280" s="137">
        <v>8</v>
      </c>
      <c r="I1280" s="138"/>
      <c r="J1280" s="139">
        <f>ROUND(I1280*H1280,2)</f>
        <v>0</v>
      </c>
      <c r="K1280" s="135" t="s">
        <v>405</v>
      </c>
      <c r="L1280" s="33"/>
      <c r="M1280" s="140" t="s">
        <v>21</v>
      </c>
      <c r="N1280" s="141" t="s">
        <v>47</v>
      </c>
      <c r="P1280" s="142">
        <f>O1280*H1280</f>
        <v>0</v>
      </c>
      <c r="Q1280" s="142">
        <v>0</v>
      </c>
      <c r="R1280" s="142">
        <f>Q1280*H1280</f>
        <v>0</v>
      </c>
      <c r="S1280" s="142">
        <v>0</v>
      </c>
      <c r="T1280" s="143">
        <f>S1280*H1280</f>
        <v>0</v>
      </c>
      <c r="AR1280" s="144" t="s">
        <v>291</v>
      </c>
      <c r="AT1280" s="144" t="s">
        <v>217</v>
      </c>
      <c r="AU1280" s="144" t="s">
        <v>85</v>
      </c>
      <c r="AY1280" s="18" t="s">
        <v>215</v>
      </c>
      <c r="BE1280" s="145">
        <f>IF(N1280="základní",J1280,0)</f>
        <v>0</v>
      </c>
      <c r="BF1280" s="145">
        <f>IF(N1280="snížená",J1280,0)</f>
        <v>0</v>
      </c>
      <c r="BG1280" s="145">
        <f>IF(N1280="zákl. přenesená",J1280,0)</f>
        <v>0</v>
      </c>
      <c r="BH1280" s="145">
        <f>IF(N1280="sníž. přenesená",J1280,0)</f>
        <v>0</v>
      </c>
      <c r="BI1280" s="145">
        <f>IF(N1280="nulová",J1280,0)</f>
        <v>0</v>
      </c>
      <c r="BJ1280" s="18" t="s">
        <v>83</v>
      </c>
      <c r="BK1280" s="145">
        <f>ROUND(I1280*H1280,2)</f>
        <v>0</v>
      </c>
      <c r="BL1280" s="18" t="s">
        <v>291</v>
      </c>
      <c r="BM1280" s="144" t="s">
        <v>1530</v>
      </c>
    </row>
    <row r="1281" spans="2:51" s="13" customFormat="1" ht="12">
      <c r="B1281" s="158"/>
      <c r="D1281" s="150" t="s">
        <v>226</v>
      </c>
      <c r="E1281" s="159" t="s">
        <v>21</v>
      </c>
      <c r="F1281" s="160" t="s">
        <v>1531</v>
      </c>
      <c r="H1281" s="161">
        <v>8</v>
      </c>
      <c r="I1281" s="162"/>
      <c r="L1281" s="158"/>
      <c r="M1281" s="163"/>
      <c r="T1281" s="164"/>
      <c r="AT1281" s="159" t="s">
        <v>226</v>
      </c>
      <c r="AU1281" s="159" t="s">
        <v>85</v>
      </c>
      <c r="AV1281" s="13" t="s">
        <v>85</v>
      </c>
      <c r="AW1281" s="13" t="s">
        <v>37</v>
      </c>
      <c r="AX1281" s="13" t="s">
        <v>76</v>
      </c>
      <c r="AY1281" s="159" t="s">
        <v>215</v>
      </c>
    </row>
    <row r="1282" spans="2:51" s="15" customFormat="1" ht="12">
      <c r="B1282" s="172"/>
      <c r="D1282" s="150" t="s">
        <v>226</v>
      </c>
      <c r="E1282" s="173" t="s">
        <v>21</v>
      </c>
      <c r="F1282" s="174" t="s">
        <v>240</v>
      </c>
      <c r="H1282" s="175">
        <v>8</v>
      </c>
      <c r="I1282" s="176"/>
      <c r="L1282" s="172"/>
      <c r="M1282" s="177"/>
      <c r="T1282" s="178"/>
      <c r="AT1282" s="173" t="s">
        <v>226</v>
      </c>
      <c r="AU1282" s="173" t="s">
        <v>85</v>
      </c>
      <c r="AV1282" s="15" t="s">
        <v>221</v>
      </c>
      <c r="AW1282" s="15" t="s">
        <v>37</v>
      </c>
      <c r="AX1282" s="15" t="s">
        <v>83</v>
      </c>
      <c r="AY1282" s="173" t="s">
        <v>215</v>
      </c>
    </row>
    <row r="1283" spans="2:65" s="1" customFormat="1" ht="24.25" customHeight="1">
      <c r="B1283" s="33"/>
      <c r="C1283" s="133" t="s">
        <v>893</v>
      </c>
      <c r="D1283" s="133" t="s">
        <v>217</v>
      </c>
      <c r="E1283" s="134" t="s">
        <v>1532</v>
      </c>
      <c r="F1283" s="135" t="s">
        <v>1533</v>
      </c>
      <c r="G1283" s="136" t="s">
        <v>1103</v>
      </c>
      <c r="H1283" s="137">
        <v>1</v>
      </c>
      <c r="I1283" s="138"/>
      <c r="J1283" s="139">
        <f>ROUND(I1283*H1283,2)</f>
        <v>0</v>
      </c>
      <c r="K1283" s="135" t="s">
        <v>405</v>
      </c>
      <c r="L1283" s="33"/>
      <c r="M1283" s="140" t="s">
        <v>21</v>
      </c>
      <c r="N1283" s="141" t="s">
        <v>47</v>
      </c>
      <c r="P1283" s="142">
        <f>O1283*H1283</f>
        <v>0</v>
      </c>
      <c r="Q1283" s="142">
        <v>0</v>
      </c>
      <c r="R1283" s="142">
        <f>Q1283*H1283</f>
        <v>0</v>
      </c>
      <c r="S1283" s="142">
        <v>0</v>
      </c>
      <c r="T1283" s="143">
        <f>S1283*H1283</f>
        <v>0</v>
      </c>
      <c r="AR1283" s="144" t="s">
        <v>291</v>
      </c>
      <c r="AT1283" s="144" t="s">
        <v>217</v>
      </c>
      <c r="AU1283" s="144" t="s">
        <v>85</v>
      </c>
      <c r="AY1283" s="18" t="s">
        <v>215</v>
      </c>
      <c r="BE1283" s="145">
        <f>IF(N1283="základní",J1283,0)</f>
        <v>0</v>
      </c>
      <c r="BF1283" s="145">
        <f>IF(N1283="snížená",J1283,0)</f>
        <v>0</v>
      </c>
      <c r="BG1283" s="145">
        <f>IF(N1283="zákl. přenesená",J1283,0)</f>
        <v>0</v>
      </c>
      <c r="BH1283" s="145">
        <f>IF(N1283="sníž. přenesená",J1283,0)</f>
        <v>0</v>
      </c>
      <c r="BI1283" s="145">
        <f>IF(N1283="nulová",J1283,0)</f>
        <v>0</v>
      </c>
      <c r="BJ1283" s="18" t="s">
        <v>83</v>
      </c>
      <c r="BK1283" s="145">
        <f>ROUND(I1283*H1283,2)</f>
        <v>0</v>
      </c>
      <c r="BL1283" s="18" t="s">
        <v>291</v>
      </c>
      <c r="BM1283" s="144" t="s">
        <v>1534</v>
      </c>
    </row>
    <row r="1284" spans="2:65" s="1" customFormat="1" ht="24.25" customHeight="1">
      <c r="B1284" s="33"/>
      <c r="C1284" s="133" t="s">
        <v>1535</v>
      </c>
      <c r="D1284" s="133" t="s">
        <v>217</v>
      </c>
      <c r="E1284" s="134" t="s">
        <v>1536</v>
      </c>
      <c r="F1284" s="135" t="s">
        <v>1537</v>
      </c>
      <c r="G1284" s="136" t="s">
        <v>352</v>
      </c>
      <c r="H1284" s="137">
        <v>2</v>
      </c>
      <c r="I1284" s="138"/>
      <c r="J1284" s="139">
        <f>ROUND(I1284*H1284,2)</f>
        <v>0</v>
      </c>
      <c r="K1284" s="135" t="s">
        <v>405</v>
      </c>
      <c r="L1284" s="33"/>
      <c r="M1284" s="140" t="s">
        <v>21</v>
      </c>
      <c r="N1284" s="141" t="s">
        <v>47</v>
      </c>
      <c r="P1284" s="142">
        <f>O1284*H1284</f>
        <v>0</v>
      </c>
      <c r="Q1284" s="142">
        <v>0</v>
      </c>
      <c r="R1284" s="142">
        <f>Q1284*H1284</f>
        <v>0</v>
      </c>
      <c r="S1284" s="142">
        <v>0</v>
      </c>
      <c r="T1284" s="143">
        <f>S1284*H1284</f>
        <v>0</v>
      </c>
      <c r="AR1284" s="144" t="s">
        <v>291</v>
      </c>
      <c r="AT1284" s="144" t="s">
        <v>217</v>
      </c>
      <c r="AU1284" s="144" t="s">
        <v>85</v>
      </c>
      <c r="AY1284" s="18" t="s">
        <v>215</v>
      </c>
      <c r="BE1284" s="145">
        <f>IF(N1284="základní",J1284,0)</f>
        <v>0</v>
      </c>
      <c r="BF1284" s="145">
        <f>IF(N1284="snížená",J1284,0)</f>
        <v>0</v>
      </c>
      <c r="BG1284" s="145">
        <f>IF(N1284="zákl. přenesená",J1284,0)</f>
        <v>0</v>
      </c>
      <c r="BH1284" s="145">
        <f>IF(N1284="sníž. přenesená",J1284,0)</f>
        <v>0</v>
      </c>
      <c r="BI1284" s="145">
        <f>IF(N1284="nulová",J1284,0)</f>
        <v>0</v>
      </c>
      <c r="BJ1284" s="18" t="s">
        <v>83</v>
      </c>
      <c r="BK1284" s="145">
        <f>ROUND(I1284*H1284,2)</f>
        <v>0</v>
      </c>
      <c r="BL1284" s="18" t="s">
        <v>291</v>
      </c>
      <c r="BM1284" s="144" t="s">
        <v>1538</v>
      </c>
    </row>
    <row r="1285" spans="2:65" s="1" customFormat="1" ht="24.25" customHeight="1">
      <c r="B1285" s="33"/>
      <c r="C1285" s="133" t="s">
        <v>898</v>
      </c>
      <c r="D1285" s="133" t="s">
        <v>217</v>
      </c>
      <c r="E1285" s="134" t="s">
        <v>1539</v>
      </c>
      <c r="F1285" s="135" t="s">
        <v>1540</v>
      </c>
      <c r="G1285" s="136" t="s">
        <v>311</v>
      </c>
      <c r="H1285" s="137">
        <v>7.188</v>
      </c>
      <c r="I1285" s="138"/>
      <c r="J1285" s="139">
        <f>ROUND(I1285*H1285,2)</f>
        <v>0</v>
      </c>
      <c r="K1285" s="135" t="s">
        <v>220</v>
      </c>
      <c r="L1285" s="33"/>
      <c r="M1285" s="140" t="s">
        <v>21</v>
      </c>
      <c r="N1285" s="141" t="s">
        <v>47</v>
      </c>
      <c r="P1285" s="142">
        <f>O1285*H1285</f>
        <v>0</v>
      </c>
      <c r="Q1285" s="142">
        <v>0</v>
      </c>
      <c r="R1285" s="142">
        <f>Q1285*H1285</f>
        <v>0</v>
      </c>
      <c r="S1285" s="142">
        <v>0</v>
      </c>
      <c r="T1285" s="143">
        <f>S1285*H1285</f>
        <v>0</v>
      </c>
      <c r="AR1285" s="144" t="s">
        <v>291</v>
      </c>
      <c r="AT1285" s="144" t="s">
        <v>217</v>
      </c>
      <c r="AU1285" s="144" t="s">
        <v>85</v>
      </c>
      <c r="AY1285" s="18" t="s">
        <v>215</v>
      </c>
      <c r="BE1285" s="145">
        <f>IF(N1285="základní",J1285,0)</f>
        <v>0</v>
      </c>
      <c r="BF1285" s="145">
        <f>IF(N1285="snížená",J1285,0)</f>
        <v>0</v>
      </c>
      <c r="BG1285" s="145">
        <f>IF(N1285="zákl. přenesená",J1285,0)</f>
        <v>0</v>
      </c>
      <c r="BH1285" s="145">
        <f>IF(N1285="sníž. přenesená",J1285,0)</f>
        <v>0</v>
      </c>
      <c r="BI1285" s="145">
        <f>IF(N1285="nulová",J1285,0)</f>
        <v>0</v>
      </c>
      <c r="BJ1285" s="18" t="s">
        <v>83</v>
      </c>
      <c r="BK1285" s="145">
        <f>ROUND(I1285*H1285,2)</f>
        <v>0</v>
      </c>
      <c r="BL1285" s="18" t="s">
        <v>291</v>
      </c>
      <c r="BM1285" s="144" t="s">
        <v>1541</v>
      </c>
    </row>
    <row r="1286" spans="2:47" s="1" customFormat="1" ht="12">
      <c r="B1286" s="33"/>
      <c r="D1286" s="146" t="s">
        <v>222</v>
      </c>
      <c r="F1286" s="147" t="s">
        <v>1542</v>
      </c>
      <c r="I1286" s="148"/>
      <c r="L1286" s="33"/>
      <c r="M1286" s="149"/>
      <c r="T1286" s="54"/>
      <c r="AT1286" s="18" t="s">
        <v>222</v>
      </c>
      <c r="AU1286" s="18" t="s">
        <v>85</v>
      </c>
    </row>
    <row r="1287" spans="2:65" s="1" customFormat="1" ht="24.25" customHeight="1">
      <c r="B1287" s="33"/>
      <c r="C1287" s="133" t="s">
        <v>1543</v>
      </c>
      <c r="D1287" s="133" t="s">
        <v>217</v>
      </c>
      <c r="E1287" s="134" t="s">
        <v>1544</v>
      </c>
      <c r="F1287" s="135" t="s">
        <v>1545</v>
      </c>
      <c r="G1287" s="136" t="s">
        <v>311</v>
      </c>
      <c r="H1287" s="137">
        <v>7.188</v>
      </c>
      <c r="I1287" s="138"/>
      <c r="J1287" s="139">
        <f>ROUND(I1287*H1287,2)</f>
        <v>0</v>
      </c>
      <c r="K1287" s="135" t="s">
        <v>220</v>
      </c>
      <c r="L1287" s="33"/>
      <c r="M1287" s="140" t="s">
        <v>21</v>
      </c>
      <c r="N1287" s="141" t="s">
        <v>47</v>
      </c>
      <c r="P1287" s="142">
        <f>O1287*H1287</f>
        <v>0</v>
      </c>
      <c r="Q1287" s="142">
        <v>0</v>
      </c>
      <c r="R1287" s="142">
        <f>Q1287*H1287</f>
        <v>0</v>
      </c>
      <c r="S1287" s="142">
        <v>0</v>
      </c>
      <c r="T1287" s="143">
        <f>S1287*H1287</f>
        <v>0</v>
      </c>
      <c r="AR1287" s="144" t="s">
        <v>291</v>
      </c>
      <c r="AT1287" s="144" t="s">
        <v>217</v>
      </c>
      <c r="AU1287" s="144" t="s">
        <v>85</v>
      </c>
      <c r="AY1287" s="18" t="s">
        <v>215</v>
      </c>
      <c r="BE1287" s="145">
        <f>IF(N1287="základní",J1287,0)</f>
        <v>0</v>
      </c>
      <c r="BF1287" s="145">
        <f>IF(N1287="snížená",J1287,0)</f>
        <v>0</v>
      </c>
      <c r="BG1287" s="145">
        <f>IF(N1287="zákl. přenesená",J1287,0)</f>
        <v>0</v>
      </c>
      <c r="BH1287" s="145">
        <f>IF(N1287="sníž. přenesená",J1287,0)</f>
        <v>0</v>
      </c>
      <c r="BI1287" s="145">
        <f>IF(N1287="nulová",J1287,0)</f>
        <v>0</v>
      </c>
      <c r="BJ1287" s="18" t="s">
        <v>83</v>
      </c>
      <c r="BK1287" s="145">
        <f>ROUND(I1287*H1287,2)</f>
        <v>0</v>
      </c>
      <c r="BL1287" s="18" t="s">
        <v>291</v>
      </c>
      <c r="BM1287" s="144" t="s">
        <v>1546</v>
      </c>
    </row>
    <row r="1288" spans="2:47" s="1" customFormat="1" ht="12">
      <c r="B1288" s="33"/>
      <c r="D1288" s="146" t="s">
        <v>222</v>
      </c>
      <c r="F1288" s="147" t="s">
        <v>1547</v>
      </c>
      <c r="I1288" s="148"/>
      <c r="L1288" s="33"/>
      <c r="M1288" s="149"/>
      <c r="T1288" s="54"/>
      <c r="AT1288" s="18" t="s">
        <v>222</v>
      </c>
      <c r="AU1288" s="18" t="s">
        <v>85</v>
      </c>
    </row>
    <row r="1289" spans="2:63" s="11" customFormat="1" ht="22.9" customHeight="1">
      <c r="B1289" s="121"/>
      <c r="D1289" s="122" t="s">
        <v>75</v>
      </c>
      <c r="E1289" s="131" t="s">
        <v>1548</v>
      </c>
      <c r="F1289" s="131" t="s">
        <v>1549</v>
      </c>
      <c r="I1289" s="124"/>
      <c r="J1289" s="132">
        <f>BK1289</f>
        <v>0</v>
      </c>
      <c r="L1289" s="121"/>
      <c r="M1289" s="126"/>
      <c r="P1289" s="127">
        <f>SUM(P1290:P1310)</f>
        <v>0</v>
      </c>
      <c r="R1289" s="127">
        <f>SUM(R1290:R1310)</f>
        <v>12.407337458784001</v>
      </c>
      <c r="T1289" s="128">
        <f>SUM(T1290:T1310)</f>
        <v>0</v>
      </c>
      <c r="AR1289" s="122" t="s">
        <v>85</v>
      </c>
      <c r="AT1289" s="129" t="s">
        <v>75</v>
      </c>
      <c r="AU1289" s="129" t="s">
        <v>83</v>
      </c>
      <c r="AY1289" s="122" t="s">
        <v>215</v>
      </c>
      <c r="BK1289" s="130">
        <f>SUM(BK1290:BK1310)</f>
        <v>0</v>
      </c>
    </row>
    <row r="1290" spans="2:65" s="1" customFormat="1" ht="24.25" customHeight="1">
      <c r="B1290" s="33"/>
      <c r="C1290" s="133" t="s">
        <v>903</v>
      </c>
      <c r="D1290" s="133" t="s">
        <v>217</v>
      </c>
      <c r="E1290" s="134" t="s">
        <v>1550</v>
      </c>
      <c r="F1290" s="135" t="s">
        <v>1551</v>
      </c>
      <c r="G1290" s="136" t="s">
        <v>113</v>
      </c>
      <c r="H1290" s="137">
        <v>310.176</v>
      </c>
      <c r="I1290" s="138"/>
      <c r="J1290" s="139">
        <f>ROUND(I1290*H1290,2)</f>
        <v>0</v>
      </c>
      <c r="K1290" s="135" t="s">
        <v>220</v>
      </c>
      <c r="L1290" s="33"/>
      <c r="M1290" s="140" t="s">
        <v>21</v>
      </c>
      <c r="N1290" s="141" t="s">
        <v>47</v>
      </c>
      <c r="P1290" s="142">
        <f>O1290*H1290</f>
        <v>0</v>
      </c>
      <c r="Q1290" s="142">
        <v>0.040000959</v>
      </c>
      <c r="R1290" s="142">
        <f>Q1290*H1290</f>
        <v>12.407337458784001</v>
      </c>
      <c r="S1290" s="142">
        <v>0</v>
      </c>
      <c r="T1290" s="143">
        <f>S1290*H1290</f>
        <v>0</v>
      </c>
      <c r="AR1290" s="144" t="s">
        <v>291</v>
      </c>
      <c r="AT1290" s="144" t="s">
        <v>217</v>
      </c>
      <c r="AU1290" s="144" t="s">
        <v>85</v>
      </c>
      <c r="AY1290" s="18" t="s">
        <v>215</v>
      </c>
      <c r="BE1290" s="145">
        <f>IF(N1290="základní",J1290,0)</f>
        <v>0</v>
      </c>
      <c r="BF1290" s="145">
        <f>IF(N1290="snížená",J1290,0)</f>
        <v>0</v>
      </c>
      <c r="BG1290" s="145">
        <f>IF(N1290="zákl. přenesená",J1290,0)</f>
        <v>0</v>
      </c>
      <c r="BH1290" s="145">
        <f>IF(N1290="sníž. přenesená",J1290,0)</f>
        <v>0</v>
      </c>
      <c r="BI1290" s="145">
        <f>IF(N1290="nulová",J1290,0)</f>
        <v>0</v>
      </c>
      <c r="BJ1290" s="18" t="s">
        <v>83</v>
      </c>
      <c r="BK1290" s="145">
        <f>ROUND(I1290*H1290,2)</f>
        <v>0</v>
      </c>
      <c r="BL1290" s="18" t="s">
        <v>291</v>
      </c>
      <c r="BM1290" s="144" t="s">
        <v>1552</v>
      </c>
    </row>
    <row r="1291" spans="2:47" s="1" customFormat="1" ht="12">
      <c r="B1291" s="33"/>
      <c r="D1291" s="146" t="s">
        <v>222</v>
      </c>
      <c r="F1291" s="147" t="s">
        <v>1553</v>
      </c>
      <c r="I1291" s="148"/>
      <c r="L1291" s="33"/>
      <c r="M1291" s="149"/>
      <c r="T1291" s="54"/>
      <c r="AT1291" s="18" t="s">
        <v>222</v>
      </c>
      <c r="AU1291" s="18" t="s">
        <v>85</v>
      </c>
    </row>
    <row r="1292" spans="2:47" s="1" customFormat="1" ht="18">
      <c r="B1292" s="33"/>
      <c r="D1292" s="150" t="s">
        <v>224</v>
      </c>
      <c r="F1292" s="151" t="s">
        <v>1554</v>
      </c>
      <c r="I1292" s="148"/>
      <c r="L1292" s="33"/>
      <c r="M1292" s="149"/>
      <c r="T1292" s="54"/>
      <c r="AT1292" s="18" t="s">
        <v>224</v>
      </c>
      <c r="AU1292" s="18" t="s">
        <v>85</v>
      </c>
    </row>
    <row r="1293" spans="2:51" s="12" customFormat="1" ht="12">
      <c r="B1293" s="152"/>
      <c r="D1293" s="150" t="s">
        <v>226</v>
      </c>
      <c r="E1293" s="153" t="s">
        <v>21</v>
      </c>
      <c r="F1293" s="154" t="s">
        <v>227</v>
      </c>
      <c r="H1293" s="153" t="s">
        <v>21</v>
      </c>
      <c r="I1293" s="155"/>
      <c r="L1293" s="152"/>
      <c r="M1293" s="156"/>
      <c r="T1293" s="157"/>
      <c r="AT1293" s="153" t="s">
        <v>226</v>
      </c>
      <c r="AU1293" s="153" t="s">
        <v>85</v>
      </c>
      <c r="AV1293" s="12" t="s">
        <v>83</v>
      </c>
      <c r="AW1293" s="12" t="s">
        <v>37</v>
      </c>
      <c r="AX1293" s="12" t="s">
        <v>76</v>
      </c>
      <c r="AY1293" s="153" t="s">
        <v>215</v>
      </c>
    </row>
    <row r="1294" spans="2:51" s="12" customFormat="1" ht="12">
      <c r="B1294" s="152"/>
      <c r="D1294" s="150" t="s">
        <v>226</v>
      </c>
      <c r="E1294" s="153" t="s">
        <v>21</v>
      </c>
      <c r="F1294" s="154" t="s">
        <v>1555</v>
      </c>
      <c r="H1294" s="153" t="s">
        <v>21</v>
      </c>
      <c r="I1294" s="155"/>
      <c r="L1294" s="152"/>
      <c r="M1294" s="156"/>
      <c r="T1294" s="157"/>
      <c r="AT1294" s="153" t="s">
        <v>226</v>
      </c>
      <c r="AU1294" s="153" t="s">
        <v>85</v>
      </c>
      <c r="AV1294" s="12" t="s">
        <v>83</v>
      </c>
      <c r="AW1294" s="12" t="s">
        <v>37</v>
      </c>
      <c r="AX1294" s="12" t="s">
        <v>76</v>
      </c>
      <c r="AY1294" s="153" t="s">
        <v>215</v>
      </c>
    </row>
    <row r="1295" spans="2:51" s="13" customFormat="1" ht="12">
      <c r="B1295" s="158"/>
      <c r="D1295" s="150" t="s">
        <v>226</v>
      </c>
      <c r="E1295" s="159" t="s">
        <v>21</v>
      </c>
      <c r="F1295" s="160" t="s">
        <v>1087</v>
      </c>
      <c r="H1295" s="161">
        <v>309.697</v>
      </c>
      <c r="I1295" s="162"/>
      <c r="L1295" s="158"/>
      <c r="M1295" s="163"/>
      <c r="T1295" s="164"/>
      <c r="AT1295" s="159" t="s">
        <v>226</v>
      </c>
      <c r="AU1295" s="159" t="s">
        <v>85</v>
      </c>
      <c r="AV1295" s="13" t="s">
        <v>85</v>
      </c>
      <c r="AW1295" s="13" t="s">
        <v>37</v>
      </c>
      <c r="AX1295" s="13" t="s">
        <v>76</v>
      </c>
      <c r="AY1295" s="159" t="s">
        <v>215</v>
      </c>
    </row>
    <row r="1296" spans="2:51" s="13" customFormat="1" ht="12">
      <c r="B1296" s="158"/>
      <c r="D1296" s="150" t="s">
        <v>226</v>
      </c>
      <c r="E1296" s="159" t="s">
        <v>21</v>
      </c>
      <c r="F1296" s="160" t="s">
        <v>1556</v>
      </c>
      <c r="H1296" s="161">
        <v>0.479</v>
      </c>
      <c r="I1296" s="162"/>
      <c r="L1296" s="158"/>
      <c r="M1296" s="163"/>
      <c r="T1296" s="164"/>
      <c r="AT1296" s="159" t="s">
        <v>226</v>
      </c>
      <c r="AU1296" s="159" t="s">
        <v>85</v>
      </c>
      <c r="AV1296" s="13" t="s">
        <v>85</v>
      </c>
      <c r="AW1296" s="13" t="s">
        <v>37</v>
      </c>
      <c r="AX1296" s="13" t="s">
        <v>76</v>
      </c>
      <c r="AY1296" s="159" t="s">
        <v>215</v>
      </c>
    </row>
    <row r="1297" spans="2:51" s="15" customFormat="1" ht="12">
      <c r="B1297" s="172"/>
      <c r="D1297" s="150" t="s">
        <v>226</v>
      </c>
      <c r="E1297" s="173" t="s">
        <v>21</v>
      </c>
      <c r="F1297" s="174" t="s">
        <v>240</v>
      </c>
      <c r="H1297" s="175">
        <v>310.176</v>
      </c>
      <c r="I1297" s="176"/>
      <c r="L1297" s="172"/>
      <c r="M1297" s="177"/>
      <c r="T1297" s="178"/>
      <c r="AT1297" s="173" t="s">
        <v>226</v>
      </c>
      <c r="AU1297" s="173" t="s">
        <v>85</v>
      </c>
      <c r="AV1297" s="15" t="s">
        <v>221</v>
      </c>
      <c r="AW1297" s="15" t="s">
        <v>37</v>
      </c>
      <c r="AX1297" s="15" t="s">
        <v>83</v>
      </c>
      <c r="AY1297" s="173" t="s">
        <v>215</v>
      </c>
    </row>
    <row r="1298" spans="2:65" s="1" customFormat="1" ht="16.5" customHeight="1">
      <c r="B1298" s="33"/>
      <c r="C1298" s="179" t="s">
        <v>1557</v>
      </c>
      <c r="D1298" s="179" t="s">
        <v>308</v>
      </c>
      <c r="E1298" s="180" t="s">
        <v>1558</v>
      </c>
      <c r="F1298" s="181" t="s">
        <v>1559</v>
      </c>
      <c r="G1298" s="182" t="s">
        <v>113</v>
      </c>
      <c r="H1298" s="183">
        <v>10.479</v>
      </c>
      <c r="I1298" s="184"/>
      <c r="J1298" s="185">
        <f>ROUND(I1298*H1298,2)</f>
        <v>0</v>
      </c>
      <c r="K1298" s="181" t="s">
        <v>405</v>
      </c>
      <c r="L1298" s="186"/>
      <c r="M1298" s="187" t="s">
        <v>21</v>
      </c>
      <c r="N1298" s="188" t="s">
        <v>47</v>
      </c>
      <c r="P1298" s="142">
        <f>O1298*H1298</f>
        <v>0</v>
      </c>
      <c r="Q1298" s="142">
        <v>0</v>
      </c>
      <c r="R1298" s="142">
        <f>Q1298*H1298</f>
        <v>0</v>
      </c>
      <c r="S1298" s="142">
        <v>0</v>
      </c>
      <c r="T1298" s="143">
        <f>S1298*H1298</f>
        <v>0</v>
      </c>
      <c r="AR1298" s="144" t="s">
        <v>345</v>
      </c>
      <c r="AT1298" s="144" t="s">
        <v>308</v>
      </c>
      <c r="AU1298" s="144" t="s">
        <v>85</v>
      </c>
      <c r="AY1298" s="18" t="s">
        <v>215</v>
      </c>
      <c r="BE1298" s="145">
        <f>IF(N1298="základní",J1298,0)</f>
        <v>0</v>
      </c>
      <c r="BF1298" s="145">
        <f>IF(N1298="snížená",J1298,0)</f>
        <v>0</v>
      </c>
      <c r="BG1298" s="145">
        <f>IF(N1298="zákl. přenesená",J1298,0)</f>
        <v>0</v>
      </c>
      <c r="BH1298" s="145">
        <f>IF(N1298="sníž. přenesená",J1298,0)</f>
        <v>0</v>
      </c>
      <c r="BI1298" s="145">
        <f>IF(N1298="nulová",J1298,0)</f>
        <v>0</v>
      </c>
      <c r="BJ1298" s="18" t="s">
        <v>83</v>
      </c>
      <c r="BK1298" s="145">
        <f>ROUND(I1298*H1298,2)</f>
        <v>0</v>
      </c>
      <c r="BL1298" s="18" t="s">
        <v>291</v>
      </c>
      <c r="BM1298" s="144" t="s">
        <v>1560</v>
      </c>
    </row>
    <row r="1299" spans="2:51" s="12" customFormat="1" ht="12">
      <c r="B1299" s="152"/>
      <c r="D1299" s="150" t="s">
        <v>226</v>
      </c>
      <c r="E1299" s="153" t="s">
        <v>21</v>
      </c>
      <c r="F1299" s="154" t="s">
        <v>227</v>
      </c>
      <c r="H1299" s="153" t="s">
        <v>21</v>
      </c>
      <c r="I1299" s="155"/>
      <c r="L1299" s="152"/>
      <c r="M1299" s="156"/>
      <c r="T1299" s="157"/>
      <c r="AT1299" s="153" t="s">
        <v>226</v>
      </c>
      <c r="AU1299" s="153" t="s">
        <v>85</v>
      </c>
      <c r="AV1299" s="12" t="s">
        <v>83</v>
      </c>
      <c r="AW1299" s="12" t="s">
        <v>37</v>
      </c>
      <c r="AX1299" s="12" t="s">
        <v>76</v>
      </c>
      <c r="AY1299" s="153" t="s">
        <v>215</v>
      </c>
    </row>
    <row r="1300" spans="2:51" s="13" customFormat="1" ht="12">
      <c r="B1300" s="158"/>
      <c r="D1300" s="150" t="s">
        <v>226</v>
      </c>
      <c r="E1300" s="159" t="s">
        <v>21</v>
      </c>
      <c r="F1300" s="160" t="s">
        <v>1556</v>
      </c>
      <c r="H1300" s="161">
        <v>0.479</v>
      </c>
      <c r="I1300" s="162"/>
      <c r="L1300" s="158"/>
      <c r="M1300" s="163"/>
      <c r="T1300" s="164"/>
      <c r="AT1300" s="159" t="s">
        <v>226</v>
      </c>
      <c r="AU1300" s="159" t="s">
        <v>85</v>
      </c>
      <c r="AV1300" s="13" t="s">
        <v>85</v>
      </c>
      <c r="AW1300" s="13" t="s">
        <v>37</v>
      </c>
      <c r="AX1300" s="13" t="s">
        <v>76</v>
      </c>
      <c r="AY1300" s="159" t="s">
        <v>215</v>
      </c>
    </row>
    <row r="1301" spans="2:51" s="13" customFormat="1" ht="12">
      <c r="B1301" s="158"/>
      <c r="D1301" s="150" t="s">
        <v>226</v>
      </c>
      <c r="E1301" s="159" t="s">
        <v>21</v>
      </c>
      <c r="F1301" s="160" t="s">
        <v>1561</v>
      </c>
      <c r="H1301" s="161">
        <v>10</v>
      </c>
      <c r="I1301" s="162"/>
      <c r="L1301" s="158"/>
      <c r="M1301" s="163"/>
      <c r="T1301" s="164"/>
      <c r="AT1301" s="159" t="s">
        <v>226</v>
      </c>
      <c r="AU1301" s="159" t="s">
        <v>85</v>
      </c>
      <c r="AV1301" s="13" t="s">
        <v>85</v>
      </c>
      <c r="AW1301" s="13" t="s">
        <v>37</v>
      </c>
      <c r="AX1301" s="13" t="s">
        <v>76</v>
      </c>
      <c r="AY1301" s="159" t="s">
        <v>215</v>
      </c>
    </row>
    <row r="1302" spans="2:51" s="15" customFormat="1" ht="12">
      <c r="B1302" s="172"/>
      <c r="D1302" s="150" t="s">
        <v>226</v>
      </c>
      <c r="E1302" s="173" t="s">
        <v>21</v>
      </c>
      <c r="F1302" s="174" t="s">
        <v>240</v>
      </c>
      <c r="H1302" s="175">
        <v>10.479</v>
      </c>
      <c r="I1302" s="176"/>
      <c r="L1302" s="172"/>
      <c r="M1302" s="177"/>
      <c r="T1302" s="178"/>
      <c r="AT1302" s="173" t="s">
        <v>226</v>
      </c>
      <c r="AU1302" s="173" t="s">
        <v>85</v>
      </c>
      <c r="AV1302" s="15" t="s">
        <v>221</v>
      </c>
      <c r="AW1302" s="15" t="s">
        <v>37</v>
      </c>
      <c r="AX1302" s="15" t="s">
        <v>83</v>
      </c>
      <c r="AY1302" s="173" t="s">
        <v>215</v>
      </c>
    </row>
    <row r="1303" spans="2:65" s="1" customFormat="1" ht="16.5" customHeight="1">
      <c r="B1303" s="33"/>
      <c r="C1303" s="179" t="s">
        <v>910</v>
      </c>
      <c r="D1303" s="179" t="s">
        <v>308</v>
      </c>
      <c r="E1303" s="180" t="s">
        <v>1562</v>
      </c>
      <c r="F1303" s="181" t="s">
        <v>1563</v>
      </c>
      <c r="G1303" s="182" t="s">
        <v>113</v>
      </c>
      <c r="H1303" s="183">
        <v>2.64</v>
      </c>
      <c r="I1303" s="184"/>
      <c r="J1303" s="185">
        <f>ROUND(I1303*H1303,2)</f>
        <v>0</v>
      </c>
      <c r="K1303" s="181" t="s">
        <v>405</v>
      </c>
      <c r="L1303" s="186"/>
      <c r="M1303" s="187" t="s">
        <v>21</v>
      </c>
      <c r="N1303" s="188" t="s">
        <v>47</v>
      </c>
      <c r="P1303" s="142">
        <f>O1303*H1303</f>
        <v>0</v>
      </c>
      <c r="Q1303" s="142">
        <v>0</v>
      </c>
      <c r="R1303" s="142">
        <f>Q1303*H1303</f>
        <v>0</v>
      </c>
      <c r="S1303" s="142">
        <v>0</v>
      </c>
      <c r="T1303" s="143">
        <f>S1303*H1303</f>
        <v>0</v>
      </c>
      <c r="AR1303" s="144" t="s">
        <v>345</v>
      </c>
      <c r="AT1303" s="144" t="s">
        <v>308</v>
      </c>
      <c r="AU1303" s="144" t="s">
        <v>85</v>
      </c>
      <c r="AY1303" s="18" t="s">
        <v>215</v>
      </c>
      <c r="BE1303" s="145">
        <f>IF(N1303="základní",J1303,0)</f>
        <v>0</v>
      </c>
      <c r="BF1303" s="145">
        <f>IF(N1303="snížená",J1303,0)</f>
        <v>0</v>
      </c>
      <c r="BG1303" s="145">
        <f>IF(N1303="zákl. přenesená",J1303,0)</f>
        <v>0</v>
      </c>
      <c r="BH1303" s="145">
        <f>IF(N1303="sníž. přenesená",J1303,0)</f>
        <v>0</v>
      </c>
      <c r="BI1303" s="145">
        <f>IF(N1303="nulová",J1303,0)</f>
        <v>0</v>
      </c>
      <c r="BJ1303" s="18" t="s">
        <v>83</v>
      </c>
      <c r="BK1303" s="145">
        <f>ROUND(I1303*H1303,2)</f>
        <v>0</v>
      </c>
      <c r="BL1303" s="18" t="s">
        <v>291</v>
      </c>
      <c r="BM1303" s="144" t="s">
        <v>1564</v>
      </c>
    </row>
    <row r="1304" spans="2:51" s="13" customFormat="1" ht="12">
      <c r="B1304" s="158"/>
      <c r="D1304" s="150" t="s">
        <v>226</v>
      </c>
      <c r="E1304" s="159" t="s">
        <v>21</v>
      </c>
      <c r="F1304" s="160" t="s">
        <v>1565</v>
      </c>
      <c r="H1304" s="161">
        <v>1.04</v>
      </c>
      <c r="I1304" s="162"/>
      <c r="L1304" s="158"/>
      <c r="M1304" s="163"/>
      <c r="T1304" s="164"/>
      <c r="AT1304" s="159" t="s">
        <v>226</v>
      </c>
      <c r="AU1304" s="159" t="s">
        <v>85</v>
      </c>
      <c r="AV1304" s="13" t="s">
        <v>85</v>
      </c>
      <c r="AW1304" s="13" t="s">
        <v>37</v>
      </c>
      <c r="AX1304" s="13" t="s">
        <v>76</v>
      </c>
      <c r="AY1304" s="159" t="s">
        <v>215</v>
      </c>
    </row>
    <row r="1305" spans="2:51" s="13" customFormat="1" ht="12">
      <c r="B1305" s="158"/>
      <c r="D1305" s="150" t="s">
        <v>226</v>
      </c>
      <c r="E1305" s="159" t="s">
        <v>21</v>
      </c>
      <c r="F1305" s="160" t="s">
        <v>1566</v>
      </c>
      <c r="H1305" s="161">
        <v>1.6</v>
      </c>
      <c r="I1305" s="162"/>
      <c r="L1305" s="158"/>
      <c r="M1305" s="163"/>
      <c r="T1305" s="164"/>
      <c r="AT1305" s="159" t="s">
        <v>226</v>
      </c>
      <c r="AU1305" s="159" t="s">
        <v>85</v>
      </c>
      <c r="AV1305" s="13" t="s">
        <v>85</v>
      </c>
      <c r="AW1305" s="13" t="s">
        <v>37</v>
      </c>
      <c r="AX1305" s="13" t="s">
        <v>76</v>
      </c>
      <c r="AY1305" s="159" t="s">
        <v>215</v>
      </c>
    </row>
    <row r="1306" spans="2:51" s="15" customFormat="1" ht="12">
      <c r="B1306" s="172"/>
      <c r="D1306" s="150" t="s">
        <v>226</v>
      </c>
      <c r="E1306" s="173" t="s">
        <v>21</v>
      </c>
      <c r="F1306" s="174" t="s">
        <v>240</v>
      </c>
      <c r="H1306" s="175">
        <v>2.64</v>
      </c>
      <c r="I1306" s="176"/>
      <c r="L1306" s="172"/>
      <c r="M1306" s="177"/>
      <c r="T1306" s="178"/>
      <c r="AT1306" s="173" t="s">
        <v>226</v>
      </c>
      <c r="AU1306" s="173" t="s">
        <v>85</v>
      </c>
      <c r="AV1306" s="15" t="s">
        <v>221</v>
      </c>
      <c r="AW1306" s="15" t="s">
        <v>37</v>
      </c>
      <c r="AX1306" s="15" t="s">
        <v>83</v>
      </c>
      <c r="AY1306" s="173" t="s">
        <v>215</v>
      </c>
    </row>
    <row r="1307" spans="2:65" s="1" customFormat="1" ht="24.25" customHeight="1">
      <c r="B1307" s="33"/>
      <c r="C1307" s="133" t="s">
        <v>1567</v>
      </c>
      <c r="D1307" s="133" t="s">
        <v>217</v>
      </c>
      <c r="E1307" s="134" t="s">
        <v>1568</v>
      </c>
      <c r="F1307" s="135" t="s">
        <v>1569</v>
      </c>
      <c r="G1307" s="136" t="s">
        <v>311</v>
      </c>
      <c r="H1307" s="137">
        <v>13.391</v>
      </c>
      <c r="I1307" s="138"/>
      <c r="J1307" s="139">
        <f>ROUND(I1307*H1307,2)</f>
        <v>0</v>
      </c>
      <c r="K1307" s="135" t="s">
        <v>220</v>
      </c>
      <c r="L1307" s="33"/>
      <c r="M1307" s="140" t="s">
        <v>21</v>
      </c>
      <c r="N1307" s="141" t="s">
        <v>47</v>
      </c>
      <c r="P1307" s="142">
        <f>O1307*H1307</f>
        <v>0</v>
      </c>
      <c r="Q1307" s="142">
        <v>0</v>
      </c>
      <c r="R1307" s="142">
        <f>Q1307*H1307</f>
        <v>0</v>
      </c>
      <c r="S1307" s="142">
        <v>0</v>
      </c>
      <c r="T1307" s="143">
        <f>S1307*H1307</f>
        <v>0</v>
      </c>
      <c r="AR1307" s="144" t="s">
        <v>291</v>
      </c>
      <c r="AT1307" s="144" t="s">
        <v>217</v>
      </c>
      <c r="AU1307" s="144" t="s">
        <v>85</v>
      </c>
      <c r="AY1307" s="18" t="s">
        <v>215</v>
      </c>
      <c r="BE1307" s="145">
        <f>IF(N1307="základní",J1307,0)</f>
        <v>0</v>
      </c>
      <c r="BF1307" s="145">
        <f>IF(N1307="snížená",J1307,0)</f>
        <v>0</v>
      </c>
      <c r="BG1307" s="145">
        <f>IF(N1307="zákl. přenesená",J1307,0)</f>
        <v>0</v>
      </c>
      <c r="BH1307" s="145">
        <f>IF(N1307="sníž. přenesená",J1307,0)</f>
        <v>0</v>
      </c>
      <c r="BI1307" s="145">
        <f>IF(N1307="nulová",J1307,0)</f>
        <v>0</v>
      </c>
      <c r="BJ1307" s="18" t="s">
        <v>83</v>
      </c>
      <c r="BK1307" s="145">
        <f>ROUND(I1307*H1307,2)</f>
        <v>0</v>
      </c>
      <c r="BL1307" s="18" t="s">
        <v>291</v>
      </c>
      <c r="BM1307" s="144" t="s">
        <v>1570</v>
      </c>
    </row>
    <row r="1308" spans="2:47" s="1" customFormat="1" ht="12">
      <c r="B1308" s="33"/>
      <c r="D1308" s="146" t="s">
        <v>222</v>
      </c>
      <c r="F1308" s="147" t="s">
        <v>1571</v>
      </c>
      <c r="I1308" s="148"/>
      <c r="L1308" s="33"/>
      <c r="M1308" s="149"/>
      <c r="T1308" s="54"/>
      <c r="AT1308" s="18" t="s">
        <v>222</v>
      </c>
      <c r="AU1308" s="18" t="s">
        <v>85</v>
      </c>
    </row>
    <row r="1309" spans="2:65" s="1" customFormat="1" ht="37.9" customHeight="1">
      <c r="B1309" s="33"/>
      <c r="C1309" s="133" t="s">
        <v>917</v>
      </c>
      <c r="D1309" s="133" t="s">
        <v>217</v>
      </c>
      <c r="E1309" s="134" t="s">
        <v>1572</v>
      </c>
      <c r="F1309" s="135" t="s">
        <v>1573</v>
      </c>
      <c r="G1309" s="136" t="s">
        <v>311</v>
      </c>
      <c r="H1309" s="137">
        <v>13.391</v>
      </c>
      <c r="I1309" s="138"/>
      <c r="J1309" s="139">
        <f>ROUND(I1309*H1309,2)</f>
        <v>0</v>
      </c>
      <c r="K1309" s="135" t="s">
        <v>220</v>
      </c>
      <c r="L1309" s="33"/>
      <c r="M1309" s="140" t="s">
        <v>21</v>
      </c>
      <c r="N1309" s="141" t="s">
        <v>47</v>
      </c>
      <c r="P1309" s="142">
        <f>O1309*H1309</f>
        <v>0</v>
      </c>
      <c r="Q1309" s="142">
        <v>0</v>
      </c>
      <c r="R1309" s="142">
        <f>Q1309*H1309</f>
        <v>0</v>
      </c>
      <c r="S1309" s="142">
        <v>0</v>
      </c>
      <c r="T1309" s="143">
        <f>S1309*H1309</f>
        <v>0</v>
      </c>
      <c r="AR1309" s="144" t="s">
        <v>291</v>
      </c>
      <c r="AT1309" s="144" t="s">
        <v>217</v>
      </c>
      <c r="AU1309" s="144" t="s">
        <v>85</v>
      </c>
      <c r="AY1309" s="18" t="s">
        <v>215</v>
      </c>
      <c r="BE1309" s="145">
        <f>IF(N1309="základní",J1309,0)</f>
        <v>0</v>
      </c>
      <c r="BF1309" s="145">
        <f>IF(N1309="snížená",J1309,0)</f>
        <v>0</v>
      </c>
      <c r="BG1309" s="145">
        <f>IF(N1309="zákl. přenesená",J1309,0)</f>
        <v>0</v>
      </c>
      <c r="BH1309" s="145">
        <f>IF(N1309="sníž. přenesená",J1309,0)</f>
        <v>0</v>
      </c>
      <c r="BI1309" s="145">
        <f>IF(N1309="nulová",J1309,0)</f>
        <v>0</v>
      </c>
      <c r="BJ1309" s="18" t="s">
        <v>83</v>
      </c>
      <c r="BK1309" s="145">
        <f>ROUND(I1309*H1309,2)</f>
        <v>0</v>
      </c>
      <c r="BL1309" s="18" t="s">
        <v>291</v>
      </c>
      <c r="BM1309" s="144" t="s">
        <v>1574</v>
      </c>
    </row>
    <row r="1310" spans="2:47" s="1" customFormat="1" ht="12">
      <c r="B1310" s="33"/>
      <c r="D1310" s="146" t="s">
        <v>222</v>
      </c>
      <c r="F1310" s="147" t="s">
        <v>1575</v>
      </c>
      <c r="I1310" s="148"/>
      <c r="L1310" s="33"/>
      <c r="M1310" s="149"/>
      <c r="T1310" s="54"/>
      <c r="AT1310" s="18" t="s">
        <v>222</v>
      </c>
      <c r="AU1310" s="18" t="s">
        <v>85</v>
      </c>
    </row>
    <row r="1311" spans="2:63" s="11" customFormat="1" ht="22.9" customHeight="1">
      <c r="B1311" s="121"/>
      <c r="D1311" s="122" t="s">
        <v>75</v>
      </c>
      <c r="E1311" s="131" t="s">
        <v>1576</v>
      </c>
      <c r="F1311" s="131" t="s">
        <v>1577</v>
      </c>
      <c r="I1311" s="124"/>
      <c r="J1311" s="132">
        <f>BK1311</f>
        <v>0</v>
      </c>
      <c r="L1311" s="121"/>
      <c r="M1311" s="126"/>
      <c r="P1311" s="127">
        <f>SUM(P1312:P1339)</f>
        <v>0</v>
      </c>
      <c r="R1311" s="127">
        <f>SUM(R1312:R1339)</f>
        <v>0.2796928</v>
      </c>
      <c r="T1311" s="128">
        <f>SUM(T1312:T1339)</f>
        <v>0</v>
      </c>
      <c r="AR1311" s="122" t="s">
        <v>85</v>
      </c>
      <c r="AT1311" s="129" t="s">
        <v>75</v>
      </c>
      <c r="AU1311" s="129" t="s">
        <v>83</v>
      </c>
      <c r="AY1311" s="122" t="s">
        <v>215</v>
      </c>
      <c r="BK1311" s="130">
        <f>SUM(BK1312:BK1339)</f>
        <v>0</v>
      </c>
    </row>
    <row r="1312" spans="2:65" s="1" customFormat="1" ht="16.5" customHeight="1">
      <c r="B1312" s="33"/>
      <c r="C1312" s="133" t="s">
        <v>1578</v>
      </c>
      <c r="D1312" s="133" t="s">
        <v>217</v>
      </c>
      <c r="E1312" s="134" t="s">
        <v>1579</v>
      </c>
      <c r="F1312" s="135" t="s">
        <v>1580</v>
      </c>
      <c r="G1312" s="136" t="s">
        <v>113</v>
      </c>
      <c r="H1312" s="137">
        <v>560.794</v>
      </c>
      <c r="I1312" s="138"/>
      <c r="J1312" s="139">
        <f>ROUND(I1312*H1312,2)</f>
        <v>0</v>
      </c>
      <c r="K1312" s="135" t="s">
        <v>220</v>
      </c>
      <c r="L1312" s="33"/>
      <c r="M1312" s="140" t="s">
        <v>21</v>
      </c>
      <c r="N1312" s="141" t="s">
        <v>47</v>
      </c>
      <c r="P1312" s="142">
        <f>O1312*H1312</f>
        <v>0</v>
      </c>
      <c r="Q1312" s="142">
        <v>0</v>
      </c>
      <c r="R1312" s="142">
        <f>Q1312*H1312</f>
        <v>0</v>
      </c>
      <c r="S1312" s="142">
        <v>0</v>
      </c>
      <c r="T1312" s="143">
        <f>S1312*H1312</f>
        <v>0</v>
      </c>
      <c r="AR1312" s="144" t="s">
        <v>291</v>
      </c>
      <c r="AT1312" s="144" t="s">
        <v>217</v>
      </c>
      <c r="AU1312" s="144" t="s">
        <v>85</v>
      </c>
      <c r="AY1312" s="18" t="s">
        <v>215</v>
      </c>
      <c r="BE1312" s="145">
        <f>IF(N1312="základní",J1312,0)</f>
        <v>0</v>
      </c>
      <c r="BF1312" s="145">
        <f>IF(N1312="snížená",J1312,0)</f>
        <v>0</v>
      </c>
      <c r="BG1312" s="145">
        <f>IF(N1312="zákl. přenesená",J1312,0)</f>
        <v>0</v>
      </c>
      <c r="BH1312" s="145">
        <f>IF(N1312="sníž. přenesená",J1312,0)</f>
        <v>0</v>
      </c>
      <c r="BI1312" s="145">
        <f>IF(N1312="nulová",J1312,0)</f>
        <v>0</v>
      </c>
      <c r="BJ1312" s="18" t="s">
        <v>83</v>
      </c>
      <c r="BK1312" s="145">
        <f>ROUND(I1312*H1312,2)</f>
        <v>0</v>
      </c>
      <c r="BL1312" s="18" t="s">
        <v>291</v>
      </c>
      <c r="BM1312" s="144" t="s">
        <v>1581</v>
      </c>
    </row>
    <row r="1313" spans="2:47" s="1" customFormat="1" ht="12">
      <c r="B1313" s="33"/>
      <c r="D1313" s="146" t="s">
        <v>222</v>
      </c>
      <c r="F1313" s="147" t="s">
        <v>1582</v>
      </c>
      <c r="I1313" s="148"/>
      <c r="L1313" s="33"/>
      <c r="M1313" s="149"/>
      <c r="T1313" s="54"/>
      <c r="AT1313" s="18" t="s">
        <v>222</v>
      </c>
      <c r="AU1313" s="18" t="s">
        <v>85</v>
      </c>
    </row>
    <row r="1314" spans="2:51" s="13" customFormat="1" ht="12">
      <c r="B1314" s="158"/>
      <c r="D1314" s="150" t="s">
        <v>226</v>
      </c>
      <c r="E1314" s="159" t="s">
        <v>21</v>
      </c>
      <c r="F1314" s="160" t="s">
        <v>1583</v>
      </c>
      <c r="H1314" s="161">
        <v>176.557</v>
      </c>
      <c r="I1314" s="162"/>
      <c r="L1314" s="158"/>
      <c r="M1314" s="163"/>
      <c r="T1314" s="164"/>
      <c r="AT1314" s="159" t="s">
        <v>226</v>
      </c>
      <c r="AU1314" s="159" t="s">
        <v>85</v>
      </c>
      <c r="AV1314" s="13" t="s">
        <v>85</v>
      </c>
      <c r="AW1314" s="13" t="s">
        <v>37</v>
      </c>
      <c r="AX1314" s="13" t="s">
        <v>76</v>
      </c>
      <c r="AY1314" s="159" t="s">
        <v>215</v>
      </c>
    </row>
    <row r="1315" spans="2:51" s="13" customFormat="1" ht="12">
      <c r="B1315" s="158"/>
      <c r="D1315" s="150" t="s">
        <v>226</v>
      </c>
      <c r="E1315" s="159" t="s">
        <v>21</v>
      </c>
      <c r="F1315" s="160" t="s">
        <v>1584</v>
      </c>
      <c r="H1315" s="161">
        <v>163.68</v>
      </c>
      <c r="I1315" s="162"/>
      <c r="L1315" s="158"/>
      <c r="M1315" s="163"/>
      <c r="T1315" s="164"/>
      <c r="AT1315" s="159" t="s">
        <v>226</v>
      </c>
      <c r="AU1315" s="159" t="s">
        <v>85</v>
      </c>
      <c r="AV1315" s="13" t="s">
        <v>85</v>
      </c>
      <c r="AW1315" s="13" t="s">
        <v>37</v>
      </c>
      <c r="AX1315" s="13" t="s">
        <v>76</v>
      </c>
      <c r="AY1315" s="159" t="s">
        <v>215</v>
      </c>
    </row>
    <row r="1316" spans="2:51" s="14" customFormat="1" ht="12">
      <c r="B1316" s="165"/>
      <c r="D1316" s="150" t="s">
        <v>226</v>
      </c>
      <c r="E1316" s="166" t="s">
        <v>21</v>
      </c>
      <c r="F1316" s="167" t="s">
        <v>229</v>
      </c>
      <c r="H1316" s="168">
        <v>340.237</v>
      </c>
      <c r="I1316" s="169"/>
      <c r="L1316" s="165"/>
      <c r="M1316" s="170"/>
      <c r="T1316" s="171"/>
      <c r="AT1316" s="166" t="s">
        <v>226</v>
      </c>
      <c r="AU1316" s="166" t="s">
        <v>85</v>
      </c>
      <c r="AV1316" s="14" t="s">
        <v>230</v>
      </c>
      <c r="AW1316" s="14" t="s">
        <v>37</v>
      </c>
      <c r="AX1316" s="14" t="s">
        <v>76</v>
      </c>
      <c r="AY1316" s="166" t="s">
        <v>215</v>
      </c>
    </row>
    <row r="1317" spans="2:51" s="13" customFormat="1" ht="12">
      <c r="B1317" s="158"/>
      <c r="D1317" s="150" t="s">
        <v>226</v>
      </c>
      <c r="E1317" s="159" t="s">
        <v>21</v>
      </c>
      <c r="F1317" s="160" t="s">
        <v>1585</v>
      </c>
      <c r="H1317" s="161">
        <v>99.482</v>
      </c>
      <c r="I1317" s="162"/>
      <c r="L1317" s="158"/>
      <c r="M1317" s="163"/>
      <c r="T1317" s="164"/>
      <c r="AT1317" s="159" t="s">
        <v>226</v>
      </c>
      <c r="AU1317" s="159" t="s">
        <v>85</v>
      </c>
      <c r="AV1317" s="13" t="s">
        <v>85</v>
      </c>
      <c r="AW1317" s="13" t="s">
        <v>37</v>
      </c>
      <c r="AX1317" s="13" t="s">
        <v>76</v>
      </c>
      <c r="AY1317" s="159" t="s">
        <v>215</v>
      </c>
    </row>
    <row r="1318" spans="2:51" s="14" customFormat="1" ht="12">
      <c r="B1318" s="165"/>
      <c r="D1318" s="150" t="s">
        <v>226</v>
      </c>
      <c r="E1318" s="166" t="s">
        <v>21</v>
      </c>
      <c r="F1318" s="167" t="s">
        <v>229</v>
      </c>
      <c r="H1318" s="168">
        <v>99.482</v>
      </c>
      <c r="I1318" s="169"/>
      <c r="L1318" s="165"/>
      <c r="M1318" s="170"/>
      <c r="T1318" s="171"/>
      <c r="AT1318" s="166" t="s">
        <v>226</v>
      </c>
      <c r="AU1318" s="166" t="s">
        <v>85</v>
      </c>
      <c r="AV1318" s="14" t="s">
        <v>230</v>
      </c>
      <c r="AW1318" s="14" t="s">
        <v>37</v>
      </c>
      <c r="AX1318" s="14" t="s">
        <v>76</v>
      </c>
      <c r="AY1318" s="166" t="s">
        <v>215</v>
      </c>
    </row>
    <row r="1319" spans="2:51" s="13" customFormat="1" ht="12">
      <c r="B1319" s="158"/>
      <c r="D1319" s="150" t="s">
        <v>226</v>
      </c>
      <c r="E1319" s="159" t="s">
        <v>21</v>
      </c>
      <c r="F1319" s="160" t="s">
        <v>1586</v>
      </c>
      <c r="H1319" s="161">
        <v>121.075</v>
      </c>
      <c r="I1319" s="162"/>
      <c r="L1319" s="158"/>
      <c r="M1319" s="163"/>
      <c r="T1319" s="164"/>
      <c r="AT1319" s="159" t="s">
        <v>226</v>
      </c>
      <c r="AU1319" s="159" t="s">
        <v>85</v>
      </c>
      <c r="AV1319" s="13" t="s">
        <v>85</v>
      </c>
      <c r="AW1319" s="13" t="s">
        <v>37</v>
      </c>
      <c r="AX1319" s="13" t="s">
        <v>76</v>
      </c>
      <c r="AY1319" s="159" t="s">
        <v>215</v>
      </c>
    </row>
    <row r="1320" spans="2:51" s="14" customFormat="1" ht="12">
      <c r="B1320" s="165"/>
      <c r="D1320" s="150" t="s">
        <v>226</v>
      </c>
      <c r="E1320" s="166" t="s">
        <v>21</v>
      </c>
      <c r="F1320" s="167" t="s">
        <v>229</v>
      </c>
      <c r="H1320" s="168">
        <v>121.075</v>
      </c>
      <c r="I1320" s="169"/>
      <c r="L1320" s="165"/>
      <c r="M1320" s="170"/>
      <c r="T1320" s="171"/>
      <c r="AT1320" s="166" t="s">
        <v>226</v>
      </c>
      <c r="AU1320" s="166" t="s">
        <v>85</v>
      </c>
      <c r="AV1320" s="14" t="s">
        <v>230</v>
      </c>
      <c r="AW1320" s="14" t="s">
        <v>37</v>
      </c>
      <c r="AX1320" s="14" t="s">
        <v>76</v>
      </c>
      <c r="AY1320" s="166" t="s">
        <v>215</v>
      </c>
    </row>
    <row r="1321" spans="2:51" s="15" customFormat="1" ht="12">
      <c r="B1321" s="172"/>
      <c r="D1321" s="150" t="s">
        <v>226</v>
      </c>
      <c r="E1321" s="173" t="s">
        <v>21</v>
      </c>
      <c r="F1321" s="174" t="s">
        <v>240</v>
      </c>
      <c r="H1321" s="175">
        <v>560.794</v>
      </c>
      <c r="I1321" s="176"/>
      <c r="L1321" s="172"/>
      <c r="M1321" s="177"/>
      <c r="T1321" s="178"/>
      <c r="AT1321" s="173" t="s">
        <v>226</v>
      </c>
      <c r="AU1321" s="173" t="s">
        <v>85</v>
      </c>
      <c r="AV1321" s="15" t="s">
        <v>221</v>
      </c>
      <c r="AW1321" s="15" t="s">
        <v>37</v>
      </c>
      <c r="AX1321" s="15" t="s">
        <v>83</v>
      </c>
      <c r="AY1321" s="173" t="s">
        <v>215</v>
      </c>
    </row>
    <row r="1322" spans="2:65" s="1" customFormat="1" ht="16.5" customHeight="1">
      <c r="B1322" s="33"/>
      <c r="C1322" s="133" t="s">
        <v>923</v>
      </c>
      <c r="D1322" s="133" t="s">
        <v>217</v>
      </c>
      <c r="E1322" s="134" t="s">
        <v>1587</v>
      </c>
      <c r="F1322" s="135" t="s">
        <v>1588</v>
      </c>
      <c r="G1322" s="136" t="s">
        <v>113</v>
      </c>
      <c r="H1322" s="137">
        <v>138.438</v>
      </c>
      <c r="I1322" s="138"/>
      <c r="J1322" s="139">
        <f>ROUND(I1322*H1322,2)</f>
        <v>0</v>
      </c>
      <c r="K1322" s="135" t="s">
        <v>220</v>
      </c>
      <c r="L1322" s="33"/>
      <c r="M1322" s="140" t="s">
        <v>21</v>
      </c>
      <c r="N1322" s="141" t="s">
        <v>47</v>
      </c>
      <c r="P1322" s="142">
        <f>O1322*H1322</f>
        <v>0</v>
      </c>
      <c r="Q1322" s="142">
        <v>0</v>
      </c>
      <c r="R1322" s="142">
        <f>Q1322*H1322</f>
        <v>0</v>
      </c>
      <c r="S1322" s="142">
        <v>0</v>
      </c>
      <c r="T1322" s="143">
        <f>S1322*H1322</f>
        <v>0</v>
      </c>
      <c r="AR1322" s="144" t="s">
        <v>291</v>
      </c>
      <c r="AT1322" s="144" t="s">
        <v>217</v>
      </c>
      <c r="AU1322" s="144" t="s">
        <v>85</v>
      </c>
      <c r="AY1322" s="18" t="s">
        <v>215</v>
      </c>
      <c r="BE1322" s="145">
        <f>IF(N1322="základní",J1322,0)</f>
        <v>0</v>
      </c>
      <c r="BF1322" s="145">
        <f>IF(N1322="snížená",J1322,0)</f>
        <v>0</v>
      </c>
      <c r="BG1322" s="145">
        <f>IF(N1322="zákl. přenesená",J1322,0)</f>
        <v>0</v>
      </c>
      <c r="BH1322" s="145">
        <f>IF(N1322="sníž. přenesená",J1322,0)</f>
        <v>0</v>
      </c>
      <c r="BI1322" s="145">
        <f>IF(N1322="nulová",J1322,0)</f>
        <v>0</v>
      </c>
      <c r="BJ1322" s="18" t="s">
        <v>83</v>
      </c>
      <c r="BK1322" s="145">
        <f>ROUND(I1322*H1322,2)</f>
        <v>0</v>
      </c>
      <c r="BL1322" s="18" t="s">
        <v>291</v>
      </c>
      <c r="BM1322" s="144" t="s">
        <v>1589</v>
      </c>
    </row>
    <row r="1323" spans="2:47" s="1" customFormat="1" ht="12">
      <c r="B1323" s="33"/>
      <c r="D1323" s="146" t="s">
        <v>222</v>
      </c>
      <c r="F1323" s="147" t="s">
        <v>1590</v>
      </c>
      <c r="I1323" s="148"/>
      <c r="L1323" s="33"/>
      <c r="M1323" s="149"/>
      <c r="T1323" s="54"/>
      <c r="AT1323" s="18" t="s">
        <v>222</v>
      </c>
      <c r="AU1323" s="18" t="s">
        <v>85</v>
      </c>
    </row>
    <row r="1324" spans="2:51" s="13" customFormat="1" ht="12">
      <c r="B1324" s="158"/>
      <c r="D1324" s="150" t="s">
        <v>226</v>
      </c>
      <c r="E1324" s="159" t="s">
        <v>21</v>
      </c>
      <c r="F1324" s="160" t="s">
        <v>1591</v>
      </c>
      <c r="H1324" s="161">
        <v>138.438</v>
      </c>
      <c r="I1324" s="162"/>
      <c r="L1324" s="158"/>
      <c r="M1324" s="163"/>
      <c r="T1324" s="164"/>
      <c r="AT1324" s="159" t="s">
        <v>226</v>
      </c>
      <c r="AU1324" s="159" t="s">
        <v>85</v>
      </c>
      <c r="AV1324" s="13" t="s">
        <v>85</v>
      </c>
      <c r="AW1324" s="13" t="s">
        <v>37</v>
      </c>
      <c r="AX1324" s="13" t="s">
        <v>76</v>
      </c>
      <c r="AY1324" s="159" t="s">
        <v>215</v>
      </c>
    </row>
    <row r="1325" spans="2:51" s="15" customFormat="1" ht="12">
      <c r="B1325" s="172"/>
      <c r="D1325" s="150" t="s">
        <v>226</v>
      </c>
      <c r="E1325" s="173" t="s">
        <v>21</v>
      </c>
      <c r="F1325" s="174" t="s">
        <v>240</v>
      </c>
      <c r="H1325" s="175">
        <v>138.438</v>
      </c>
      <c r="I1325" s="176"/>
      <c r="L1325" s="172"/>
      <c r="M1325" s="177"/>
      <c r="T1325" s="178"/>
      <c r="AT1325" s="173" t="s">
        <v>226</v>
      </c>
      <c r="AU1325" s="173" t="s">
        <v>85</v>
      </c>
      <c r="AV1325" s="15" t="s">
        <v>221</v>
      </c>
      <c r="AW1325" s="15" t="s">
        <v>37</v>
      </c>
      <c r="AX1325" s="15" t="s">
        <v>83</v>
      </c>
      <c r="AY1325" s="173" t="s">
        <v>215</v>
      </c>
    </row>
    <row r="1326" spans="2:65" s="1" customFormat="1" ht="16.5" customHeight="1">
      <c r="B1326" s="33"/>
      <c r="C1326" s="133" t="s">
        <v>1592</v>
      </c>
      <c r="D1326" s="133" t="s">
        <v>217</v>
      </c>
      <c r="E1326" s="134" t="s">
        <v>1593</v>
      </c>
      <c r="F1326" s="135" t="s">
        <v>1594</v>
      </c>
      <c r="G1326" s="136" t="s">
        <v>113</v>
      </c>
      <c r="H1326" s="137">
        <v>560.794</v>
      </c>
      <c r="I1326" s="138"/>
      <c r="J1326" s="139">
        <f>ROUND(I1326*H1326,2)</f>
        <v>0</v>
      </c>
      <c r="K1326" s="135" t="s">
        <v>220</v>
      </c>
      <c r="L1326" s="33"/>
      <c r="M1326" s="140" t="s">
        <v>21</v>
      </c>
      <c r="N1326" s="141" t="s">
        <v>47</v>
      </c>
      <c r="P1326" s="142">
        <f>O1326*H1326</f>
        <v>0</v>
      </c>
      <c r="Q1326" s="142">
        <v>0.0004</v>
      </c>
      <c r="R1326" s="142">
        <f>Q1326*H1326</f>
        <v>0.2243176</v>
      </c>
      <c r="S1326" s="142">
        <v>0</v>
      </c>
      <c r="T1326" s="143">
        <f>S1326*H1326</f>
        <v>0</v>
      </c>
      <c r="AR1326" s="144" t="s">
        <v>291</v>
      </c>
      <c r="AT1326" s="144" t="s">
        <v>217</v>
      </c>
      <c r="AU1326" s="144" t="s">
        <v>85</v>
      </c>
      <c r="AY1326" s="18" t="s">
        <v>215</v>
      </c>
      <c r="BE1326" s="145">
        <f>IF(N1326="základní",J1326,0)</f>
        <v>0</v>
      </c>
      <c r="BF1326" s="145">
        <f>IF(N1326="snížená",J1326,0)</f>
        <v>0</v>
      </c>
      <c r="BG1326" s="145">
        <f>IF(N1326="zákl. přenesená",J1326,0)</f>
        <v>0</v>
      </c>
      <c r="BH1326" s="145">
        <f>IF(N1326="sníž. přenesená",J1326,0)</f>
        <v>0</v>
      </c>
      <c r="BI1326" s="145">
        <f>IF(N1326="nulová",J1326,0)</f>
        <v>0</v>
      </c>
      <c r="BJ1326" s="18" t="s">
        <v>83</v>
      </c>
      <c r="BK1326" s="145">
        <f>ROUND(I1326*H1326,2)</f>
        <v>0</v>
      </c>
      <c r="BL1326" s="18" t="s">
        <v>291</v>
      </c>
      <c r="BM1326" s="144" t="s">
        <v>1595</v>
      </c>
    </row>
    <row r="1327" spans="2:47" s="1" customFormat="1" ht="12">
      <c r="B1327" s="33"/>
      <c r="D1327" s="146" t="s">
        <v>222</v>
      </c>
      <c r="F1327" s="147" t="s">
        <v>1596</v>
      </c>
      <c r="I1327" s="148"/>
      <c r="L1327" s="33"/>
      <c r="M1327" s="149"/>
      <c r="T1327" s="54"/>
      <c r="AT1327" s="18" t="s">
        <v>222</v>
      </c>
      <c r="AU1327" s="18" t="s">
        <v>85</v>
      </c>
    </row>
    <row r="1328" spans="2:51" s="13" customFormat="1" ht="12">
      <c r="B1328" s="158"/>
      <c r="D1328" s="150" t="s">
        <v>226</v>
      </c>
      <c r="E1328" s="159" t="s">
        <v>21</v>
      </c>
      <c r="F1328" s="160" t="s">
        <v>1583</v>
      </c>
      <c r="H1328" s="161">
        <v>176.557</v>
      </c>
      <c r="I1328" s="162"/>
      <c r="L1328" s="158"/>
      <c r="M1328" s="163"/>
      <c r="T1328" s="164"/>
      <c r="AT1328" s="159" t="s">
        <v>226</v>
      </c>
      <c r="AU1328" s="159" t="s">
        <v>85</v>
      </c>
      <c r="AV1328" s="13" t="s">
        <v>85</v>
      </c>
      <c r="AW1328" s="13" t="s">
        <v>37</v>
      </c>
      <c r="AX1328" s="13" t="s">
        <v>76</v>
      </c>
      <c r="AY1328" s="159" t="s">
        <v>215</v>
      </c>
    </row>
    <row r="1329" spans="2:51" s="13" customFormat="1" ht="12">
      <c r="B1329" s="158"/>
      <c r="D1329" s="150" t="s">
        <v>226</v>
      </c>
      <c r="E1329" s="159" t="s">
        <v>21</v>
      </c>
      <c r="F1329" s="160" t="s">
        <v>1584</v>
      </c>
      <c r="H1329" s="161">
        <v>163.68</v>
      </c>
      <c r="I1329" s="162"/>
      <c r="L1329" s="158"/>
      <c r="M1329" s="163"/>
      <c r="T1329" s="164"/>
      <c r="AT1329" s="159" t="s">
        <v>226</v>
      </c>
      <c r="AU1329" s="159" t="s">
        <v>85</v>
      </c>
      <c r="AV1329" s="13" t="s">
        <v>85</v>
      </c>
      <c r="AW1329" s="13" t="s">
        <v>37</v>
      </c>
      <c r="AX1329" s="13" t="s">
        <v>76</v>
      </c>
      <c r="AY1329" s="159" t="s">
        <v>215</v>
      </c>
    </row>
    <row r="1330" spans="2:51" s="14" customFormat="1" ht="12">
      <c r="B1330" s="165"/>
      <c r="D1330" s="150" t="s">
        <v>226</v>
      </c>
      <c r="E1330" s="166" t="s">
        <v>21</v>
      </c>
      <c r="F1330" s="167" t="s">
        <v>229</v>
      </c>
      <c r="H1330" s="168">
        <v>340.237</v>
      </c>
      <c r="I1330" s="169"/>
      <c r="L1330" s="165"/>
      <c r="M1330" s="170"/>
      <c r="T1330" s="171"/>
      <c r="AT1330" s="166" t="s">
        <v>226</v>
      </c>
      <c r="AU1330" s="166" t="s">
        <v>85</v>
      </c>
      <c r="AV1330" s="14" t="s">
        <v>230</v>
      </c>
      <c r="AW1330" s="14" t="s">
        <v>37</v>
      </c>
      <c r="AX1330" s="14" t="s">
        <v>76</v>
      </c>
      <c r="AY1330" s="166" t="s">
        <v>215</v>
      </c>
    </row>
    <row r="1331" spans="2:51" s="13" customFormat="1" ht="12">
      <c r="B1331" s="158"/>
      <c r="D1331" s="150" t="s">
        <v>226</v>
      </c>
      <c r="E1331" s="159" t="s">
        <v>21</v>
      </c>
      <c r="F1331" s="160" t="s">
        <v>1585</v>
      </c>
      <c r="H1331" s="161">
        <v>99.482</v>
      </c>
      <c r="I1331" s="162"/>
      <c r="L1331" s="158"/>
      <c r="M1331" s="163"/>
      <c r="T1331" s="164"/>
      <c r="AT1331" s="159" t="s">
        <v>226</v>
      </c>
      <c r="AU1331" s="159" t="s">
        <v>85</v>
      </c>
      <c r="AV1331" s="13" t="s">
        <v>85</v>
      </c>
      <c r="AW1331" s="13" t="s">
        <v>37</v>
      </c>
      <c r="AX1331" s="13" t="s">
        <v>76</v>
      </c>
      <c r="AY1331" s="159" t="s">
        <v>215</v>
      </c>
    </row>
    <row r="1332" spans="2:51" s="14" customFormat="1" ht="12">
      <c r="B1332" s="165"/>
      <c r="D1332" s="150" t="s">
        <v>226</v>
      </c>
      <c r="E1332" s="166" t="s">
        <v>21</v>
      </c>
      <c r="F1332" s="167" t="s">
        <v>229</v>
      </c>
      <c r="H1332" s="168">
        <v>99.482</v>
      </c>
      <c r="I1332" s="169"/>
      <c r="L1332" s="165"/>
      <c r="M1332" s="170"/>
      <c r="T1332" s="171"/>
      <c r="AT1332" s="166" t="s">
        <v>226</v>
      </c>
      <c r="AU1332" s="166" t="s">
        <v>85</v>
      </c>
      <c r="AV1332" s="14" t="s">
        <v>230</v>
      </c>
      <c r="AW1332" s="14" t="s">
        <v>37</v>
      </c>
      <c r="AX1332" s="14" t="s">
        <v>76</v>
      </c>
      <c r="AY1332" s="166" t="s">
        <v>215</v>
      </c>
    </row>
    <row r="1333" spans="2:51" s="13" customFormat="1" ht="12">
      <c r="B1333" s="158"/>
      <c r="D1333" s="150" t="s">
        <v>226</v>
      </c>
      <c r="E1333" s="159" t="s">
        <v>21</v>
      </c>
      <c r="F1333" s="160" t="s">
        <v>1586</v>
      </c>
      <c r="H1333" s="161">
        <v>121.075</v>
      </c>
      <c r="I1333" s="162"/>
      <c r="L1333" s="158"/>
      <c r="M1333" s="163"/>
      <c r="T1333" s="164"/>
      <c r="AT1333" s="159" t="s">
        <v>226</v>
      </c>
      <c r="AU1333" s="159" t="s">
        <v>85</v>
      </c>
      <c r="AV1333" s="13" t="s">
        <v>85</v>
      </c>
      <c r="AW1333" s="13" t="s">
        <v>37</v>
      </c>
      <c r="AX1333" s="13" t="s">
        <v>76</v>
      </c>
      <c r="AY1333" s="159" t="s">
        <v>215</v>
      </c>
    </row>
    <row r="1334" spans="2:51" s="14" customFormat="1" ht="12">
      <c r="B1334" s="165"/>
      <c r="D1334" s="150" t="s">
        <v>226</v>
      </c>
      <c r="E1334" s="166" t="s">
        <v>21</v>
      </c>
      <c r="F1334" s="167" t="s">
        <v>229</v>
      </c>
      <c r="H1334" s="168">
        <v>121.075</v>
      </c>
      <c r="I1334" s="169"/>
      <c r="L1334" s="165"/>
      <c r="M1334" s="170"/>
      <c r="T1334" s="171"/>
      <c r="AT1334" s="166" t="s">
        <v>226</v>
      </c>
      <c r="AU1334" s="166" t="s">
        <v>85</v>
      </c>
      <c r="AV1334" s="14" t="s">
        <v>230</v>
      </c>
      <c r="AW1334" s="14" t="s">
        <v>37</v>
      </c>
      <c r="AX1334" s="14" t="s">
        <v>76</v>
      </c>
      <c r="AY1334" s="166" t="s">
        <v>215</v>
      </c>
    </row>
    <row r="1335" spans="2:51" s="15" customFormat="1" ht="12">
      <c r="B1335" s="172"/>
      <c r="D1335" s="150" t="s">
        <v>226</v>
      </c>
      <c r="E1335" s="173" t="s">
        <v>21</v>
      </c>
      <c r="F1335" s="174" t="s">
        <v>240</v>
      </c>
      <c r="H1335" s="175">
        <v>560.794</v>
      </c>
      <c r="I1335" s="176"/>
      <c r="L1335" s="172"/>
      <c r="M1335" s="177"/>
      <c r="T1335" s="178"/>
      <c r="AT1335" s="173" t="s">
        <v>226</v>
      </c>
      <c r="AU1335" s="173" t="s">
        <v>85</v>
      </c>
      <c r="AV1335" s="15" t="s">
        <v>221</v>
      </c>
      <c r="AW1335" s="15" t="s">
        <v>37</v>
      </c>
      <c r="AX1335" s="15" t="s">
        <v>83</v>
      </c>
      <c r="AY1335" s="173" t="s">
        <v>215</v>
      </c>
    </row>
    <row r="1336" spans="2:65" s="1" customFormat="1" ht="16.5" customHeight="1">
      <c r="B1336" s="33"/>
      <c r="C1336" s="133" t="s">
        <v>927</v>
      </c>
      <c r="D1336" s="133" t="s">
        <v>217</v>
      </c>
      <c r="E1336" s="134" t="s">
        <v>1597</v>
      </c>
      <c r="F1336" s="135" t="s">
        <v>1598</v>
      </c>
      <c r="G1336" s="136" t="s">
        <v>113</v>
      </c>
      <c r="H1336" s="137">
        <v>138.438</v>
      </c>
      <c r="I1336" s="138"/>
      <c r="J1336" s="139">
        <f>ROUND(I1336*H1336,2)</f>
        <v>0</v>
      </c>
      <c r="K1336" s="135" t="s">
        <v>220</v>
      </c>
      <c r="L1336" s="33"/>
      <c r="M1336" s="140" t="s">
        <v>21</v>
      </c>
      <c r="N1336" s="141" t="s">
        <v>47</v>
      </c>
      <c r="P1336" s="142">
        <f>O1336*H1336</f>
        <v>0</v>
      </c>
      <c r="Q1336" s="142">
        <v>0.0004</v>
      </c>
      <c r="R1336" s="142">
        <f>Q1336*H1336</f>
        <v>0.0553752</v>
      </c>
      <c r="S1336" s="142">
        <v>0</v>
      </c>
      <c r="T1336" s="143">
        <f>S1336*H1336</f>
        <v>0</v>
      </c>
      <c r="AR1336" s="144" t="s">
        <v>291</v>
      </c>
      <c r="AT1336" s="144" t="s">
        <v>217</v>
      </c>
      <c r="AU1336" s="144" t="s">
        <v>85</v>
      </c>
      <c r="AY1336" s="18" t="s">
        <v>215</v>
      </c>
      <c r="BE1336" s="145">
        <f>IF(N1336="základní",J1336,0)</f>
        <v>0</v>
      </c>
      <c r="BF1336" s="145">
        <f>IF(N1336="snížená",J1336,0)</f>
        <v>0</v>
      </c>
      <c r="BG1336" s="145">
        <f>IF(N1336="zákl. přenesená",J1336,0)</f>
        <v>0</v>
      </c>
      <c r="BH1336" s="145">
        <f>IF(N1336="sníž. přenesená",J1336,0)</f>
        <v>0</v>
      </c>
      <c r="BI1336" s="145">
        <f>IF(N1336="nulová",J1336,0)</f>
        <v>0</v>
      </c>
      <c r="BJ1336" s="18" t="s">
        <v>83</v>
      </c>
      <c r="BK1336" s="145">
        <f>ROUND(I1336*H1336,2)</f>
        <v>0</v>
      </c>
      <c r="BL1336" s="18" t="s">
        <v>291</v>
      </c>
      <c r="BM1336" s="144" t="s">
        <v>1599</v>
      </c>
    </row>
    <row r="1337" spans="2:47" s="1" customFormat="1" ht="12">
      <c r="B1337" s="33"/>
      <c r="D1337" s="146" t="s">
        <v>222</v>
      </c>
      <c r="F1337" s="147" t="s">
        <v>1600</v>
      </c>
      <c r="I1337" s="148"/>
      <c r="L1337" s="33"/>
      <c r="M1337" s="149"/>
      <c r="T1337" s="54"/>
      <c r="AT1337" s="18" t="s">
        <v>222</v>
      </c>
      <c r="AU1337" s="18" t="s">
        <v>85</v>
      </c>
    </row>
    <row r="1338" spans="2:51" s="13" customFormat="1" ht="12">
      <c r="B1338" s="158"/>
      <c r="D1338" s="150" t="s">
        <v>226</v>
      </c>
      <c r="E1338" s="159" t="s">
        <v>21</v>
      </c>
      <c r="F1338" s="160" t="s">
        <v>1591</v>
      </c>
      <c r="H1338" s="161">
        <v>138.438</v>
      </c>
      <c r="I1338" s="162"/>
      <c r="L1338" s="158"/>
      <c r="M1338" s="163"/>
      <c r="T1338" s="164"/>
      <c r="AT1338" s="159" t="s">
        <v>226</v>
      </c>
      <c r="AU1338" s="159" t="s">
        <v>85</v>
      </c>
      <c r="AV1338" s="13" t="s">
        <v>85</v>
      </c>
      <c r="AW1338" s="13" t="s">
        <v>37</v>
      </c>
      <c r="AX1338" s="13" t="s">
        <v>76</v>
      </c>
      <c r="AY1338" s="159" t="s">
        <v>215</v>
      </c>
    </row>
    <row r="1339" spans="2:51" s="15" customFormat="1" ht="12">
      <c r="B1339" s="172"/>
      <c r="D1339" s="150" t="s">
        <v>226</v>
      </c>
      <c r="E1339" s="173" t="s">
        <v>21</v>
      </c>
      <c r="F1339" s="174" t="s">
        <v>240</v>
      </c>
      <c r="H1339" s="175">
        <v>138.438</v>
      </c>
      <c r="I1339" s="176"/>
      <c r="L1339" s="172"/>
      <c r="M1339" s="189"/>
      <c r="N1339" s="190"/>
      <c r="O1339" s="190"/>
      <c r="P1339" s="190"/>
      <c r="Q1339" s="190"/>
      <c r="R1339" s="190"/>
      <c r="S1339" s="190"/>
      <c r="T1339" s="191"/>
      <c r="AT1339" s="173" t="s">
        <v>226</v>
      </c>
      <c r="AU1339" s="173" t="s">
        <v>85</v>
      </c>
      <c r="AV1339" s="15" t="s">
        <v>221</v>
      </c>
      <c r="AW1339" s="15" t="s">
        <v>37</v>
      </c>
      <c r="AX1339" s="15" t="s">
        <v>83</v>
      </c>
      <c r="AY1339" s="173" t="s">
        <v>215</v>
      </c>
    </row>
    <row r="1340" spans="2:12" s="1" customFormat="1" ht="7" customHeight="1">
      <c r="B1340" s="42"/>
      <c r="C1340" s="43"/>
      <c r="D1340" s="43"/>
      <c r="E1340" s="43"/>
      <c r="F1340" s="43"/>
      <c r="G1340" s="43"/>
      <c r="H1340" s="43"/>
      <c r="I1340" s="43"/>
      <c r="J1340" s="43"/>
      <c r="K1340" s="43"/>
      <c r="L1340" s="33"/>
    </row>
  </sheetData>
  <sheetProtection algorithmName="SHA-512" hashValue="J/bGxF2KQ61U6XFRjQj2SbKVh/mv5dSRXaiovyGsOVNtJ+p11Wy6vWyVkILcfBJkZ+h2bQmUwFlCjL8CkQLxgQ==" saltValue="vzviphuAlRUsl+ZqYLDD1PCMEIqlcAgiIKcpBM9uydTnmCWH8RQTxOY88ELIrsm76xkWOhtoo82yzZKA7/Be6Q==" spinCount="100000" sheet="1" objects="1" scenarios="1" formatColumns="0" formatRows="0" autoFilter="0"/>
  <autoFilter ref="C106:K1339"/>
  <mergeCells count="12">
    <mergeCell ref="E99:H99"/>
    <mergeCell ref="L2:V2"/>
    <mergeCell ref="E50:H50"/>
    <mergeCell ref="E52:H52"/>
    <mergeCell ref="E54:H54"/>
    <mergeCell ref="E95:H95"/>
    <mergeCell ref="E97:H97"/>
    <mergeCell ref="E7:H7"/>
    <mergeCell ref="E9:H9"/>
    <mergeCell ref="E11:H11"/>
    <mergeCell ref="E20:H20"/>
    <mergeCell ref="E29:H29"/>
  </mergeCells>
  <hyperlinks>
    <hyperlink ref="F111" r:id="rId1" display="https://podminky.urs.cz/item/CS_URS_2022_02/113105113"/>
    <hyperlink ref="F188" r:id="rId2" display="https://podminky.urs.cz/item/CS_URS_2022_02/113311121"/>
    <hyperlink ref="F198" r:id="rId3" display="https://podminky.urs.cz/item/CS_URS_2022_02/115101201"/>
    <hyperlink ref="F203" r:id="rId4" display="https://podminky.urs.cz/item/CS_URS_2022_02/131151203"/>
    <hyperlink ref="F212" r:id="rId5" display="https://podminky.urs.cz/item/CS_URS_2022_02/132112131"/>
    <hyperlink ref="F224" r:id="rId6" display="https://podminky.urs.cz/item/CS_URS_2022_02/151101201"/>
    <hyperlink ref="F230" r:id="rId7" display="https://podminky.urs.cz/item/CS_URS_2022_02/151101211"/>
    <hyperlink ref="F236" r:id="rId8" display="https://podminky.urs.cz/item/CS_URS_2022_02/151101401"/>
    <hyperlink ref="F241" r:id="rId9" display="https://podminky.urs.cz/item/CS_URS_2022_02/151101411"/>
    <hyperlink ref="F258" r:id="rId10" display="https://podminky.urs.cz/item/CS_URS_2022_02/151721111"/>
    <hyperlink ref="F265" r:id="rId11" display="https://podminky.urs.cz/item/CS_URS_2022_02/162751117"/>
    <hyperlink ref="F273" r:id="rId12" display="https://podminky.urs.cz/item/CS_URS_2022_02/162751119"/>
    <hyperlink ref="F278" r:id="rId13" display="https://podminky.urs.cz/item/CS_URS_2022_02/167151111"/>
    <hyperlink ref="F280" r:id="rId14" display="https://podminky.urs.cz/item/CS_URS_2022_02/174151101"/>
    <hyperlink ref="F285" r:id="rId15" display="https://podminky.urs.cz/item/CS_URS_2022_02/184102118"/>
    <hyperlink ref="F288" r:id="rId16" display="https://podminky.urs.cz/item/CS_URS_2022_02/121112006"/>
    <hyperlink ref="F293" r:id="rId17" display="https://podminky.urs.cz/item/CS_URS_2022_02/181351006"/>
    <hyperlink ref="F298" r:id="rId18" display="https://podminky.urs.cz/item/CS_URS_2022_02/183901115"/>
    <hyperlink ref="F303" r:id="rId19" display="https://podminky.urs.cz/item/CS_URS_2022_02/183901145"/>
    <hyperlink ref="F307" r:id="rId20" display="https://podminky.urs.cz/item/CS_URS_2022_02/184102119"/>
    <hyperlink ref="F309" r:id="rId21" display="https://podminky.urs.cz/item/CS_URS_2022_02/184401114"/>
    <hyperlink ref="F311" r:id="rId22" display="https://podminky.urs.cz/item/CS_URS_2022_02/184502117"/>
    <hyperlink ref="F313" r:id="rId23" display="https://podminky.urs.cz/item/CS_URS_2022_02/184806153"/>
    <hyperlink ref="F315" r:id="rId24" display="https://podminky.urs.cz/item/CS_URS_2022_02/185804311"/>
    <hyperlink ref="F321" r:id="rId25" display="https://podminky.urs.cz/item/CS_URS_2022_02/212755216-1"/>
    <hyperlink ref="F327" r:id="rId26" display="https://podminky.urs.cz/item/CS_URS_2022_02/271532213"/>
    <hyperlink ref="F337" r:id="rId27" display="https://podminky.urs.cz/item/CS_URS_2022_02/271532213"/>
    <hyperlink ref="F345" r:id="rId28" display="https://podminky.urs.cz/item/CS_URS_2022_02/273313511"/>
    <hyperlink ref="F359" r:id="rId29" display="https://podminky.urs.cz/item/CS_URS_2022_02/273321411"/>
    <hyperlink ref="F364" r:id="rId30" display="https://podminky.urs.cz/item/CS_URS_2022_02/273361821"/>
    <hyperlink ref="F366" r:id="rId31" display="https://podminky.urs.cz/item/CS_URS_2022_02/275313611"/>
    <hyperlink ref="F370" r:id="rId32" display="https://podminky.urs.cz/item/CS_URS_2022_02/275351121"/>
    <hyperlink ref="F374" r:id="rId33" display="https://podminky.urs.cz/item/CS_URS_2022_02/275351122"/>
    <hyperlink ref="F379" r:id="rId34" display="https://podminky.urs.cz/item/CS_URS_2022_02/279321346"/>
    <hyperlink ref="F390" r:id="rId35" display="https://podminky.urs.cz/item/CS_URS_2022_02/279321348"/>
    <hyperlink ref="F395" r:id="rId36" display="https://podminky.urs.cz/item/CS_URS_2022_02/279351311"/>
    <hyperlink ref="F406" r:id="rId37" display="https://podminky.urs.cz/item/CS_URS_2022_02/279351312"/>
    <hyperlink ref="F417" r:id="rId38" display="https://podminky.urs.cz/item/CS_URS_2022_02/279361821"/>
    <hyperlink ref="F420" r:id="rId39" display="https://podminky.urs.cz/item/CS_URS_2022_02/317941123"/>
    <hyperlink ref="F429" r:id="rId40" display="https://podminky.urs.cz/item/CS_URS_2022_02/341321510"/>
    <hyperlink ref="F434" r:id="rId41" display="https://podminky.urs.cz/item/CS_URS_2022_02/341321610"/>
    <hyperlink ref="F439" r:id="rId42" display="https://podminky.urs.cz/item/CS_URS_2022_02/341351311"/>
    <hyperlink ref="F444" r:id="rId43" display="https://podminky.urs.cz/item/CS_URS_2022_02/341351312"/>
    <hyperlink ref="F449" r:id="rId44" display="https://podminky.urs.cz/item/CS_URS_2022_02/341351911"/>
    <hyperlink ref="F456" r:id="rId45" display="https://podminky.urs.cz/item/CS_URS_2022_02/341361821"/>
    <hyperlink ref="F458" r:id="rId46" display="https://podminky.urs.cz/item/CS_URS_2022_02/342242223"/>
    <hyperlink ref="F462" r:id="rId47" display="https://podminky.urs.cz/item/CS_URS_2022_02/342244301"/>
    <hyperlink ref="F467" r:id="rId48" display="https://podminky.urs.cz/item/CS_URS_2022_02/346244381"/>
    <hyperlink ref="F474" r:id="rId49" display="https://podminky.urs.cz/item/CS_URS_2022_02/346481111"/>
    <hyperlink ref="F482" r:id="rId50" display="https://podminky.urs.cz/item/CS_URS_2022_02/411321515"/>
    <hyperlink ref="F487" r:id="rId51" display="https://podminky.urs.cz/item/CS_URS_2022_02/411351011"/>
    <hyperlink ref="F492" r:id="rId52" display="https://podminky.urs.cz/item/CS_URS_2022_02/411351012"/>
    <hyperlink ref="F497" r:id="rId53" display="https://podminky.urs.cz/item/CS_URS_2022_02/411354311"/>
    <hyperlink ref="F502" r:id="rId54" display="https://podminky.urs.cz/item/CS_URS_2022_02/411354312"/>
    <hyperlink ref="F507" r:id="rId55" display="https://podminky.urs.cz/item/CS_URS_2022_02/411354317"/>
    <hyperlink ref="F512" r:id="rId56" display="https://podminky.urs.cz/item/CS_URS_2022_02/411354318"/>
    <hyperlink ref="F514" r:id="rId57" display="https://podminky.urs.cz/item/CS_URS_2022_02/411361821"/>
    <hyperlink ref="F516" r:id="rId58" display="https://podminky.urs.cz/item/CS_URS_2022_02/413321515"/>
    <hyperlink ref="F521" r:id="rId59" display="https://podminky.urs.cz/item/CS_URS_2022_02/413351121"/>
    <hyperlink ref="F526" r:id="rId60" display="https://podminky.urs.cz/item/CS_URS_2022_02/413351122"/>
    <hyperlink ref="F528" r:id="rId61" display="https://podminky.urs.cz/item/CS_URS_2022_02/413352115"/>
    <hyperlink ref="F530" r:id="rId62" display="https://podminky.urs.cz/item/CS_URS_2022_02/413352116"/>
    <hyperlink ref="F532" r:id="rId63" display="https://podminky.urs.cz/item/CS_URS_2022_02/413361821"/>
    <hyperlink ref="F536" r:id="rId64" display="https://podminky.urs.cz/item/CS_URS_2022_02/417321414"/>
    <hyperlink ref="F542" r:id="rId65" display="https://podminky.urs.cz/item/CS_URS_2022_02/417351115"/>
    <hyperlink ref="F548" r:id="rId66" display="https://podminky.urs.cz/item/CS_URS_2022_02/417351116"/>
    <hyperlink ref="F554" r:id="rId67" display="https://podminky.urs.cz/item/CS_URS_2022_02/417361821"/>
    <hyperlink ref="F559" r:id="rId68" display="https://podminky.urs.cz/item/CS_URS_2022_02/434191421"/>
    <hyperlink ref="F569" r:id="rId69" display="https://podminky.urs.cz/item/CS_URS_2022_02/591442111"/>
    <hyperlink ref="F580" r:id="rId70" display="https://podminky.urs.cz/item/CS_URS_2022_02/611323111"/>
    <hyperlink ref="F585" r:id="rId71" display="https://podminky.urs.cz/item/CS_URS_2022_02/612323111"/>
    <hyperlink ref="F595" r:id="rId72" display="https://podminky.urs.cz/item/CS_URS_2022_02/612323191"/>
    <hyperlink ref="F603" r:id="rId73" display="https://podminky.urs.cz/item/CS_URS_2022_02/612325413"/>
    <hyperlink ref="F612" r:id="rId74" display="https://podminky.urs.cz/item/CS_URS_2022_02/616635111"/>
    <hyperlink ref="F616" r:id="rId75" display="https://podminky.urs.cz/item/CS_URS_2022_02/616635116"/>
    <hyperlink ref="F620" r:id="rId76" display="https://podminky.urs.cz/item/CS_URS_2022_02/619991001"/>
    <hyperlink ref="F625" r:id="rId77" display="https://podminky.urs.cz/item/CS_URS_2022_02/619991011"/>
    <hyperlink ref="F635" r:id="rId78" display="https://podminky.urs.cz/item/CS_URS_2022_02/631311113"/>
    <hyperlink ref="F639" r:id="rId79" display="https://podminky.urs.cz/item/CS_URS_2022_02/631311115"/>
    <hyperlink ref="F644" r:id="rId80" display="https://podminky.urs.cz/item/CS_URS_2022_02/631311135"/>
    <hyperlink ref="F659" r:id="rId81" display="https://podminky.urs.cz/item/CS_URS_2022_02/631311127"/>
    <hyperlink ref="F663" r:id="rId82" display="https://podminky.urs.cz/item/CS_URS_2022_02/631311133"/>
    <hyperlink ref="F669" r:id="rId83" display="https://podminky.urs.cz/item/CS_URS_2022_02/631319013"/>
    <hyperlink ref="F689" r:id="rId84" display="https://podminky.urs.cz/item/CS_URS_2022_02/631319022"/>
    <hyperlink ref="F699" r:id="rId85" display="https://podminky.urs.cz/item/CS_URS_2022_02/631319175"/>
    <hyperlink ref="F714" r:id="rId86" display="https://podminky.urs.cz/item/CS_URS_2022_02/631351101"/>
    <hyperlink ref="F722" r:id="rId87" display="https://podminky.urs.cz/item/CS_URS_2022_02/631351102"/>
    <hyperlink ref="F730" r:id="rId88" display="https://podminky.urs.cz/item/CS_URS_2022_02/631362021"/>
    <hyperlink ref="F737" r:id="rId89" display="https://podminky.urs.cz/item/CS_URS_2022_02/632450124"/>
    <hyperlink ref="F742" r:id="rId90" display="https://podminky.urs.cz/item/CS_URS_2022_02/632451033"/>
    <hyperlink ref="F747" r:id="rId91" display="https://podminky.urs.cz/item/CS_URS_2022_02/642942111"/>
    <hyperlink ref="F753" r:id="rId92" display="https://podminky.urs.cz/item/CS_URS_2022_02/899304811"/>
    <hyperlink ref="F758" r:id="rId93" display="https://podminky.urs.cz/item/CS_URS_2022_02/899914112"/>
    <hyperlink ref="F763" r:id="rId94" display="https://podminky.urs.cz/item/CS_URS_2022_02/935932112"/>
    <hyperlink ref="F771" r:id="rId95" display="https://podminky.urs.cz/item/CS_URS_2022_02/945412111"/>
    <hyperlink ref="F775" r:id="rId96" display="https://podminky.urs.cz/item/CS_URS_2022_02/949101112"/>
    <hyperlink ref="F780" r:id="rId97" display="https://podminky.urs.cz/item/CS_URS_2022_02/952901114"/>
    <hyperlink ref="F785" r:id="rId98" display="https://podminky.urs.cz/item/CS_URS_2022_02/953942121"/>
    <hyperlink ref="F795" r:id="rId99" display="https://podminky.urs.cz/item/CS_URS_2022_02/953943211"/>
    <hyperlink ref="F802" r:id="rId100" display="https://podminky.urs.cz/item/CS_URS_2022_02/962031133"/>
    <hyperlink ref="F808" r:id="rId101" display="https://podminky.urs.cz/item/CS_URS_2022_02/962042321"/>
    <hyperlink ref="F813" r:id="rId102" display="https://podminky.urs.cz/item/CS_URS_2022_02/962042521"/>
    <hyperlink ref="F822" r:id="rId103" display="https://podminky.urs.cz/item/CS_URS_2022_02/965042141"/>
    <hyperlink ref="F837" r:id="rId104" display="https://podminky.urs.cz/item/CS_URS_2022_02/965042241"/>
    <hyperlink ref="F852" r:id="rId105" display="https://podminky.urs.cz/item/CS_URS_2022_02/965043441"/>
    <hyperlink ref="F863" r:id="rId106" display="https://podminky.urs.cz/item/CS_URS_2022_02/968072456"/>
    <hyperlink ref="F867" r:id="rId107" display="https://podminky.urs.cz/item/CS_URS_2022_02/971033431"/>
    <hyperlink ref="F871" r:id="rId108" display="https://podminky.urs.cz/item/CS_URS_2022_02/971033441"/>
    <hyperlink ref="F875" r:id="rId109" display="https://podminky.urs.cz/item/CS_URS_2022_02/971052241"/>
    <hyperlink ref="F879" r:id="rId110" display="https://podminky.urs.cz/item/CS_URS_2022_02/971052461"/>
    <hyperlink ref="F883" r:id="rId111" display="https://podminky.urs.cz/item/CS_URS_2022_02/971033531"/>
    <hyperlink ref="F889" r:id="rId112" display="https://podminky.urs.cz/item/CS_URS_2022_02/971033541"/>
    <hyperlink ref="F894" r:id="rId113" display="https://podminky.urs.cz/item/CS_URS_2022_02/971033631"/>
    <hyperlink ref="F899" r:id="rId114" display="https://podminky.urs.cz/item/CS_URS_2022_02/972054691"/>
    <hyperlink ref="F904" r:id="rId115" display="https://podminky.urs.cz/item/CS_URS_2022_02/974031142"/>
    <hyperlink ref="F909" r:id="rId116" display="https://podminky.urs.cz/item/CS_URS_2022_02/974031155"/>
    <hyperlink ref="F916" r:id="rId117" display="https://podminky.urs.cz/item/CS_URS_2022_02/977151112"/>
    <hyperlink ref="F920" r:id="rId118" display="https://podminky.urs.cz/item/CS_URS_2022_02/977151121"/>
    <hyperlink ref="F924" r:id="rId119" display="https://podminky.urs.cz/item/CS_URS_2022_02/977151132"/>
    <hyperlink ref="F929" r:id="rId120" display="https://podminky.urs.cz/item/CS_URS_2022_02/978013161"/>
    <hyperlink ref="F933" r:id="rId121" display="https://podminky.urs.cz/item/CS_URS_2022_02/979071112"/>
    <hyperlink ref="F937" r:id="rId122" display="https://podminky.urs.cz/item/CS_URS_2022_02/979071131"/>
    <hyperlink ref="F941" r:id="rId123" display="https://podminky.urs.cz/item/CS_URS_2022_02/985341101"/>
    <hyperlink ref="F949" r:id="rId124" display="https://podminky.urs.cz/item/CS_URS_2022_02/985111231"/>
    <hyperlink ref="F954" r:id="rId125" display="https://podminky.urs.cz/item/CS_URS_2022_02/985111233"/>
    <hyperlink ref="F961" r:id="rId126" display="https://podminky.urs.cz/item/CS_URS_2022_02/997013151"/>
    <hyperlink ref="F963" r:id="rId127" display="https://podminky.urs.cz/item/CS_URS_2022_02/997013501"/>
    <hyperlink ref="F965" r:id="rId128" display="https://podminky.urs.cz/item/CS_URS_2022_02/997013509"/>
    <hyperlink ref="F969" r:id="rId129" display="https://podminky.urs.cz/item/CS_URS_2022_02/997013631"/>
    <hyperlink ref="F972" r:id="rId130" display="https://podminky.urs.cz/item/CS_URS_2022_02/998017001"/>
    <hyperlink ref="F974" r:id="rId131" display="https://podminky.urs.cz/item/CS_URS_2022_02/998223011"/>
    <hyperlink ref="F981" r:id="rId132" display="https://podminky.urs.cz/item/CS_URS_2022_02/998223094"/>
    <hyperlink ref="F988" r:id="rId133" display="https://podminky.urs.cz/item/CS_URS_2022_02/998223095"/>
    <hyperlink ref="F999" r:id="rId134" display="https://podminky.urs.cz/item/CS_URS_2022_02/711111052"/>
    <hyperlink ref="F1010" r:id="rId135" display="https://podminky.urs.cz/item/CS_URS_2022_02/711131811"/>
    <hyperlink ref="F1016" r:id="rId136" display="https://podminky.urs.cz/item/CS_URS_2022_02/711141559"/>
    <hyperlink ref="F1027" r:id="rId137" display="https://podminky.urs.cz/item/CS_URS_2022_02/711142559"/>
    <hyperlink ref="F1033" r:id="rId138" display="https://podminky.urs.cz/item/CS_URS_2022_02/711491176"/>
    <hyperlink ref="F1048" r:id="rId139" display="https://podminky.urs.cz/item/CS_URS_2022_02/711491171"/>
    <hyperlink ref="F1055" r:id="rId140" display="https://podminky.urs.cz/item/CS_URS_2022_02/711491172"/>
    <hyperlink ref="F1063" r:id="rId141" display="https://podminky.urs.cz/item/CS_URS_2022_02/711491271"/>
    <hyperlink ref="F1073" r:id="rId142" display="https://podminky.urs.cz/item/CS_URS_2022_02/711491272"/>
    <hyperlink ref="F1089" r:id="rId143" display="https://podminky.urs.cz/item/CS_URS_2022_02/998711101"/>
    <hyperlink ref="F1091" r:id="rId144" display="https://podminky.urs.cz/item/CS_URS_2022_02/998711181"/>
    <hyperlink ref="F1094" r:id="rId145" display="https://podminky.urs.cz/item/CS_URS_2022_02/713120824"/>
    <hyperlink ref="F1098" r:id="rId146" display="https://podminky.urs.cz/item/CS_URS_2022_02/713111111"/>
    <hyperlink ref="F1115" r:id="rId147" display="https://podminky.urs.cz/item/CS_URS_2022_02/713131141"/>
    <hyperlink ref="F1124" r:id="rId148" display="https://podminky.urs.cz/item/CS_URS_2022_02/713131145"/>
    <hyperlink ref="F1152" r:id="rId149" display="https://podminky.urs.cz/item/CS_URS_2022_02/713131145"/>
    <hyperlink ref="F1166" r:id="rId150" display="https://podminky.urs.cz/item/CS_URS_2022_02/713521121"/>
    <hyperlink ref="F1180" r:id="rId151" display="https://podminky.urs.cz/item/CS_URS_2022_02/998713101"/>
    <hyperlink ref="F1182" r:id="rId152" display="https://podminky.urs.cz/item/CS_URS_2022_02/998713181"/>
    <hyperlink ref="F1185" r:id="rId153" display="https://podminky.urs.cz/item/CS_URS_2022_02/714451011"/>
    <hyperlink ref="F1192" r:id="rId154" display="https://podminky.urs.cz/item/CS_URS_2022_02/998714101"/>
    <hyperlink ref="F1194" r:id="rId155" display="https://podminky.urs.cz/item/CS_URS_2022_02/998714181"/>
    <hyperlink ref="F1197" r:id="rId156" display="https://podminky.urs.cz/item/CS_URS_2022_02/741372002"/>
    <hyperlink ref="F1222" r:id="rId157" display="https://podminky.urs.cz/item/CS_URS_2022_02/998741101"/>
    <hyperlink ref="F1224" r:id="rId158" display="https://podminky.urs.cz/item/CS_URS_2022_02/998741181"/>
    <hyperlink ref="F1227" r:id="rId159" display="https://podminky.urs.cz/item/CS_URS_2022_02/751510862"/>
    <hyperlink ref="F1232" r:id="rId160" display="https://podminky.urs.cz/item/CS_URS_2022_02/766695213"/>
    <hyperlink ref="F1239" r:id="rId161" display="https://podminky.urs.cz/item/CS_URS_2022_02/998766101"/>
    <hyperlink ref="F1241" r:id="rId162" display="https://podminky.urs.cz/item/CS_URS_2022_02/998766181"/>
    <hyperlink ref="F1244" r:id="rId163" display="https://podminky.urs.cz/item/CS_URS_2022_02/767640311"/>
    <hyperlink ref="F1249" r:id="rId164" display="https://podminky.urs.cz/item/CS_URS_2022_02/767662110"/>
    <hyperlink ref="F1286" r:id="rId165" display="https://podminky.urs.cz/item/CS_URS_2022_02/998767101"/>
    <hyperlink ref="F1288" r:id="rId166" display="https://podminky.urs.cz/item/CS_URS_2022_02/998767181"/>
    <hyperlink ref="F1291" r:id="rId167" display="https://podminky.urs.cz/item/CS_URS_2022_02/772524150"/>
    <hyperlink ref="F1308" r:id="rId168" display="https://podminky.urs.cz/item/CS_URS_2022_02/998772101"/>
    <hyperlink ref="F1310" r:id="rId169" display="https://podminky.urs.cz/item/CS_URS_2022_02/998772181"/>
    <hyperlink ref="F1313" r:id="rId170" display="https://podminky.urs.cz/item/CS_URS_2022_02/784111003"/>
    <hyperlink ref="F1323" r:id="rId171" display="https://podminky.urs.cz/item/CS_URS_2022_02/784111005"/>
    <hyperlink ref="F1327" r:id="rId172" display="https://podminky.urs.cz/item/CS_URS_2022_02/784312023"/>
    <hyperlink ref="F1337" r:id="rId173" display="https://podminky.urs.cz/item/CS_URS_2022_02/784312025"/>
  </hyperlink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4" r:id="rId175"/>
  <headerFooter>
    <oddFooter>&amp;CStrana &amp;P z &amp;N</oddFooter>
  </headerFooter>
  <drawing r:id="rId17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5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7109375" style="0" customWidth="1"/>
    <col min="7" max="7" width="7.421875" style="0" customWidth="1"/>
    <col min="8" max="8" width="14.00390625" style="0" customWidth="1"/>
    <col min="9" max="9" width="15.7109375" style="0" customWidth="1"/>
    <col min="10" max="11" width="22.28125" style="0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7" customHeight="1"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AT2" s="18" t="s">
        <v>93</v>
      </c>
    </row>
    <row r="3" spans="2:46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85</v>
      </c>
    </row>
    <row r="4" spans="2:46" ht="25" customHeight="1">
      <c r="B4" s="21"/>
      <c r="D4" s="22" t="s">
        <v>118</v>
      </c>
      <c r="L4" s="21"/>
      <c r="M4" s="92" t="s">
        <v>10</v>
      </c>
      <c r="AT4" s="18" t="s">
        <v>4</v>
      </c>
    </row>
    <row r="5" spans="2:12" ht="7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29" t="str">
        <f>'Rekapitulace stavby'!K6</f>
        <v>RUK SBZ - PD výměny záložního zdroje Karolinum</v>
      </c>
      <c r="F7" s="330"/>
      <c r="G7" s="330"/>
      <c r="H7" s="330"/>
      <c r="L7" s="21"/>
    </row>
    <row r="8" spans="2:12" ht="12" customHeight="1">
      <c r="B8" s="21"/>
      <c r="D8" s="28" t="s">
        <v>131</v>
      </c>
      <c r="L8" s="21"/>
    </row>
    <row r="9" spans="2:12" s="1" customFormat="1" ht="16.5" customHeight="1">
      <c r="B9" s="33"/>
      <c r="E9" s="329" t="s">
        <v>135</v>
      </c>
      <c r="F9" s="328"/>
      <c r="G9" s="328"/>
      <c r="H9" s="328"/>
      <c r="L9" s="33"/>
    </row>
    <row r="10" spans="2:12" s="1" customFormat="1" ht="12" customHeight="1">
      <c r="B10" s="33"/>
      <c r="D10" s="28" t="s">
        <v>139</v>
      </c>
      <c r="L10" s="33"/>
    </row>
    <row r="11" spans="2:12" s="1" customFormat="1" ht="16.5" customHeight="1">
      <c r="B11" s="33"/>
      <c r="E11" s="309" t="s">
        <v>1601</v>
      </c>
      <c r="F11" s="328"/>
      <c r="G11" s="328"/>
      <c r="H11" s="328"/>
      <c r="L11" s="33"/>
    </row>
    <row r="12" spans="2:12" s="1" customFormat="1" ht="12">
      <c r="B12" s="33"/>
      <c r="L12" s="33"/>
    </row>
    <row r="13" spans="2:12" s="1" customFormat="1" ht="12" customHeight="1">
      <c r="B13" s="33"/>
      <c r="D13" s="28" t="s">
        <v>18</v>
      </c>
      <c r="F13" s="26" t="s">
        <v>21</v>
      </c>
      <c r="I13" s="28" t="s">
        <v>20</v>
      </c>
      <c r="J13" s="26" t="s">
        <v>21</v>
      </c>
      <c r="L13" s="33"/>
    </row>
    <row r="14" spans="2:12" s="1" customFormat="1" ht="12" customHeight="1">
      <c r="B14" s="33"/>
      <c r="D14" s="28" t="s">
        <v>22</v>
      </c>
      <c r="F14" s="26" t="s">
        <v>23</v>
      </c>
      <c r="I14" s="28" t="s">
        <v>24</v>
      </c>
      <c r="J14" s="50" t="str">
        <f>'Rekapitulace stavby'!AN8</f>
        <v>31. 10. 2022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8" t="s">
        <v>26</v>
      </c>
      <c r="I16" s="28" t="s">
        <v>27</v>
      </c>
      <c r="J16" s="26" t="s">
        <v>28</v>
      </c>
      <c r="L16" s="33"/>
    </row>
    <row r="17" spans="2:12" s="1" customFormat="1" ht="18" customHeight="1">
      <c r="B17" s="33"/>
      <c r="E17" s="26" t="s">
        <v>29</v>
      </c>
      <c r="I17" s="28" t="s">
        <v>30</v>
      </c>
      <c r="J17" s="26" t="s">
        <v>21</v>
      </c>
      <c r="L17" s="33"/>
    </row>
    <row r="18" spans="2:12" s="1" customFormat="1" ht="7" customHeight="1">
      <c r="B18" s="33"/>
      <c r="L18" s="33"/>
    </row>
    <row r="19" spans="2:12" s="1" customFormat="1" ht="12" customHeight="1">
      <c r="B19" s="33"/>
      <c r="D19" s="28" t="s">
        <v>31</v>
      </c>
      <c r="I19" s="28" t="s">
        <v>27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31" t="str">
        <f>'Rekapitulace stavby'!E14</f>
        <v>Vyplň údaj</v>
      </c>
      <c r="F20" s="323"/>
      <c r="G20" s="323"/>
      <c r="H20" s="323"/>
      <c r="I20" s="28" t="s">
        <v>30</v>
      </c>
      <c r="J20" s="29" t="str">
        <f>'Rekapitulace stavby'!AN14</f>
        <v>Vyplň údaj</v>
      </c>
      <c r="L20" s="33"/>
    </row>
    <row r="21" spans="2:12" s="1" customFormat="1" ht="7" customHeight="1">
      <c r="B21" s="33"/>
      <c r="L21" s="33"/>
    </row>
    <row r="22" spans="2:12" s="1" customFormat="1" ht="12" customHeight="1">
      <c r="B22" s="33"/>
      <c r="D22" s="28" t="s">
        <v>33</v>
      </c>
      <c r="I22" s="28" t="s">
        <v>27</v>
      </c>
      <c r="J22" s="26" t="s">
        <v>34</v>
      </c>
      <c r="L22" s="33"/>
    </row>
    <row r="23" spans="2:12" s="1" customFormat="1" ht="18" customHeight="1">
      <c r="B23" s="33"/>
      <c r="E23" s="26" t="s">
        <v>35</v>
      </c>
      <c r="I23" s="28" t="s">
        <v>30</v>
      </c>
      <c r="J23" s="26" t="s">
        <v>36</v>
      </c>
      <c r="L23" s="33"/>
    </row>
    <row r="24" spans="2:12" s="1" customFormat="1" ht="7" customHeight="1">
      <c r="B24" s="33"/>
      <c r="L24" s="33"/>
    </row>
    <row r="25" spans="2:12" s="1" customFormat="1" ht="12" customHeight="1">
      <c r="B25" s="33"/>
      <c r="D25" s="28" t="s">
        <v>38</v>
      </c>
      <c r="I25" s="28" t="s">
        <v>27</v>
      </c>
      <c r="J25" s="26" t="str">
        <f>IF('Rekapitulace stavby'!AN19="","",'Rekapitulace stavby'!AN19)</f>
        <v/>
      </c>
      <c r="L25" s="33"/>
    </row>
    <row r="26" spans="2:12" s="1" customFormat="1" ht="18" customHeight="1">
      <c r="B26" s="33"/>
      <c r="E26" s="26" t="str">
        <f>IF('Rekapitulace stavby'!E20="","",'Rekapitulace stavby'!E20)</f>
        <v xml:space="preserve"> </v>
      </c>
      <c r="I26" s="28" t="s">
        <v>30</v>
      </c>
      <c r="J26" s="26" t="str">
        <f>IF('Rekapitulace stavby'!AN20="","",'Rekapitulace stavby'!AN20)</f>
        <v/>
      </c>
      <c r="L26" s="33"/>
    </row>
    <row r="27" spans="2:12" s="1" customFormat="1" ht="7" customHeight="1">
      <c r="B27" s="33"/>
      <c r="L27" s="33"/>
    </row>
    <row r="28" spans="2:12" s="1" customFormat="1" ht="12" customHeight="1">
      <c r="B28" s="33"/>
      <c r="D28" s="28" t="s">
        <v>40</v>
      </c>
      <c r="L28" s="33"/>
    </row>
    <row r="29" spans="2:12" s="7" customFormat="1" ht="47.25" customHeight="1">
      <c r="B29" s="93"/>
      <c r="E29" s="327" t="s">
        <v>41</v>
      </c>
      <c r="F29" s="327"/>
      <c r="G29" s="327"/>
      <c r="H29" s="327"/>
      <c r="L29" s="93"/>
    </row>
    <row r="30" spans="2:12" s="1" customFormat="1" ht="7" customHeight="1">
      <c r="B30" s="33"/>
      <c r="L30" s="33"/>
    </row>
    <row r="31" spans="2:12" s="1" customFormat="1" ht="7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4" customHeight="1">
      <c r="B32" s="33"/>
      <c r="D32" s="94" t="s">
        <v>42</v>
      </c>
      <c r="J32" s="64">
        <f>ROUND(J95,2)</f>
        <v>0</v>
      </c>
      <c r="L32" s="33"/>
    </row>
    <row r="33" spans="2:12" s="1" customFormat="1" ht="7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5" customHeight="1">
      <c r="B34" s="33"/>
      <c r="F34" s="36" t="s">
        <v>44</v>
      </c>
      <c r="I34" s="36" t="s">
        <v>43</v>
      </c>
      <c r="J34" s="36" t="s">
        <v>45</v>
      </c>
      <c r="L34" s="33"/>
    </row>
    <row r="35" spans="2:12" s="1" customFormat="1" ht="14.5" customHeight="1">
      <c r="B35" s="33"/>
      <c r="D35" s="53" t="s">
        <v>46</v>
      </c>
      <c r="E35" s="28" t="s">
        <v>47</v>
      </c>
      <c r="F35" s="84">
        <f>ROUND((SUM(BE95:BE158)),2)</f>
        <v>0</v>
      </c>
      <c r="I35" s="95">
        <v>0.21</v>
      </c>
      <c r="J35" s="84">
        <f>ROUND(((SUM(BE95:BE158))*I35),2)</f>
        <v>0</v>
      </c>
      <c r="L35" s="33"/>
    </row>
    <row r="36" spans="2:12" s="1" customFormat="1" ht="14.5" customHeight="1">
      <c r="B36" s="33"/>
      <c r="E36" s="28" t="s">
        <v>48</v>
      </c>
      <c r="F36" s="84">
        <f>ROUND((SUM(BF95:BF158)),2)</f>
        <v>0</v>
      </c>
      <c r="I36" s="95">
        <v>0.15</v>
      </c>
      <c r="J36" s="84">
        <f>ROUND(((SUM(BF95:BF158))*I36),2)</f>
        <v>0</v>
      </c>
      <c r="L36" s="33"/>
    </row>
    <row r="37" spans="2:12" s="1" customFormat="1" ht="14.5" customHeight="1" hidden="1">
      <c r="B37" s="33"/>
      <c r="E37" s="28" t="s">
        <v>49</v>
      </c>
      <c r="F37" s="84">
        <f>ROUND((SUM(BG95:BG158)),2)</f>
        <v>0</v>
      </c>
      <c r="I37" s="95">
        <v>0.21</v>
      </c>
      <c r="J37" s="84">
        <f>0</f>
        <v>0</v>
      </c>
      <c r="L37" s="33"/>
    </row>
    <row r="38" spans="2:12" s="1" customFormat="1" ht="14.5" customHeight="1" hidden="1">
      <c r="B38" s="33"/>
      <c r="E38" s="28" t="s">
        <v>50</v>
      </c>
      <c r="F38" s="84">
        <f>ROUND((SUM(BH95:BH158)),2)</f>
        <v>0</v>
      </c>
      <c r="I38" s="95">
        <v>0.15</v>
      </c>
      <c r="J38" s="84">
        <f>0</f>
        <v>0</v>
      </c>
      <c r="L38" s="33"/>
    </row>
    <row r="39" spans="2:12" s="1" customFormat="1" ht="14.5" customHeight="1" hidden="1">
      <c r="B39" s="33"/>
      <c r="E39" s="28" t="s">
        <v>51</v>
      </c>
      <c r="F39" s="84">
        <f>ROUND((SUM(BI95:BI158)),2)</f>
        <v>0</v>
      </c>
      <c r="I39" s="95">
        <v>0</v>
      </c>
      <c r="J39" s="84">
        <f>0</f>
        <v>0</v>
      </c>
      <c r="L39" s="33"/>
    </row>
    <row r="40" spans="2:12" s="1" customFormat="1" ht="7" customHeight="1">
      <c r="B40" s="33"/>
      <c r="L40" s="33"/>
    </row>
    <row r="41" spans="2:12" s="1" customFormat="1" ht="25.4" customHeight="1">
      <c r="B41" s="33"/>
      <c r="C41" s="96"/>
      <c r="D41" s="97" t="s">
        <v>52</v>
      </c>
      <c r="E41" s="55"/>
      <c r="F41" s="55"/>
      <c r="G41" s="98" t="s">
        <v>53</v>
      </c>
      <c r="H41" s="99" t="s">
        <v>54</v>
      </c>
      <c r="I41" s="55"/>
      <c r="J41" s="100">
        <f>SUM(J32:J39)</f>
        <v>0</v>
      </c>
      <c r="K41" s="101"/>
      <c r="L41" s="33"/>
    </row>
    <row r="42" spans="2:12" s="1" customFormat="1" ht="14.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7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5" customHeight="1">
      <c r="B47" s="33"/>
      <c r="C47" s="22" t="s">
        <v>174</v>
      </c>
      <c r="L47" s="33"/>
    </row>
    <row r="48" spans="2:12" s="1" customFormat="1" ht="7" customHeight="1">
      <c r="B48" s="33"/>
      <c r="L48" s="33"/>
    </row>
    <row r="49" spans="2:12" s="1" customFormat="1" ht="12" customHeight="1">
      <c r="B49" s="33"/>
      <c r="C49" s="28" t="s">
        <v>16</v>
      </c>
      <c r="L49" s="33"/>
    </row>
    <row r="50" spans="2:12" s="1" customFormat="1" ht="16.5" customHeight="1">
      <c r="B50" s="33"/>
      <c r="E50" s="329" t="str">
        <f>E7</f>
        <v>RUK SBZ - PD výměny záložního zdroje Karolinum</v>
      </c>
      <c r="F50" s="330"/>
      <c r="G50" s="330"/>
      <c r="H50" s="330"/>
      <c r="L50" s="33"/>
    </row>
    <row r="51" spans="2:12" ht="12" customHeight="1">
      <c r="B51" s="21"/>
      <c r="C51" s="28" t="s">
        <v>131</v>
      </c>
      <c r="L51" s="21"/>
    </row>
    <row r="52" spans="2:12" s="1" customFormat="1" ht="16.5" customHeight="1">
      <c r="B52" s="33"/>
      <c r="E52" s="329" t="s">
        <v>135</v>
      </c>
      <c r="F52" s="328"/>
      <c r="G52" s="328"/>
      <c r="H52" s="328"/>
      <c r="L52" s="33"/>
    </row>
    <row r="53" spans="2:12" s="1" customFormat="1" ht="12" customHeight="1">
      <c r="B53" s="33"/>
      <c r="C53" s="28" t="s">
        <v>139</v>
      </c>
      <c r="L53" s="33"/>
    </row>
    <row r="54" spans="2:12" s="1" customFormat="1" ht="16.5" customHeight="1">
      <c r="B54" s="33"/>
      <c r="E54" s="309" t="str">
        <f>E11</f>
        <v>SO.01.02 - Zdravotechnické instalace</v>
      </c>
      <c r="F54" s="328"/>
      <c r="G54" s="328"/>
      <c r="H54" s="328"/>
      <c r="L54" s="33"/>
    </row>
    <row r="55" spans="2:12" s="1" customFormat="1" ht="7" customHeight="1">
      <c r="B55" s="33"/>
      <c r="L55" s="33"/>
    </row>
    <row r="56" spans="2:12" s="1" customFormat="1" ht="12" customHeight="1">
      <c r="B56" s="33"/>
      <c r="C56" s="28" t="s">
        <v>22</v>
      </c>
      <c r="F56" s="26" t="str">
        <f>F14</f>
        <v>Praha</v>
      </c>
      <c r="I56" s="28" t="s">
        <v>24</v>
      </c>
      <c r="J56" s="50" t="str">
        <f>IF(J14="","",J14)</f>
        <v>31. 10. 2022</v>
      </c>
      <c r="L56" s="33"/>
    </row>
    <row r="57" spans="2:12" s="1" customFormat="1" ht="7" customHeight="1">
      <c r="B57" s="33"/>
      <c r="L57" s="33"/>
    </row>
    <row r="58" spans="2:12" s="1" customFormat="1" ht="15.25" customHeight="1">
      <c r="B58" s="33"/>
      <c r="C58" s="28" t="s">
        <v>26</v>
      </c>
      <c r="F58" s="26" t="str">
        <f>E17</f>
        <v>Univerzita Karlova, Správa budov a zařízení</v>
      </c>
      <c r="I58" s="28" t="s">
        <v>33</v>
      </c>
      <c r="J58" s="31" t="str">
        <f>E23</f>
        <v>SVIŽN s.r.o.</v>
      </c>
      <c r="L58" s="33"/>
    </row>
    <row r="59" spans="2:12" s="1" customFormat="1" ht="15.25" customHeight="1">
      <c r="B59" s="33"/>
      <c r="C59" s="28" t="s">
        <v>31</v>
      </c>
      <c r="F59" s="26" t="str">
        <f>IF(E20="","",E20)</f>
        <v>Vyplň údaj</v>
      </c>
      <c r="I59" s="28" t="s">
        <v>38</v>
      </c>
      <c r="J59" s="31" t="str">
        <f>E26</f>
        <v xml:space="preserve"> </v>
      </c>
      <c r="L59" s="33"/>
    </row>
    <row r="60" spans="2:12" s="1" customFormat="1" ht="10.4" customHeight="1">
      <c r="B60" s="33"/>
      <c r="L60" s="33"/>
    </row>
    <row r="61" spans="2:12" s="1" customFormat="1" ht="29.25" customHeight="1">
      <c r="B61" s="33"/>
      <c r="C61" s="102" t="s">
        <v>175</v>
      </c>
      <c r="D61" s="96"/>
      <c r="E61" s="96"/>
      <c r="F61" s="96"/>
      <c r="G61" s="96"/>
      <c r="H61" s="96"/>
      <c r="I61" s="96"/>
      <c r="J61" s="103" t="s">
        <v>176</v>
      </c>
      <c r="K61" s="96"/>
      <c r="L61" s="33"/>
    </row>
    <row r="62" spans="2:12" s="1" customFormat="1" ht="10.4" customHeight="1">
      <c r="B62" s="33"/>
      <c r="L62" s="33"/>
    </row>
    <row r="63" spans="2:47" s="1" customFormat="1" ht="22.9" customHeight="1">
      <c r="B63" s="33"/>
      <c r="C63" s="104" t="s">
        <v>74</v>
      </c>
      <c r="J63" s="64">
        <f>J95</f>
        <v>0</v>
      </c>
      <c r="L63" s="33"/>
      <c r="AU63" s="18" t="s">
        <v>177</v>
      </c>
    </row>
    <row r="64" spans="2:12" s="8" customFormat="1" ht="25" customHeight="1">
      <c r="B64" s="105"/>
      <c r="D64" s="106" t="s">
        <v>1602</v>
      </c>
      <c r="E64" s="107"/>
      <c r="F64" s="107"/>
      <c r="G64" s="107"/>
      <c r="H64" s="107"/>
      <c r="I64" s="107"/>
      <c r="J64" s="108">
        <f>J96</f>
        <v>0</v>
      </c>
      <c r="L64" s="105"/>
    </row>
    <row r="65" spans="2:12" s="9" customFormat="1" ht="19.9" customHeight="1">
      <c r="B65" s="109"/>
      <c r="D65" s="110" t="s">
        <v>1603</v>
      </c>
      <c r="E65" s="111"/>
      <c r="F65" s="111"/>
      <c r="G65" s="111"/>
      <c r="H65" s="111"/>
      <c r="I65" s="111"/>
      <c r="J65" s="112">
        <f>J97</f>
        <v>0</v>
      </c>
      <c r="L65" s="109"/>
    </row>
    <row r="66" spans="2:12" s="9" customFormat="1" ht="14.9" customHeight="1">
      <c r="B66" s="109"/>
      <c r="D66" s="110" t="s">
        <v>1604</v>
      </c>
      <c r="E66" s="111"/>
      <c r="F66" s="111"/>
      <c r="G66" s="111"/>
      <c r="H66" s="111"/>
      <c r="I66" s="111"/>
      <c r="J66" s="112">
        <f>J98</f>
        <v>0</v>
      </c>
      <c r="L66" s="109"/>
    </row>
    <row r="67" spans="2:12" s="9" customFormat="1" ht="14.9" customHeight="1">
      <c r="B67" s="109"/>
      <c r="D67" s="110" t="s">
        <v>1605</v>
      </c>
      <c r="E67" s="111"/>
      <c r="F67" s="111"/>
      <c r="G67" s="111"/>
      <c r="H67" s="111"/>
      <c r="I67" s="111"/>
      <c r="J67" s="112">
        <f>J109</f>
        <v>0</v>
      </c>
      <c r="L67" s="109"/>
    </row>
    <row r="68" spans="2:12" s="9" customFormat="1" ht="14.9" customHeight="1">
      <c r="B68" s="109"/>
      <c r="D68" s="110" t="s">
        <v>1606</v>
      </c>
      <c r="E68" s="111"/>
      <c r="F68" s="111"/>
      <c r="G68" s="111"/>
      <c r="H68" s="111"/>
      <c r="I68" s="111"/>
      <c r="J68" s="112">
        <f>J113</f>
        <v>0</v>
      </c>
      <c r="L68" s="109"/>
    </row>
    <row r="69" spans="2:12" s="9" customFormat="1" ht="19.9" customHeight="1">
      <c r="B69" s="109"/>
      <c r="D69" s="110" t="s">
        <v>1607</v>
      </c>
      <c r="E69" s="111"/>
      <c r="F69" s="111"/>
      <c r="G69" s="111"/>
      <c r="H69" s="111"/>
      <c r="I69" s="111"/>
      <c r="J69" s="112">
        <f>J118</f>
        <v>0</v>
      </c>
      <c r="L69" s="109"/>
    </row>
    <row r="70" spans="2:12" s="9" customFormat="1" ht="14.9" customHeight="1">
      <c r="B70" s="109"/>
      <c r="D70" s="110" t="s">
        <v>1608</v>
      </c>
      <c r="E70" s="111"/>
      <c r="F70" s="111"/>
      <c r="G70" s="111"/>
      <c r="H70" s="111"/>
      <c r="I70" s="111"/>
      <c r="J70" s="112">
        <f>J119</f>
        <v>0</v>
      </c>
      <c r="L70" s="109"/>
    </row>
    <row r="71" spans="2:12" s="9" customFormat="1" ht="14.9" customHeight="1">
      <c r="B71" s="109"/>
      <c r="D71" s="110" t="s">
        <v>1609</v>
      </c>
      <c r="E71" s="111"/>
      <c r="F71" s="111"/>
      <c r="G71" s="111"/>
      <c r="H71" s="111"/>
      <c r="I71" s="111"/>
      <c r="J71" s="112">
        <f>J132</f>
        <v>0</v>
      </c>
      <c r="L71" s="109"/>
    </row>
    <row r="72" spans="2:12" s="9" customFormat="1" ht="14.9" customHeight="1">
      <c r="B72" s="109"/>
      <c r="D72" s="110" t="s">
        <v>1610</v>
      </c>
      <c r="E72" s="111"/>
      <c r="F72" s="111"/>
      <c r="G72" s="111"/>
      <c r="H72" s="111"/>
      <c r="I72" s="111"/>
      <c r="J72" s="112">
        <f>J153</f>
        <v>0</v>
      </c>
      <c r="L72" s="109"/>
    </row>
    <row r="73" spans="2:12" s="9" customFormat="1" ht="14.9" customHeight="1">
      <c r="B73" s="109"/>
      <c r="D73" s="110" t="s">
        <v>1611</v>
      </c>
      <c r="E73" s="111"/>
      <c r="F73" s="111"/>
      <c r="G73" s="111"/>
      <c r="H73" s="111"/>
      <c r="I73" s="111"/>
      <c r="J73" s="112">
        <f>J157</f>
        <v>0</v>
      </c>
      <c r="L73" s="109"/>
    </row>
    <row r="74" spans="2:12" s="1" customFormat="1" ht="21.75" customHeight="1">
      <c r="B74" s="33"/>
      <c r="L74" s="33"/>
    </row>
    <row r="75" spans="2:12" s="1" customFormat="1" ht="7" customHeight="1"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33"/>
    </row>
    <row r="79" spans="2:12" s="1" customFormat="1" ht="7" customHeight="1">
      <c r="B79" s="44"/>
      <c r="C79" s="45"/>
      <c r="D79" s="45"/>
      <c r="E79" s="45"/>
      <c r="F79" s="45"/>
      <c r="G79" s="45"/>
      <c r="H79" s="45"/>
      <c r="I79" s="45"/>
      <c r="J79" s="45"/>
      <c r="K79" s="45"/>
      <c r="L79" s="33"/>
    </row>
    <row r="80" spans="2:12" s="1" customFormat="1" ht="25" customHeight="1">
      <c r="B80" s="33"/>
      <c r="C80" s="22" t="s">
        <v>200</v>
      </c>
      <c r="L80" s="33"/>
    </row>
    <row r="81" spans="2:12" s="1" customFormat="1" ht="7" customHeight="1">
      <c r="B81" s="33"/>
      <c r="L81" s="33"/>
    </row>
    <row r="82" spans="2:12" s="1" customFormat="1" ht="12" customHeight="1">
      <c r="B82" s="33"/>
      <c r="C82" s="28" t="s">
        <v>16</v>
      </c>
      <c r="L82" s="33"/>
    </row>
    <row r="83" spans="2:12" s="1" customFormat="1" ht="16.5" customHeight="1">
      <c r="B83" s="33"/>
      <c r="E83" s="329" t="str">
        <f>E7</f>
        <v>RUK SBZ - PD výměny záložního zdroje Karolinum</v>
      </c>
      <c r="F83" s="330"/>
      <c r="G83" s="330"/>
      <c r="H83" s="330"/>
      <c r="L83" s="33"/>
    </row>
    <row r="84" spans="2:12" ht="12" customHeight="1">
      <c r="B84" s="21"/>
      <c r="C84" s="28" t="s">
        <v>131</v>
      </c>
      <c r="L84" s="21"/>
    </row>
    <row r="85" spans="2:12" s="1" customFormat="1" ht="16.5" customHeight="1">
      <c r="B85" s="33"/>
      <c r="E85" s="329" t="s">
        <v>135</v>
      </c>
      <c r="F85" s="328"/>
      <c r="G85" s="328"/>
      <c r="H85" s="328"/>
      <c r="L85" s="33"/>
    </row>
    <row r="86" spans="2:12" s="1" customFormat="1" ht="12" customHeight="1">
      <c r="B86" s="33"/>
      <c r="C86" s="28" t="s">
        <v>139</v>
      </c>
      <c r="L86" s="33"/>
    </row>
    <row r="87" spans="2:12" s="1" customFormat="1" ht="16.5" customHeight="1">
      <c r="B87" s="33"/>
      <c r="E87" s="309" t="str">
        <f>E11</f>
        <v>SO.01.02 - Zdravotechnické instalace</v>
      </c>
      <c r="F87" s="328"/>
      <c r="G87" s="328"/>
      <c r="H87" s="328"/>
      <c r="L87" s="33"/>
    </row>
    <row r="88" spans="2:12" s="1" customFormat="1" ht="7" customHeight="1">
      <c r="B88" s="33"/>
      <c r="L88" s="33"/>
    </row>
    <row r="89" spans="2:12" s="1" customFormat="1" ht="12" customHeight="1">
      <c r="B89" s="33"/>
      <c r="C89" s="28" t="s">
        <v>22</v>
      </c>
      <c r="F89" s="26" t="str">
        <f>F14</f>
        <v>Praha</v>
      </c>
      <c r="I89" s="28" t="s">
        <v>24</v>
      </c>
      <c r="J89" s="50" t="str">
        <f>IF(J14="","",J14)</f>
        <v>31. 10. 2022</v>
      </c>
      <c r="L89" s="33"/>
    </row>
    <row r="90" spans="2:12" s="1" customFormat="1" ht="7" customHeight="1">
      <c r="B90" s="33"/>
      <c r="L90" s="33"/>
    </row>
    <row r="91" spans="2:12" s="1" customFormat="1" ht="15.25" customHeight="1">
      <c r="B91" s="33"/>
      <c r="C91" s="28" t="s">
        <v>26</v>
      </c>
      <c r="F91" s="26" t="str">
        <f>E17</f>
        <v>Univerzita Karlova, Správa budov a zařízení</v>
      </c>
      <c r="I91" s="28" t="s">
        <v>33</v>
      </c>
      <c r="J91" s="31" t="str">
        <f>E23</f>
        <v>SVIŽN s.r.o.</v>
      </c>
      <c r="L91" s="33"/>
    </row>
    <row r="92" spans="2:12" s="1" customFormat="1" ht="15.25" customHeight="1">
      <c r="B92" s="33"/>
      <c r="C92" s="28" t="s">
        <v>31</v>
      </c>
      <c r="F92" s="26" t="str">
        <f>IF(E20="","",E20)</f>
        <v>Vyplň údaj</v>
      </c>
      <c r="I92" s="28" t="s">
        <v>38</v>
      </c>
      <c r="J92" s="31" t="str">
        <f>E26</f>
        <v xml:space="preserve"> </v>
      </c>
      <c r="L92" s="33"/>
    </row>
    <row r="93" spans="2:12" s="1" customFormat="1" ht="10.4" customHeight="1">
      <c r="B93" s="33"/>
      <c r="L93" s="33"/>
    </row>
    <row r="94" spans="2:20" s="10" customFormat="1" ht="29.25" customHeight="1">
      <c r="B94" s="113"/>
      <c r="C94" s="114" t="s">
        <v>201</v>
      </c>
      <c r="D94" s="115" t="s">
        <v>61</v>
      </c>
      <c r="E94" s="115" t="s">
        <v>57</v>
      </c>
      <c r="F94" s="115" t="s">
        <v>58</v>
      </c>
      <c r="G94" s="115" t="s">
        <v>202</v>
      </c>
      <c r="H94" s="115" t="s">
        <v>203</v>
      </c>
      <c r="I94" s="115" t="s">
        <v>204</v>
      </c>
      <c r="J94" s="115" t="s">
        <v>176</v>
      </c>
      <c r="K94" s="116" t="s">
        <v>205</v>
      </c>
      <c r="L94" s="113"/>
      <c r="M94" s="57" t="s">
        <v>21</v>
      </c>
      <c r="N94" s="58" t="s">
        <v>46</v>
      </c>
      <c r="O94" s="58" t="s">
        <v>206</v>
      </c>
      <c r="P94" s="58" t="s">
        <v>207</v>
      </c>
      <c r="Q94" s="58" t="s">
        <v>208</v>
      </c>
      <c r="R94" s="58" t="s">
        <v>209</v>
      </c>
      <c r="S94" s="58" t="s">
        <v>210</v>
      </c>
      <c r="T94" s="59" t="s">
        <v>211</v>
      </c>
    </row>
    <row r="95" spans="2:63" s="1" customFormat="1" ht="22.9" customHeight="1">
      <c r="B95" s="33"/>
      <c r="C95" s="62" t="s">
        <v>212</v>
      </c>
      <c r="J95" s="117">
        <f>BK95</f>
        <v>0</v>
      </c>
      <c r="L95" s="33"/>
      <c r="M95" s="60"/>
      <c r="N95" s="51"/>
      <c r="O95" s="51"/>
      <c r="P95" s="118">
        <f>P96</f>
        <v>0</v>
      </c>
      <c r="Q95" s="51"/>
      <c r="R95" s="118">
        <f>R96</f>
        <v>0.147335563</v>
      </c>
      <c r="S95" s="51"/>
      <c r="T95" s="119">
        <f>T96</f>
        <v>0</v>
      </c>
      <c r="AT95" s="18" t="s">
        <v>75</v>
      </c>
      <c r="AU95" s="18" t="s">
        <v>177</v>
      </c>
      <c r="BK95" s="120">
        <f>BK96</f>
        <v>0</v>
      </c>
    </row>
    <row r="96" spans="2:63" s="11" customFormat="1" ht="25.9" customHeight="1">
      <c r="B96" s="121"/>
      <c r="D96" s="122" t="s">
        <v>75</v>
      </c>
      <c r="E96" s="123" t="s">
        <v>1612</v>
      </c>
      <c r="F96" s="123" t="s">
        <v>92</v>
      </c>
      <c r="I96" s="124"/>
      <c r="J96" s="125">
        <f>BK96</f>
        <v>0</v>
      </c>
      <c r="L96" s="121"/>
      <c r="M96" s="126"/>
      <c r="P96" s="127">
        <f>P97+P118</f>
        <v>0</v>
      </c>
      <c r="R96" s="127">
        <f>R97+R118</f>
        <v>0.147335563</v>
      </c>
      <c r="T96" s="128">
        <f>T97+T118</f>
        <v>0</v>
      </c>
      <c r="AR96" s="122" t="s">
        <v>83</v>
      </c>
      <c r="AT96" s="129" t="s">
        <v>75</v>
      </c>
      <c r="AU96" s="129" t="s">
        <v>76</v>
      </c>
      <c r="AY96" s="122" t="s">
        <v>215</v>
      </c>
      <c r="BK96" s="130">
        <f>BK97+BK118</f>
        <v>0</v>
      </c>
    </row>
    <row r="97" spans="2:63" s="11" customFormat="1" ht="22.9" customHeight="1">
      <c r="B97" s="121"/>
      <c r="D97" s="122" t="s">
        <v>75</v>
      </c>
      <c r="E97" s="131" t="s">
        <v>1613</v>
      </c>
      <c r="F97" s="131" t="s">
        <v>1614</v>
      </c>
      <c r="I97" s="124"/>
      <c r="J97" s="132">
        <f>BK97</f>
        <v>0</v>
      </c>
      <c r="L97" s="121"/>
      <c r="M97" s="126"/>
      <c r="P97" s="127">
        <f>P98+P109+P113</f>
        <v>0</v>
      </c>
      <c r="R97" s="127">
        <f>R98+R109+R113</f>
        <v>0.09752047500000001</v>
      </c>
      <c r="T97" s="128">
        <f>T98+T109+T113</f>
        <v>0</v>
      </c>
      <c r="AR97" s="122" t="s">
        <v>83</v>
      </c>
      <c r="AT97" s="129" t="s">
        <v>75</v>
      </c>
      <c r="AU97" s="129" t="s">
        <v>83</v>
      </c>
      <c r="AY97" s="122" t="s">
        <v>215</v>
      </c>
      <c r="BK97" s="130">
        <f>BK98+BK109+BK113</f>
        <v>0</v>
      </c>
    </row>
    <row r="98" spans="2:63" s="11" customFormat="1" ht="20.9" customHeight="1">
      <c r="B98" s="121"/>
      <c r="D98" s="122" t="s">
        <v>75</v>
      </c>
      <c r="E98" s="131" t="s">
        <v>1615</v>
      </c>
      <c r="F98" s="131" t="s">
        <v>1616</v>
      </c>
      <c r="I98" s="124"/>
      <c r="J98" s="132">
        <f>BK98</f>
        <v>0</v>
      </c>
      <c r="L98" s="121"/>
      <c r="M98" s="126"/>
      <c r="P98" s="127">
        <f>SUM(P99:P108)</f>
        <v>0</v>
      </c>
      <c r="R98" s="127">
        <f>SUM(R99:R108)</f>
        <v>0.096390475</v>
      </c>
      <c r="T98" s="128">
        <f>SUM(T99:T108)</f>
        <v>0</v>
      </c>
      <c r="AR98" s="122" t="s">
        <v>83</v>
      </c>
      <c r="AT98" s="129" t="s">
        <v>75</v>
      </c>
      <c r="AU98" s="129" t="s">
        <v>85</v>
      </c>
      <c r="AY98" s="122" t="s">
        <v>215</v>
      </c>
      <c r="BK98" s="130">
        <f>SUM(BK99:BK108)</f>
        <v>0</v>
      </c>
    </row>
    <row r="99" spans="2:65" s="1" customFormat="1" ht="16.5" customHeight="1">
      <c r="B99" s="33"/>
      <c r="C99" s="133" t="s">
        <v>83</v>
      </c>
      <c r="D99" s="133" t="s">
        <v>217</v>
      </c>
      <c r="E99" s="134" t="s">
        <v>1617</v>
      </c>
      <c r="F99" s="135" t="s">
        <v>1618</v>
      </c>
      <c r="G99" s="136" t="s">
        <v>301</v>
      </c>
      <c r="H99" s="137">
        <v>18.5</v>
      </c>
      <c r="I99" s="138"/>
      <c r="J99" s="139">
        <f>ROUND(I99*H99,2)</f>
        <v>0</v>
      </c>
      <c r="K99" s="135" t="s">
        <v>220</v>
      </c>
      <c r="L99" s="33"/>
      <c r="M99" s="140" t="s">
        <v>21</v>
      </c>
      <c r="N99" s="141" t="s">
        <v>47</v>
      </c>
      <c r="P99" s="142">
        <f>O99*H99</f>
        <v>0</v>
      </c>
      <c r="Q99" s="142">
        <v>0.00142155</v>
      </c>
      <c r="R99" s="142">
        <f>Q99*H99</f>
        <v>0.026298675</v>
      </c>
      <c r="S99" s="142">
        <v>0</v>
      </c>
      <c r="T99" s="143">
        <f>S99*H99</f>
        <v>0</v>
      </c>
      <c r="AR99" s="144" t="s">
        <v>221</v>
      </c>
      <c r="AT99" s="144" t="s">
        <v>217</v>
      </c>
      <c r="AU99" s="144" t="s">
        <v>230</v>
      </c>
      <c r="AY99" s="18" t="s">
        <v>215</v>
      </c>
      <c r="BE99" s="145">
        <f>IF(N99="základní",J99,0)</f>
        <v>0</v>
      </c>
      <c r="BF99" s="145">
        <f>IF(N99="snížená",J99,0)</f>
        <v>0</v>
      </c>
      <c r="BG99" s="145">
        <f>IF(N99="zákl. přenesená",J99,0)</f>
        <v>0</v>
      </c>
      <c r="BH99" s="145">
        <f>IF(N99="sníž. přenesená",J99,0)</f>
        <v>0</v>
      </c>
      <c r="BI99" s="145">
        <f>IF(N99="nulová",J99,0)</f>
        <v>0</v>
      </c>
      <c r="BJ99" s="18" t="s">
        <v>83</v>
      </c>
      <c r="BK99" s="145">
        <f>ROUND(I99*H99,2)</f>
        <v>0</v>
      </c>
      <c r="BL99" s="18" t="s">
        <v>221</v>
      </c>
      <c r="BM99" s="144" t="s">
        <v>85</v>
      </c>
    </row>
    <row r="100" spans="2:47" s="1" customFormat="1" ht="12">
      <c r="B100" s="33"/>
      <c r="D100" s="146" t="s">
        <v>222</v>
      </c>
      <c r="F100" s="147" t="s">
        <v>1619</v>
      </c>
      <c r="I100" s="148"/>
      <c r="L100" s="33"/>
      <c r="M100" s="149"/>
      <c r="T100" s="54"/>
      <c r="AT100" s="18" t="s">
        <v>222</v>
      </c>
      <c r="AU100" s="18" t="s">
        <v>230</v>
      </c>
    </row>
    <row r="101" spans="2:65" s="1" customFormat="1" ht="16.5" customHeight="1">
      <c r="B101" s="33"/>
      <c r="C101" s="133" t="s">
        <v>85</v>
      </c>
      <c r="D101" s="133" t="s">
        <v>217</v>
      </c>
      <c r="E101" s="134" t="s">
        <v>1620</v>
      </c>
      <c r="F101" s="135" t="s">
        <v>1621</v>
      </c>
      <c r="G101" s="136" t="s">
        <v>301</v>
      </c>
      <c r="H101" s="137">
        <v>4.4</v>
      </c>
      <c r="I101" s="138"/>
      <c r="J101" s="139">
        <f>ROUND(I101*H101,2)</f>
        <v>0</v>
      </c>
      <c r="K101" s="135" t="s">
        <v>220</v>
      </c>
      <c r="L101" s="33"/>
      <c r="M101" s="140" t="s">
        <v>21</v>
      </c>
      <c r="N101" s="141" t="s">
        <v>47</v>
      </c>
      <c r="P101" s="142">
        <f>O101*H101</f>
        <v>0</v>
      </c>
      <c r="Q101" s="142">
        <v>0.01232225</v>
      </c>
      <c r="R101" s="142">
        <f>Q101*H101</f>
        <v>0.054217900000000006</v>
      </c>
      <c r="S101" s="142">
        <v>0</v>
      </c>
      <c r="T101" s="143">
        <f>S101*H101</f>
        <v>0</v>
      </c>
      <c r="AR101" s="144" t="s">
        <v>221</v>
      </c>
      <c r="AT101" s="144" t="s">
        <v>217</v>
      </c>
      <c r="AU101" s="144" t="s">
        <v>230</v>
      </c>
      <c r="AY101" s="18" t="s">
        <v>215</v>
      </c>
      <c r="BE101" s="145">
        <f>IF(N101="základní",J101,0)</f>
        <v>0</v>
      </c>
      <c r="BF101" s="145">
        <f>IF(N101="snížená",J101,0)</f>
        <v>0</v>
      </c>
      <c r="BG101" s="145">
        <f>IF(N101="zákl. přenesená",J101,0)</f>
        <v>0</v>
      </c>
      <c r="BH101" s="145">
        <f>IF(N101="sníž. přenesená",J101,0)</f>
        <v>0</v>
      </c>
      <c r="BI101" s="145">
        <f>IF(N101="nulová",J101,0)</f>
        <v>0</v>
      </c>
      <c r="BJ101" s="18" t="s">
        <v>83</v>
      </c>
      <c r="BK101" s="145">
        <f>ROUND(I101*H101,2)</f>
        <v>0</v>
      </c>
      <c r="BL101" s="18" t="s">
        <v>221</v>
      </c>
      <c r="BM101" s="144" t="s">
        <v>221</v>
      </c>
    </row>
    <row r="102" spans="2:47" s="1" customFormat="1" ht="12">
      <c r="B102" s="33"/>
      <c r="D102" s="146" t="s">
        <v>222</v>
      </c>
      <c r="F102" s="147" t="s">
        <v>1622</v>
      </c>
      <c r="I102" s="148"/>
      <c r="L102" s="33"/>
      <c r="M102" s="149"/>
      <c r="T102" s="54"/>
      <c r="AT102" s="18" t="s">
        <v>222</v>
      </c>
      <c r="AU102" s="18" t="s">
        <v>230</v>
      </c>
    </row>
    <row r="103" spans="2:65" s="1" customFormat="1" ht="16.5" customHeight="1">
      <c r="B103" s="33"/>
      <c r="C103" s="133" t="s">
        <v>230</v>
      </c>
      <c r="D103" s="133" t="s">
        <v>217</v>
      </c>
      <c r="E103" s="134" t="s">
        <v>1623</v>
      </c>
      <c r="F103" s="135" t="s">
        <v>1624</v>
      </c>
      <c r="G103" s="136" t="s">
        <v>301</v>
      </c>
      <c r="H103" s="137">
        <v>14.5</v>
      </c>
      <c r="I103" s="138"/>
      <c r="J103" s="139">
        <f>ROUND(I103*H103,2)</f>
        <v>0</v>
      </c>
      <c r="K103" s="135" t="s">
        <v>220</v>
      </c>
      <c r="L103" s="33"/>
      <c r="M103" s="140" t="s">
        <v>21</v>
      </c>
      <c r="N103" s="141" t="s">
        <v>47</v>
      </c>
      <c r="P103" s="142">
        <f>O103*H103</f>
        <v>0</v>
      </c>
      <c r="Q103" s="142">
        <v>0.0007092</v>
      </c>
      <c r="R103" s="142">
        <f>Q103*H103</f>
        <v>0.0102834</v>
      </c>
      <c r="S103" s="142">
        <v>0</v>
      </c>
      <c r="T103" s="143">
        <f>S103*H103</f>
        <v>0</v>
      </c>
      <c r="AR103" s="144" t="s">
        <v>221</v>
      </c>
      <c r="AT103" s="144" t="s">
        <v>217</v>
      </c>
      <c r="AU103" s="144" t="s">
        <v>230</v>
      </c>
      <c r="AY103" s="18" t="s">
        <v>215</v>
      </c>
      <c r="BE103" s="145">
        <f>IF(N103="základní",J103,0)</f>
        <v>0</v>
      </c>
      <c r="BF103" s="145">
        <f>IF(N103="snížená",J103,0)</f>
        <v>0</v>
      </c>
      <c r="BG103" s="145">
        <f>IF(N103="zákl. přenesená",J103,0)</f>
        <v>0</v>
      </c>
      <c r="BH103" s="145">
        <f>IF(N103="sníž. přenesená",J103,0)</f>
        <v>0</v>
      </c>
      <c r="BI103" s="145">
        <f>IF(N103="nulová",J103,0)</f>
        <v>0</v>
      </c>
      <c r="BJ103" s="18" t="s">
        <v>83</v>
      </c>
      <c r="BK103" s="145">
        <f>ROUND(I103*H103,2)</f>
        <v>0</v>
      </c>
      <c r="BL103" s="18" t="s">
        <v>221</v>
      </c>
      <c r="BM103" s="144" t="s">
        <v>250</v>
      </c>
    </row>
    <row r="104" spans="2:47" s="1" customFormat="1" ht="12">
      <c r="B104" s="33"/>
      <c r="D104" s="146" t="s">
        <v>222</v>
      </c>
      <c r="F104" s="147" t="s">
        <v>1625</v>
      </c>
      <c r="I104" s="148"/>
      <c r="L104" s="33"/>
      <c r="M104" s="149"/>
      <c r="T104" s="54"/>
      <c r="AT104" s="18" t="s">
        <v>222</v>
      </c>
      <c r="AU104" s="18" t="s">
        <v>230</v>
      </c>
    </row>
    <row r="105" spans="2:65" s="1" customFormat="1" ht="16.5" customHeight="1">
      <c r="B105" s="33"/>
      <c r="C105" s="133" t="s">
        <v>221</v>
      </c>
      <c r="D105" s="133" t="s">
        <v>217</v>
      </c>
      <c r="E105" s="134" t="s">
        <v>1626</v>
      </c>
      <c r="F105" s="135" t="s">
        <v>1627</v>
      </c>
      <c r="G105" s="136" t="s">
        <v>301</v>
      </c>
      <c r="H105" s="137">
        <v>2.5</v>
      </c>
      <c r="I105" s="138"/>
      <c r="J105" s="139">
        <f>ROUND(I105*H105,2)</f>
        <v>0</v>
      </c>
      <c r="K105" s="135" t="s">
        <v>220</v>
      </c>
      <c r="L105" s="33"/>
      <c r="M105" s="140" t="s">
        <v>21</v>
      </c>
      <c r="N105" s="141" t="s">
        <v>47</v>
      </c>
      <c r="P105" s="142">
        <f>O105*H105</f>
        <v>0</v>
      </c>
      <c r="Q105" s="142">
        <v>0.0022362</v>
      </c>
      <c r="R105" s="142">
        <f>Q105*H105</f>
        <v>0.0055905</v>
      </c>
      <c r="S105" s="142">
        <v>0</v>
      </c>
      <c r="T105" s="143">
        <f>S105*H105</f>
        <v>0</v>
      </c>
      <c r="AR105" s="144" t="s">
        <v>221</v>
      </c>
      <c r="AT105" s="144" t="s">
        <v>217</v>
      </c>
      <c r="AU105" s="144" t="s">
        <v>230</v>
      </c>
      <c r="AY105" s="18" t="s">
        <v>215</v>
      </c>
      <c r="BE105" s="145">
        <f>IF(N105="základní",J105,0)</f>
        <v>0</v>
      </c>
      <c r="BF105" s="145">
        <f>IF(N105="snížená",J105,0)</f>
        <v>0</v>
      </c>
      <c r="BG105" s="145">
        <f>IF(N105="zákl. přenesená",J105,0)</f>
        <v>0</v>
      </c>
      <c r="BH105" s="145">
        <f>IF(N105="sníž. přenesená",J105,0)</f>
        <v>0</v>
      </c>
      <c r="BI105" s="145">
        <f>IF(N105="nulová",J105,0)</f>
        <v>0</v>
      </c>
      <c r="BJ105" s="18" t="s">
        <v>83</v>
      </c>
      <c r="BK105" s="145">
        <f>ROUND(I105*H105,2)</f>
        <v>0</v>
      </c>
      <c r="BL105" s="18" t="s">
        <v>221</v>
      </c>
      <c r="BM105" s="144" t="s">
        <v>257</v>
      </c>
    </row>
    <row r="106" spans="2:47" s="1" customFormat="1" ht="12">
      <c r="B106" s="33"/>
      <c r="D106" s="146" t="s">
        <v>222</v>
      </c>
      <c r="F106" s="147" t="s">
        <v>1628</v>
      </c>
      <c r="I106" s="148"/>
      <c r="L106" s="33"/>
      <c r="M106" s="149"/>
      <c r="T106" s="54"/>
      <c r="AT106" s="18" t="s">
        <v>222</v>
      </c>
      <c r="AU106" s="18" t="s">
        <v>230</v>
      </c>
    </row>
    <row r="107" spans="2:65" s="1" customFormat="1" ht="16.5" customHeight="1">
      <c r="B107" s="33"/>
      <c r="C107" s="133" t="s">
        <v>264</v>
      </c>
      <c r="D107" s="133" t="s">
        <v>217</v>
      </c>
      <c r="E107" s="134" t="s">
        <v>1629</v>
      </c>
      <c r="F107" s="135" t="s">
        <v>1630</v>
      </c>
      <c r="G107" s="136" t="s">
        <v>352</v>
      </c>
      <c r="H107" s="137">
        <v>1</v>
      </c>
      <c r="I107" s="138"/>
      <c r="J107" s="139">
        <f>ROUND(I107*H107,2)</f>
        <v>0</v>
      </c>
      <c r="K107" s="135" t="s">
        <v>405</v>
      </c>
      <c r="L107" s="33"/>
      <c r="M107" s="140" t="s">
        <v>21</v>
      </c>
      <c r="N107" s="141" t="s">
        <v>47</v>
      </c>
      <c r="P107" s="142">
        <f>O107*H107</f>
        <v>0</v>
      </c>
      <c r="Q107" s="142">
        <v>0</v>
      </c>
      <c r="R107" s="142">
        <f>Q107*H107</f>
        <v>0</v>
      </c>
      <c r="S107" s="142">
        <v>0</v>
      </c>
      <c r="T107" s="143">
        <f>S107*H107</f>
        <v>0</v>
      </c>
      <c r="AR107" s="144" t="s">
        <v>221</v>
      </c>
      <c r="AT107" s="144" t="s">
        <v>217</v>
      </c>
      <c r="AU107" s="144" t="s">
        <v>230</v>
      </c>
      <c r="AY107" s="18" t="s">
        <v>215</v>
      </c>
      <c r="BE107" s="145">
        <f>IF(N107="základní",J107,0)</f>
        <v>0</v>
      </c>
      <c r="BF107" s="145">
        <f>IF(N107="snížená",J107,0)</f>
        <v>0</v>
      </c>
      <c r="BG107" s="145">
        <f>IF(N107="zákl. přenesená",J107,0)</f>
        <v>0</v>
      </c>
      <c r="BH107" s="145">
        <f>IF(N107="sníž. přenesená",J107,0)</f>
        <v>0</v>
      </c>
      <c r="BI107" s="145">
        <f>IF(N107="nulová",J107,0)</f>
        <v>0</v>
      </c>
      <c r="BJ107" s="18" t="s">
        <v>83</v>
      </c>
      <c r="BK107" s="145">
        <f>ROUND(I107*H107,2)</f>
        <v>0</v>
      </c>
      <c r="BL107" s="18" t="s">
        <v>221</v>
      </c>
      <c r="BM107" s="144" t="s">
        <v>267</v>
      </c>
    </row>
    <row r="108" spans="2:65" s="1" customFormat="1" ht="16.5" customHeight="1">
      <c r="B108" s="33"/>
      <c r="C108" s="133" t="s">
        <v>250</v>
      </c>
      <c r="D108" s="133" t="s">
        <v>217</v>
      </c>
      <c r="E108" s="134" t="s">
        <v>1631</v>
      </c>
      <c r="F108" s="135" t="s">
        <v>1632</v>
      </c>
      <c r="G108" s="136" t="s">
        <v>352</v>
      </c>
      <c r="H108" s="137">
        <v>1</v>
      </c>
      <c r="I108" s="138"/>
      <c r="J108" s="139">
        <f>ROUND(I108*H108,2)</f>
        <v>0</v>
      </c>
      <c r="K108" s="135" t="s">
        <v>405</v>
      </c>
      <c r="L108" s="33"/>
      <c r="M108" s="140" t="s">
        <v>21</v>
      </c>
      <c r="N108" s="141" t="s">
        <v>47</v>
      </c>
      <c r="P108" s="142">
        <f>O108*H108</f>
        <v>0</v>
      </c>
      <c r="Q108" s="142">
        <v>0</v>
      </c>
      <c r="R108" s="142">
        <f>Q108*H108</f>
        <v>0</v>
      </c>
      <c r="S108" s="142">
        <v>0</v>
      </c>
      <c r="T108" s="143">
        <f>S108*H108</f>
        <v>0</v>
      </c>
      <c r="AR108" s="144" t="s">
        <v>221</v>
      </c>
      <c r="AT108" s="144" t="s">
        <v>217</v>
      </c>
      <c r="AU108" s="144" t="s">
        <v>230</v>
      </c>
      <c r="AY108" s="18" t="s">
        <v>215</v>
      </c>
      <c r="BE108" s="145">
        <f>IF(N108="základní",J108,0)</f>
        <v>0</v>
      </c>
      <c r="BF108" s="145">
        <f>IF(N108="snížená",J108,0)</f>
        <v>0</v>
      </c>
      <c r="BG108" s="145">
        <f>IF(N108="zákl. přenesená",J108,0)</f>
        <v>0</v>
      </c>
      <c r="BH108" s="145">
        <f>IF(N108="sníž. přenesená",J108,0)</f>
        <v>0</v>
      </c>
      <c r="BI108" s="145">
        <f>IF(N108="nulová",J108,0)</f>
        <v>0</v>
      </c>
      <c r="BJ108" s="18" t="s">
        <v>83</v>
      </c>
      <c r="BK108" s="145">
        <f>ROUND(I108*H108,2)</f>
        <v>0</v>
      </c>
      <c r="BL108" s="18" t="s">
        <v>221</v>
      </c>
      <c r="BM108" s="144" t="s">
        <v>279</v>
      </c>
    </row>
    <row r="109" spans="2:63" s="11" customFormat="1" ht="20.9" customHeight="1">
      <c r="B109" s="121"/>
      <c r="D109" s="122" t="s">
        <v>75</v>
      </c>
      <c r="E109" s="131" t="s">
        <v>1633</v>
      </c>
      <c r="F109" s="131" t="s">
        <v>1634</v>
      </c>
      <c r="I109" s="124"/>
      <c r="J109" s="132">
        <f>BK109</f>
        <v>0</v>
      </c>
      <c r="L109" s="121"/>
      <c r="M109" s="126"/>
      <c r="P109" s="127">
        <f>SUM(P110:P112)</f>
        <v>0</v>
      </c>
      <c r="R109" s="127">
        <f>SUM(R110:R112)</f>
        <v>0.00113</v>
      </c>
      <c r="T109" s="128">
        <f>SUM(T110:T112)</f>
        <v>0</v>
      </c>
      <c r="AR109" s="122" t="s">
        <v>83</v>
      </c>
      <c r="AT109" s="129" t="s">
        <v>75</v>
      </c>
      <c r="AU109" s="129" t="s">
        <v>85</v>
      </c>
      <c r="AY109" s="122" t="s">
        <v>215</v>
      </c>
      <c r="BK109" s="130">
        <f>SUM(BK110:BK112)</f>
        <v>0</v>
      </c>
    </row>
    <row r="110" spans="2:65" s="1" customFormat="1" ht="16.5" customHeight="1">
      <c r="B110" s="33"/>
      <c r="C110" s="133" t="s">
        <v>284</v>
      </c>
      <c r="D110" s="133" t="s">
        <v>217</v>
      </c>
      <c r="E110" s="134" t="s">
        <v>1635</v>
      </c>
      <c r="F110" s="135" t="s">
        <v>1636</v>
      </c>
      <c r="G110" s="136" t="s">
        <v>352</v>
      </c>
      <c r="H110" s="137">
        <v>2</v>
      </c>
      <c r="I110" s="138"/>
      <c r="J110" s="139">
        <f>ROUND(I110*H110,2)</f>
        <v>0</v>
      </c>
      <c r="K110" s="135" t="s">
        <v>220</v>
      </c>
      <c r="L110" s="33"/>
      <c r="M110" s="140" t="s">
        <v>21</v>
      </c>
      <c r="N110" s="141" t="s">
        <v>47</v>
      </c>
      <c r="P110" s="142">
        <f>O110*H110</f>
        <v>0</v>
      </c>
      <c r="Q110" s="142">
        <v>0.000565</v>
      </c>
      <c r="R110" s="142">
        <f>Q110*H110</f>
        <v>0.00113</v>
      </c>
      <c r="S110" s="142">
        <v>0</v>
      </c>
      <c r="T110" s="143">
        <f>S110*H110</f>
        <v>0</v>
      </c>
      <c r="AR110" s="144" t="s">
        <v>221</v>
      </c>
      <c r="AT110" s="144" t="s">
        <v>217</v>
      </c>
      <c r="AU110" s="144" t="s">
        <v>230</v>
      </c>
      <c r="AY110" s="18" t="s">
        <v>215</v>
      </c>
      <c r="BE110" s="145">
        <f>IF(N110="základní",J110,0)</f>
        <v>0</v>
      </c>
      <c r="BF110" s="145">
        <f>IF(N110="snížená",J110,0)</f>
        <v>0</v>
      </c>
      <c r="BG110" s="145">
        <f>IF(N110="zákl. přenesená",J110,0)</f>
        <v>0</v>
      </c>
      <c r="BH110" s="145">
        <f>IF(N110="sníž. přenesená",J110,0)</f>
        <v>0</v>
      </c>
      <c r="BI110" s="145">
        <f>IF(N110="nulová",J110,0)</f>
        <v>0</v>
      </c>
      <c r="BJ110" s="18" t="s">
        <v>83</v>
      </c>
      <c r="BK110" s="145">
        <f>ROUND(I110*H110,2)</f>
        <v>0</v>
      </c>
      <c r="BL110" s="18" t="s">
        <v>221</v>
      </c>
      <c r="BM110" s="144" t="s">
        <v>287</v>
      </c>
    </row>
    <row r="111" spans="2:47" s="1" customFormat="1" ht="12">
      <c r="B111" s="33"/>
      <c r="D111" s="146" t="s">
        <v>222</v>
      </c>
      <c r="F111" s="147" t="s">
        <v>1637</v>
      </c>
      <c r="I111" s="148"/>
      <c r="L111" s="33"/>
      <c r="M111" s="149"/>
      <c r="T111" s="54"/>
      <c r="AT111" s="18" t="s">
        <v>222</v>
      </c>
      <c r="AU111" s="18" t="s">
        <v>230</v>
      </c>
    </row>
    <row r="112" spans="2:65" s="1" customFormat="1" ht="16.5" customHeight="1">
      <c r="B112" s="33"/>
      <c r="C112" s="179" t="s">
        <v>257</v>
      </c>
      <c r="D112" s="179" t="s">
        <v>308</v>
      </c>
      <c r="E112" s="180" t="s">
        <v>1638</v>
      </c>
      <c r="F112" s="181" t="s">
        <v>1639</v>
      </c>
      <c r="G112" s="182" t="s">
        <v>352</v>
      </c>
      <c r="H112" s="183">
        <v>2</v>
      </c>
      <c r="I112" s="184"/>
      <c r="J112" s="185">
        <f>ROUND(I112*H112,2)</f>
        <v>0</v>
      </c>
      <c r="K112" s="181" t="s">
        <v>405</v>
      </c>
      <c r="L112" s="186"/>
      <c r="M112" s="187" t="s">
        <v>21</v>
      </c>
      <c r="N112" s="188" t="s">
        <v>47</v>
      </c>
      <c r="P112" s="142">
        <f>O112*H112</f>
        <v>0</v>
      </c>
      <c r="Q112" s="142">
        <v>0</v>
      </c>
      <c r="R112" s="142">
        <f>Q112*H112</f>
        <v>0</v>
      </c>
      <c r="S112" s="142">
        <v>0</v>
      </c>
      <c r="T112" s="143">
        <f>S112*H112</f>
        <v>0</v>
      </c>
      <c r="AR112" s="144" t="s">
        <v>257</v>
      </c>
      <c r="AT112" s="144" t="s">
        <v>308</v>
      </c>
      <c r="AU112" s="144" t="s">
        <v>230</v>
      </c>
      <c r="AY112" s="18" t="s">
        <v>215</v>
      </c>
      <c r="BE112" s="145">
        <f>IF(N112="základní",J112,0)</f>
        <v>0</v>
      </c>
      <c r="BF112" s="145">
        <f>IF(N112="snížená",J112,0)</f>
        <v>0</v>
      </c>
      <c r="BG112" s="145">
        <f>IF(N112="zákl. přenesená",J112,0)</f>
        <v>0</v>
      </c>
      <c r="BH112" s="145">
        <f>IF(N112="sníž. přenesená",J112,0)</f>
        <v>0</v>
      </c>
      <c r="BI112" s="145">
        <f>IF(N112="nulová",J112,0)</f>
        <v>0</v>
      </c>
      <c r="BJ112" s="18" t="s">
        <v>83</v>
      </c>
      <c r="BK112" s="145">
        <f>ROUND(I112*H112,2)</f>
        <v>0</v>
      </c>
      <c r="BL112" s="18" t="s">
        <v>221</v>
      </c>
      <c r="BM112" s="144" t="s">
        <v>291</v>
      </c>
    </row>
    <row r="113" spans="2:63" s="11" customFormat="1" ht="20.9" customHeight="1">
      <c r="B113" s="121"/>
      <c r="D113" s="122" t="s">
        <v>75</v>
      </c>
      <c r="E113" s="131" t="s">
        <v>1640</v>
      </c>
      <c r="F113" s="131" t="s">
        <v>1641</v>
      </c>
      <c r="I113" s="124"/>
      <c r="J113" s="132">
        <f>BK113</f>
        <v>0</v>
      </c>
      <c r="L113" s="121"/>
      <c r="M113" s="126"/>
      <c r="P113" s="127">
        <f>SUM(P114:P117)</f>
        <v>0</v>
      </c>
      <c r="R113" s="127">
        <f>SUM(R114:R117)</f>
        <v>0</v>
      </c>
      <c r="T113" s="128">
        <f>SUM(T114:T117)</f>
        <v>0</v>
      </c>
      <c r="AR113" s="122" t="s">
        <v>83</v>
      </c>
      <c r="AT113" s="129" t="s">
        <v>75</v>
      </c>
      <c r="AU113" s="129" t="s">
        <v>85</v>
      </c>
      <c r="AY113" s="122" t="s">
        <v>215</v>
      </c>
      <c r="BK113" s="130">
        <f>SUM(BK114:BK117)</f>
        <v>0</v>
      </c>
    </row>
    <row r="114" spans="2:65" s="1" customFormat="1" ht="16.5" customHeight="1">
      <c r="B114" s="33"/>
      <c r="C114" s="133" t="s">
        <v>294</v>
      </c>
      <c r="D114" s="133" t="s">
        <v>217</v>
      </c>
      <c r="E114" s="134" t="s">
        <v>1642</v>
      </c>
      <c r="F114" s="135" t="s">
        <v>1643</v>
      </c>
      <c r="G114" s="136" t="s">
        <v>301</v>
      </c>
      <c r="H114" s="137">
        <v>35.5</v>
      </c>
      <c r="I114" s="138"/>
      <c r="J114" s="139">
        <f>ROUND(I114*H114,2)</f>
        <v>0</v>
      </c>
      <c r="K114" s="135" t="s">
        <v>220</v>
      </c>
      <c r="L114" s="33"/>
      <c r="M114" s="140" t="s">
        <v>21</v>
      </c>
      <c r="N114" s="141" t="s">
        <v>47</v>
      </c>
      <c r="P114" s="142">
        <f>O114*H114</f>
        <v>0</v>
      </c>
      <c r="Q114" s="142">
        <v>0</v>
      </c>
      <c r="R114" s="142">
        <f>Q114*H114</f>
        <v>0</v>
      </c>
      <c r="S114" s="142">
        <v>0</v>
      </c>
      <c r="T114" s="143">
        <f>S114*H114</f>
        <v>0</v>
      </c>
      <c r="AR114" s="144" t="s">
        <v>221</v>
      </c>
      <c r="AT114" s="144" t="s">
        <v>217</v>
      </c>
      <c r="AU114" s="144" t="s">
        <v>230</v>
      </c>
      <c r="AY114" s="18" t="s">
        <v>215</v>
      </c>
      <c r="BE114" s="145">
        <f>IF(N114="základní",J114,0)</f>
        <v>0</v>
      </c>
      <c r="BF114" s="145">
        <f>IF(N114="snížená",J114,0)</f>
        <v>0</v>
      </c>
      <c r="BG114" s="145">
        <f>IF(N114="zákl. přenesená",J114,0)</f>
        <v>0</v>
      </c>
      <c r="BH114" s="145">
        <f>IF(N114="sníž. přenesená",J114,0)</f>
        <v>0</v>
      </c>
      <c r="BI114" s="145">
        <f>IF(N114="nulová",J114,0)</f>
        <v>0</v>
      </c>
      <c r="BJ114" s="18" t="s">
        <v>83</v>
      </c>
      <c r="BK114" s="145">
        <f>ROUND(I114*H114,2)</f>
        <v>0</v>
      </c>
      <c r="BL114" s="18" t="s">
        <v>221</v>
      </c>
      <c r="BM114" s="144" t="s">
        <v>297</v>
      </c>
    </row>
    <row r="115" spans="2:47" s="1" customFormat="1" ht="12">
      <c r="B115" s="33"/>
      <c r="D115" s="146" t="s">
        <v>222</v>
      </c>
      <c r="F115" s="147" t="s">
        <v>1644</v>
      </c>
      <c r="I115" s="148"/>
      <c r="L115" s="33"/>
      <c r="M115" s="149"/>
      <c r="T115" s="54"/>
      <c r="AT115" s="18" t="s">
        <v>222</v>
      </c>
      <c r="AU115" s="18" t="s">
        <v>230</v>
      </c>
    </row>
    <row r="116" spans="2:65" s="1" customFormat="1" ht="16.5" customHeight="1">
      <c r="B116" s="33"/>
      <c r="C116" s="133" t="s">
        <v>267</v>
      </c>
      <c r="D116" s="133" t="s">
        <v>217</v>
      </c>
      <c r="E116" s="134" t="s">
        <v>1645</v>
      </c>
      <c r="F116" s="135" t="s">
        <v>1646</v>
      </c>
      <c r="G116" s="136" t="s">
        <v>301</v>
      </c>
      <c r="H116" s="137">
        <v>4.4</v>
      </c>
      <c r="I116" s="138"/>
      <c r="J116" s="139">
        <f>ROUND(I116*H116,2)</f>
        <v>0</v>
      </c>
      <c r="K116" s="135" t="s">
        <v>220</v>
      </c>
      <c r="L116" s="33"/>
      <c r="M116" s="140" t="s">
        <v>21</v>
      </c>
      <c r="N116" s="141" t="s">
        <v>47</v>
      </c>
      <c r="P116" s="142">
        <f>O116*H116</f>
        <v>0</v>
      </c>
      <c r="Q116" s="142">
        <v>0</v>
      </c>
      <c r="R116" s="142">
        <f>Q116*H116</f>
        <v>0</v>
      </c>
      <c r="S116" s="142">
        <v>0</v>
      </c>
      <c r="T116" s="143">
        <f>S116*H116</f>
        <v>0</v>
      </c>
      <c r="AR116" s="144" t="s">
        <v>221</v>
      </c>
      <c r="AT116" s="144" t="s">
        <v>217</v>
      </c>
      <c r="AU116" s="144" t="s">
        <v>230</v>
      </c>
      <c r="AY116" s="18" t="s">
        <v>215</v>
      </c>
      <c r="BE116" s="145">
        <f>IF(N116="základní",J116,0)</f>
        <v>0</v>
      </c>
      <c r="BF116" s="145">
        <f>IF(N116="snížená",J116,0)</f>
        <v>0</v>
      </c>
      <c r="BG116" s="145">
        <f>IF(N116="zákl. přenesená",J116,0)</f>
        <v>0</v>
      </c>
      <c r="BH116" s="145">
        <f>IF(N116="sníž. přenesená",J116,0)</f>
        <v>0</v>
      </c>
      <c r="BI116" s="145">
        <f>IF(N116="nulová",J116,0)</f>
        <v>0</v>
      </c>
      <c r="BJ116" s="18" t="s">
        <v>83</v>
      </c>
      <c r="BK116" s="145">
        <f>ROUND(I116*H116,2)</f>
        <v>0</v>
      </c>
      <c r="BL116" s="18" t="s">
        <v>221</v>
      </c>
      <c r="BM116" s="144" t="s">
        <v>303</v>
      </c>
    </row>
    <row r="117" spans="2:47" s="1" customFormat="1" ht="12">
      <c r="B117" s="33"/>
      <c r="D117" s="146" t="s">
        <v>222</v>
      </c>
      <c r="F117" s="147" t="s">
        <v>1647</v>
      </c>
      <c r="I117" s="148"/>
      <c r="L117" s="33"/>
      <c r="M117" s="149"/>
      <c r="T117" s="54"/>
      <c r="AT117" s="18" t="s">
        <v>222</v>
      </c>
      <c r="AU117" s="18" t="s">
        <v>230</v>
      </c>
    </row>
    <row r="118" spans="2:63" s="11" customFormat="1" ht="22.9" customHeight="1">
      <c r="B118" s="121"/>
      <c r="D118" s="122" t="s">
        <v>75</v>
      </c>
      <c r="E118" s="131" t="s">
        <v>1648</v>
      </c>
      <c r="F118" s="131" t="s">
        <v>1649</v>
      </c>
      <c r="I118" s="124"/>
      <c r="J118" s="132">
        <f>BK118</f>
        <v>0</v>
      </c>
      <c r="L118" s="121"/>
      <c r="M118" s="126"/>
      <c r="P118" s="127">
        <f>P119+P132+P153+P157</f>
        <v>0</v>
      </c>
      <c r="R118" s="127">
        <f>R119+R132+R153+R157</f>
        <v>0.049815088</v>
      </c>
      <c r="T118" s="128">
        <f>T119+T132+T153+T157</f>
        <v>0</v>
      </c>
      <c r="AR118" s="122" t="s">
        <v>83</v>
      </c>
      <c r="AT118" s="129" t="s">
        <v>75</v>
      </c>
      <c r="AU118" s="129" t="s">
        <v>83</v>
      </c>
      <c r="AY118" s="122" t="s">
        <v>215</v>
      </c>
      <c r="BK118" s="130">
        <f>BK119+BK132+BK153+BK157</f>
        <v>0</v>
      </c>
    </row>
    <row r="119" spans="2:63" s="11" customFormat="1" ht="20.9" customHeight="1">
      <c r="B119" s="121"/>
      <c r="D119" s="122" t="s">
        <v>75</v>
      </c>
      <c r="E119" s="131" t="s">
        <v>1650</v>
      </c>
      <c r="F119" s="131" t="s">
        <v>1651</v>
      </c>
      <c r="I119" s="124"/>
      <c r="J119" s="132">
        <f>BK119</f>
        <v>0</v>
      </c>
      <c r="L119" s="121"/>
      <c r="M119" s="126"/>
      <c r="P119" s="127">
        <f>SUM(P120:P131)</f>
        <v>0</v>
      </c>
      <c r="R119" s="127">
        <f>SUM(R120:R131)</f>
        <v>0.047192828</v>
      </c>
      <c r="T119" s="128">
        <f>SUM(T120:T131)</f>
        <v>0</v>
      </c>
      <c r="AR119" s="122" t="s">
        <v>83</v>
      </c>
      <c r="AT119" s="129" t="s">
        <v>75</v>
      </c>
      <c r="AU119" s="129" t="s">
        <v>85</v>
      </c>
      <c r="AY119" s="122" t="s">
        <v>215</v>
      </c>
      <c r="BK119" s="130">
        <f>SUM(BK120:BK131)</f>
        <v>0</v>
      </c>
    </row>
    <row r="120" spans="2:65" s="1" customFormat="1" ht="21.75" customHeight="1">
      <c r="B120" s="33"/>
      <c r="C120" s="133" t="s">
        <v>307</v>
      </c>
      <c r="D120" s="133" t="s">
        <v>217</v>
      </c>
      <c r="E120" s="134" t="s">
        <v>1652</v>
      </c>
      <c r="F120" s="135" t="s">
        <v>1653</v>
      </c>
      <c r="G120" s="136" t="s">
        <v>301</v>
      </c>
      <c r="H120" s="137">
        <v>0.2</v>
      </c>
      <c r="I120" s="138"/>
      <c r="J120" s="139">
        <f>ROUND(I120*H120,2)</f>
        <v>0</v>
      </c>
      <c r="K120" s="135" t="s">
        <v>220</v>
      </c>
      <c r="L120" s="33"/>
      <c r="M120" s="140" t="s">
        <v>21</v>
      </c>
      <c r="N120" s="141" t="s">
        <v>47</v>
      </c>
      <c r="P120" s="142">
        <f>O120*H120</f>
        <v>0</v>
      </c>
      <c r="Q120" s="142">
        <v>0.0011591</v>
      </c>
      <c r="R120" s="142">
        <f>Q120*H120</f>
        <v>0.00023181999999999999</v>
      </c>
      <c r="S120" s="142">
        <v>0</v>
      </c>
      <c r="T120" s="143">
        <f>S120*H120</f>
        <v>0</v>
      </c>
      <c r="AR120" s="144" t="s">
        <v>221</v>
      </c>
      <c r="AT120" s="144" t="s">
        <v>217</v>
      </c>
      <c r="AU120" s="144" t="s">
        <v>230</v>
      </c>
      <c r="AY120" s="18" t="s">
        <v>215</v>
      </c>
      <c r="BE120" s="145">
        <f>IF(N120="základní",J120,0)</f>
        <v>0</v>
      </c>
      <c r="BF120" s="145">
        <f>IF(N120="snížená",J120,0)</f>
        <v>0</v>
      </c>
      <c r="BG120" s="145">
        <f>IF(N120="zákl. přenesená",J120,0)</f>
        <v>0</v>
      </c>
      <c r="BH120" s="145">
        <f>IF(N120="sníž. přenesená",J120,0)</f>
        <v>0</v>
      </c>
      <c r="BI120" s="145">
        <f>IF(N120="nulová",J120,0)</f>
        <v>0</v>
      </c>
      <c r="BJ120" s="18" t="s">
        <v>83</v>
      </c>
      <c r="BK120" s="145">
        <f>ROUND(I120*H120,2)</f>
        <v>0</v>
      </c>
      <c r="BL120" s="18" t="s">
        <v>221</v>
      </c>
      <c r="BM120" s="144" t="s">
        <v>312</v>
      </c>
    </row>
    <row r="121" spans="2:47" s="1" customFormat="1" ht="12">
      <c r="B121" s="33"/>
      <c r="D121" s="146" t="s">
        <v>222</v>
      </c>
      <c r="F121" s="147" t="s">
        <v>1654</v>
      </c>
      <c r="I121" s="148"/>
      <c r="L121" s="33"/>
      <c r="M121" s="149"/>
      <c r="T121" s="54"/>
      <c r="AT121" s="18" t="s">
        <v>222</v>
      </c>
      <c r="AU121" s="18" t="s">
        <v>230</v>
      </c>
    </row>
    <row r="122" spans="2:65" s="1" customFormat="1" ht="21.75" customHeight="1">
      <c r="B122" s="33"/>
      <c r="C122" s="133" t="s">
        <v>279</v>
      </c>
      <c r="D122" s="133" t="s">
        <v>217</v>
      </c>
      <c r="E122" s="134" t="s">
        <v>1655</v>
      </c>
      <c r="F122" s="135" t="s">
        <v>1656</v>
      </c>
      <c r="G122" s="136" t="s">
        <v>301</v>
      </c>
      <c r="H122" s="137">
        <v>9.6</v>
      </c>
      <c r="I122" s="138"/>
      <c r="J122" s="139">
        <f>ROUND(I122*H122,2)</f>
        <v>0</v>
      </c>
      <c r="K122" s="135" t="s">
        <v>220</v>
      </c>
      <c r="L122" s="33"/>
      <c r="M122" s="140" t="s">
        <v>21</v>
      </c>
      <c r="N122" s="141" t="s">
        <v>47</v>
      </c>
      <c r="P122" s="142">
        <f>O122*H122</f>
        <v>0</v>
      </c>
      <c r="Q122" s="142">
        <v>0.0014412</v>
      </c>
      <c r="R122" s="142">
        <f>Q122*H122</f>
        <v>0.013835519999999999</v>
      </c>
      <c r="S122" s="142">
        <v>0</v>
      </c>
      <c r="T122" s="143">
        <f>S122*H122</f>
        <v>0</v>
      </c>
      <c r="AR122" s="144" t="s">
        <v>221</v>
      </c>
      <c r="AT122" s="144" t="s">
        <v>217</v>
      </c>
      <c r="AU122" s="144" t="s">
        <v>230</v>
      </c>
      <c r="AY122" s="18" t="s">
        <v>215</v>
      </c>
      <c r="BE122" s="145">
        <f>IF(N122="základní",J122,0)</f>
        <v>0</v>
      </c>
      <c r="BF122" s="145">
        <f>IF(N122="snížená",J122,0)</f>
        <v>0</v>
      </c>
      <c r="BG122" s="145">
        <f>IF(N122="zákl. přenesená",J122,0)</f>
        <v>0</v>
      </c>
      <c r="BH122" s="145">
        <f>IF(N122="sníž. přenesená",J122,0)</f>
        <v>0</v>
      </c>
      <c r="BI122" s="145">
        <f>IF(N122="nulová",J122,0)</f>
        <v>0</v>
      </c>
      <c r="BJ122" s="18" t="s">
        <v>83</v>
      </c>
      <c r="BK122" s="145">
        <f>ROUND(I122*H122,2)</f>
        <v>0</v>
      </c>
      <c r="BL122" s="18" t="s">
        <v>221</v>
      </c>
      <c r="BM122" s="144" t="s">
        <v>319</v>
      </c>
    </row>
    <row r="123" spans="2:47" s="1" customFormat="1" ht="12">
      <c r="B123" s="33"/>
      <c r="D123" s="146" t="s">
        <v>222</v>
      </c>
      <c r="F123" s="147" t="s">
        <v>1657</v>
      </c>
      <c r="I123" s="148"/>
      <c r="L123" s="33"/>
      <c r="M123" s="149"/>
      <c r="T123" s="54"/>
      <c r="AT123" s="18" t="s">
        <v>222</v>
      </c>
      <c r="AU123" s="18" t="s">
        <v>230</v>
      </c>
    </row>
    <row r="124" spans="2:65" s="1" customFormat="1" ht="16.5" customHeight="1">
      <c r="B124" s="33"/>
      <c r="C124" s="133" t="s">
        <v>324</v>
      </c>
      <c r="D124" s="133" t="s">
        <v>217</v>
      </c>
      <c r="E124" s="134" t="s">
        <v>1658</v>
      </c>
      <c r="F124" s="135" t="s">
        <v>1659</v>
      </c>
      <c r="G124" s="136" t="s">
        <v>301</v>
      </c>
      <c r="H124" s="137">
        <v>52.5</v>
      </c>
      <c r="I124" s="138"/>
      <c r="J124" s="139">
        <f>ROUND(I124*H124,2)</f>
        <v>0</v>
      </c>
      <c r="K124" s="135" t="s">
        <v>220</v>
      </c>
      <c r="L124" s="33"/>
      <c r="M124" s="140" t="s">
        <v>21</v>
      </c>
      <c r="N124" s="141" t="s">
        <v>47</v>
      </c>
      <c r="P124" s="142">
        <f>O124*H124</f>
        <v>0</v>
      </c>
      <c r="Q124" s="142">
        <v>0.000434</v>
      </c>
      <c r="R124" s="142">
        <f>Q124*H124</f>
        <v>0.022785</v>
      </c>
      <c r="S124" s="142">
        <v>0</v>
      </c>
      <c r="T124" s="143">
        <f>S124*H124</f>
        <v>0</v>
      </c>
      <c r="AR124" s="144" t="s">
        <v>221</v>
      </c>
      <c r="AT124" s="144" t="s">
        <v>217</v>
      </c>
      <c r="AU124" s="144" t="s">
        <v>230</v>
      </c>
      <c r="AY124" s="18" t="s">
        <v>215</v>
      </c>
      <c r="BE124" s="145">
        <f>IF(N124="základní",J124,0)</f>
        <v>0</v>
      </c>
      <c r="BF124" s="145">
        <f>IF(N124="snížená",J124,0)</f>
        <v>0</v>
      </c>
      <c r="BG124" s="145">
        <f>IF(N124="zákl. přenesená",J124,0)</f>
        <v>0</v>
      </c>
      <c r="BH124" s="145">
        <f>IF(N124="sníž. přenesená",J124,0)</f>
        <v>0</v>
      </c>
      <c r="BI124" s="145">
        <f>IF(N124="nulová",J124,0)</f>
        <v>0</v>
      </c>
      <c r="BJ124" s="18" t="s">
        <v>83</v>
      </c>
      <c r="BK124" s="145">
        <f>ROUND(I124*H124,2)</f>
        <v>0</v>
      </c>
      <c r="BL124" s="18" t="s">
        <v>221</v>
      </c>
      <c r="BM124" s="144" t="s">
        <v>327</v>
      </c>
    </row>
    <row r="125" spans="2:47" s="1" customFormat="1" ht="12">
      <c r="B125" s="33"/>
      <c r="D125" s="146" t="s">
        <v>222</v>
      </c>
      <c r="F125" s="147" t="s">
        <v>1660</v>
      </c>
      <c r="I125" s="148"/>
      <c r="L125" s="33"/>
      <c r="M125" s="149"/>
      <c r="T125" s="54"/>
      <c r="AT125" s="18" t="s">
        <v>222</v>
      </c>
      <c r="AU125" s="18" t="s">
        <v>230</v>
      </c>
    </row>
    <row r="126" spans="2:65" s="1" customFormat="1" ht="16.5" customHeight="1">
      <c r="B126" s="33"/>
      <c r="C126" s="179" t="s">
        <v>287</v>
      </c>
      <c r="D126" s="179" t="s">
        <v>308</v>
      </c>
      <c r="E126" s="180" t="s">
        <v>1661</v>
      </c>
      <c r="F126" s="181" t="s">
        <v>1662</v>
      </c>
      <c r="G126" s="182" t="s">
        <v>301</v>
      </c>
      <c r="H126" s="183">
        <v>52.5</v>
      </c>
      <c r="I126" s="184"/>
      <c r="J126" s="185">
        <f>ROUND(I126*H126,2)</f>
        <v>0</v>
      </c>
      <c r="K126" s="181" t="s">
        <v>405</v>
      </c>
      <c r="L126" s="186"/>
      <c r="M126" s="187" t="s">
        <v>21</v>
      </c>
      <c r="N126" s="188" t="s">
        <v>47</v>
      </c>
      <c r="P126" s="142">
        <f>O126*H126</f>
        <v>0</v>
      </c>
      <c r="Q126" s="142">
        <v>0</v>
      </c>
      <c r="R126" s="142">
        <f>Q126*H126</f>
        <v>0</v>
      </c>
      <c r="S126" s="142">
        <v>0</v>
      </c>
      <c r="T126" s="143">
        <f>S126*H126</f>
        <v>0</v>
      </c>
      <c r="AR126" s="144" t="s">
        <v>257</v>
      </c>
      <c r="AT126" s="144" t="s">
        <v>308</v>
      </c>
      <c r="AU126" s="144" t="s">
        <v>230</v>
      </c>
      <c r="AY126" s="18" t="s">
        <v>215</v>
      </c>
      <c r="BE126" s="145">
        <f>IF(N126="základní",J126,0)</f>
        <v>0</v>
      </c>
      <c r="BF126" s="145">
        <f>IF(N126="snížená",J126,0)</f>
        <v>0</v>
      </c>
      <c r="BG126" s="145">
        <f>IF(N126="zákl. přenesená",J126,0)</f>
        <v>0</v>
      </c>
      <c r="BH126" s="145">
        <f>IF(N126="sníž. přenesená",J126,0)</f>
        <v>0</v>
      </c>
      <c r="BI126" s="145">
        <f>IF(N126="nulová",J126,0)</f>
        <v>0</v>
      </c>
      <c r="BJ126" s="18" t="s">
        <v>83</v>
      </c>
      <c r="BK126" s="145">
        <f>ROUND(I126*H126,2)</f>
        <v>0</v>
      </c>
      <c r="BL126" s="18" t="s">
        <v>221</v>
      </c>
      <c r="BM126" s="144" t="s">
        <v>335</v>
      </c>
    </row>
    <row r="127" spans="2:65" s="1" customFormat="1" ht="16.5" customHeight="1">
      <c r="B127" s="33"/>
      <c r="C127" s="133" t="s">
        <v>8</v>
      </c>
      <c r="D127" s="133" t="s">
        <v>217</v>
      </c>
      <c r="E127" s="134" t="s">
        <v>1663</v>
      </c>
      <c r="F127" s="135" t="s">
        <v>1664</v>
      </c>
      <c r="G127" s="136" t="s">
        <v>301</v>
      </c>
      <c r="H127" s="137">
        <v>17.8</v>
      </c>
      <c r="I127" s="138"/>
      <c r="J127" s="139">
        <f>ROUND(I127*H127,2)</f>
        <v>0</v>
      </c>
      <c r="K127" s="135" t="s">
        <v>220</v>
      </c>
      <c r="L127" s="33"/>
      <c r="M127" s="140" t="s">
        <v>21</v>
      </c>
      <c r="N127" s="141" t="s">
        <v>47</v>
      </c>
      <c r="P127" s="142">
        <f>O127*H127</f>
        <v>0</v>
      </c>
      <c r="Q127" s="142">
        <v>0.000514</v>
      </c>
      <c r="R127" s="142">
        <f>Q127*H127</f>
        <v>0.009149200000000001</v>
      </c>
      <c r="S127" s="142">
        <v>0</v>
      </c>
      <c r="T127" s="143">
        <f>S127*H127</f>
        <v>0</v>
      </c>
      <c r="AR127" s="144" t="s">
        <v>221</v>
      </c>
      <c r="AT127" s="144" t="s">
        <v>217</v>
      </c>
      <c r="AU127" s="144" t="s">
        <v>230</v>
      </c>
      <c r="AY127" s="18" t="s">
        <v>215</v>
      </c>
      <c r="BE127" s="145">
        <f>IF(N127="základní",J127,0)</f>
        <v>0</v>
      </c>
      <c r="BF127" s="145">
        <f>IF(N127="snížená",J127,0)</f>
        <v>0</v>
      </c>
      <c r="BG127" s="145">
        <f>IF(N127="zákl. přenesená",J127,0)</f>
        <v>0</v>
      </c>
      <c r="BH127" s="145">
        <f>IF(N127="sníž. přenesená",J127,0)</f>
        <v>0</v>
      </c>
      <c r="BI127" s="145">
        <f>IF(N127="nulová",J127,0)</f>
        <v>0</v>
      </c>
      <c r="BJ127" s="18" t="s">
        <v>83</v>
      </c>
      <c r="BK127" s="145">
        <f>ROUND(I127*H127,2)</f>
        <v>0</v>
      </c>
      <c r="BL127" s="18" t="s">
        <v>221</v>
      </c>
      <c r="BM127" s="144" t="s">
        <v>341</v>
      </c>
    </row>
    <row r="128" spans="2:47" s="1" customFormat="1" ht="12">
      <c r="B128" s="33"/>
      <c r="D128" s="146" t="s">
        <v>222</v>
      </c>
      <c r="F128" s="147" t="s">
        <v>1665</v>
      </c>
      <c r="I128" s="148"/>
      <c r="L128" s="33"/>
      <c r="M128" s="149"/>
      <c r="T128" s="54"/>
      <c r="AT128" s="18" t="s">
        <v>222</v>
      </c>
      <c r="AU128" s="18" t="s">
        <v>230</v>
      </c>
    </row>
    <row r="129" spans="2:65" s="1" customFormat="1" ht="16.5" customHeight="1">
      <c r="B129" s="33"/>
      <c r="C129" s="179" t="s">
        <v>291</v>
      </c>
      <c r="D129" s="179" t="s">
        <v>308</v>
      </c>
      <c r="E129" s="180" t="s">
        <v>1666</v>
      </c>
      <c r="F129" s="181" t="s">
        <v>1667</v>
      </c>
      <c r="G129" s="182" t="s">
        <v>301</v>
      </c>
      <c r="H129" s="183">
        <v>17.8</v>
      </c>
      <c r="I129" s="184"/>
      <c r="J129" s="185">
        <f>ROUND(I129*H129,2)</f>
        <v>0</v>
      </c>
      <c r="K129" s="181" t="s">
        <v>405</v>
      </c>
      <c r="L129" s="186"/>
      <c r="M129" s="187" t="s">
        <v>21</v>
      </c>
      <c r="N129" s="188" t="s">
        <v>47</v>
      </c>
      <c r="P129" s="142">
        <f>O129*H129</f>
        <v>0</v>
      </c>
      <c r="Q129" s="142">
        <v>0</v>
      </c>
      <c r="R129" s="142">
        <f>Q129*H129</f>
        <v>0</v>
      </c>
      <c r="S129" s="142">
        <v>0</v>
      </c>
      <c r="T129" s="143">
        <f>S129*H129</f>
        <v>0</v>
      </c>
      <c r="AR129" s="144" t="s">
        <v>257</v>
      </c>
      <c r="AT129" s="144" t="s">
        <v>308</v>
      </c>
      <c r="AU129" s="144" t="s">
        <v>230</v>
      </c>
      <c r="AY129" s="18" t="s">
        <v>215</v>
      </c>
      <c r="BE129" s="145">
        <f>IF(N129="základní",J129,0)</f>
        <v>0</v>
      </c>
      <c r="BF129" s="145">
        <f>IF(N129="snížená",J129,0)</f>
        <v>0</v>
      </c>
      <c r="BG129" s="145">
        <f>IF(N129="zákl. přenesená",J129,0)</f>
        <v>0</v>
      </c>
      <c r="BH129" s="145">
        <f>IF(N129="sníž. přenesená",J129,0)</f>
        <v>0</v>
      </c>
      <c r="BI129" s="145">
        <f>IF(N129="nulová",J129,0)</f>
        <v>0</v>
      </c>
      <c r="BJ129" s="18" t="s">
        <v>83</v>
      </c>
      <c r="BK129" s="145">
        <f>ROUND(I129*H129,2)</f>
        <v>0</v>
      </c>
      <c r="BL129" s="18" t="s">
        <v>221</v>
      </c>
      <c r="BM129" s="144" t="s">
        <v>345</v>
      </c>
    </row>
    <row r="130" spans="2:65" s="1" customFormat="1" ht="33" customHeight="1">
      <c r="B130" s="33"/>
      <c r="C130" s="133" t="s">
        <v>349</v>
      </c>
      <c r="D130" s="133" t="s">
        <v>217</v>
      </c>
      <c r="E130" s="134" t="s">
        <v>1668</v>
      </c>
      <c r="F130" s="135" t="s">
        <v>1669</v>
      </c>
      <c r="G130" s="136" t="s">
        <v>301</v>
      </c>
      <c r="H130" s="137">
        <v>9.8</v>
      </c>
      <c r="I130" s="138"/>
      <c r="J130" s="139">
        <f>ROUND(I130*H130,2)</f>
        <v>0</v>
      </c>
      <c r="K130" s="135" t="s">
        <v>220</v>
      </c>
      <c r="L130" s="33"/>
      <c r="M130" s="140" t="s">
        <v>21</v>
      </c>
      <c r="N130" s="141" t="s">
        <v>47</v>
      </c>
      <c r="P130" s="142">
        <f>O130*H130</f>
        <v>0</v>
      </c>
      <c r="Q130" s="142">
        <v>0.00012156</v>
      </c>
      <c r="R130" s="142">
        <f>Q130*H130</f>
        <v>0.001191288</v>
      </c>
      <c r="S130" s="142">
        <v>0</v>
      </c>
      <c r="T130" s="143">
        <f>S130*H130</f>
        <v>0</v>
      </c>
      <c r="AR130" s="144" t="s">
        <v>221</v>
      </c>
      <c r="AT130" s="144" t="s">
        <v>217</v>
      </c>
      <c r="AU130" s="144" t="s">
        <v>230</v>
      </c>
      <c r="AY130" s="18" t="s">
        <v>215</v>
      </c>
      <c r="BE130" s="145">
        <f>IF(N130="základní",J130,0)</f>
        <v>0</v>
      </c>
      <c r="BF130" s="145">
        <f>IF(N130="snížená",J130,0)</f>
        <v>0</v>
      </c>
      <c r="BG130" s="145">
        <f>IF(N130="zákl. přenesená",J130,0)</f>
        <v>0</v>
      </c>
      <c r="BH130" s="145">
        <f>IF(N130="sníž. přenesená",J130,0)</f>
        <v>0</v>
      </c>
      <c r="BI130" s="145">
        <f>IF(N130="nulová",J130,0)</f>
        <v>0</v>
      </c>
      <c r="BJ130" s="18" t="s">
        <v>83</v>
      </c>
      <c r="BK130" s="145">
        <f>ROUND(I130*H130,2)</f>
        <v>0</v>
      </c>
      <c r="BL130" s="18" t="s">
        <v>221</v>
      </c>
      <c r="BM130" s="144" t="s">
        <v>353</v>
      </c>
    </row>
    <row r="131" spans="2:47" s="1" customFormat="1" ht="12">
      <c r="B131" s="33"/>
      <c r="D131" s="146" t="s">
        <v>222</v>
      </c>
      <c r="F131" s="147" t="s">
        <v>1670</v>
      </c>
      <c r="I131" s="148"/>
      <c r="L131" s="33"/>
      <c r="M131" s="149"/>
      <c r="T131" s="54"/>
      <c r="AT131" s="18" t="s">
        <v>222</v>
      </c>
      <c r="AU131" s="18" t="s">
        <v>230</v>
      </c>
    </row>
    <row r="132" spans="2:63" s="11" customFormat="1" ht="20.9" customHeight="1">
      <c r="B132" s="121"/>
      <c r="D132" s="122" t="s">
        <v>75</v>
      </c>
      <c r="E132" s="131" t="s">
        <v>1671</v>
      </c>
      <c r="F132" s="131" t="s">
        <v>1634</v>
      </c>
      <c r="I132" s="124"/>
      <c r="J132" s="132">
        <f>BK132</f>
        <v>0</v>
      </c>
      <c r="L132" s="121"/>
      <c r="M132" s="126"/>
      <c r="P132" s="127">
        <f>SUM(P133:P152)</f>
        <v>0</v>
      </c>
      <c r="R132" s="127">
        <f>SUM(R133:R152)</f>
        <v>0.00259269</v>
      </c>
      <c r="T132" s="128">
        <f>SUM(T133:T152)</f>
        <v>0</v>
      </c>
      <c r="AR132" s="122" t="s">
        <v>83</v>
      </c>
      <c r="AT132" s="129" t="s">
        <v>75</v>
      </c>
      <c r="AU132" s="129" t="s">
        <v>85</v>
      </c>
      <c r="AY132" s="122" t="s">
        <v>215</v>
      </c>
      <c r="BK132" s="130">
        <f>SUM(BK133:BK152)</f>
        <v>0</v>
      </c>
    </row>
    <row r="133" spans="2:65" s="1" customFormat="1" ht="16.5" customHeight="1">
      <c r="B133" s="33"/>
      <c r="C133" s="133" t="s">
        <v>297</v>
      </c>
      <c r="D133" s="133" t="s">
        <v>217</v>
      </c>
      <c r="E133" s="134" t="s">
        <v>1672</v>
      </c>
      <c r="F133" s="135" t="s">
        <v>1673</v>
      </c>
      <c r="G133" s="136" t="s">
        <v>352</v>
      </c>
      <c r="H133" s="137">
        <v>8</v>
      </c>
      <c r="I133" s="138"/>
      <c r="J133" s="139">
        <f>ROUND(I133*H133,2)</f>
        <v>0</v>
      </c>
      <c r="K133" s="135" t="s">
        <v>220</v>
      </c>
      <c r="L133" s="33"/>
      <c r="M133" s="140" t="s">
        <v>21</v>
      </c>
      <c r="N133" s="141" t="s">
        <v>47</v>
      </c>
      <c r="P133" s="142">
        <f>O133*H133</f>
        <v>0</v>
      </c>
      <c r="Q133" s="142">
        <v>1.957E-05</v>
      </c>
      <c r="R133" s="142">
        <f>Q133*H133</f>
        <v>0.00015656</v>
      </c>
      <c r="S133" s="142">
        <v>0</v>
      </c>
      <c r="T133" s="143">
        <f>S133*H133</f>
        <v>0</v>
      </c>
      <c r="AR133" s="144" t="s">
        <v>221</v>
      </c>
      <c r="AT133" s="144" t="s">
        <v>217</v>
      </c>
      <c r="AU133" s="144" t="s">
        <v>230</v>
      </c>
      <c r="AY133" s="18" t="s">
        <v>215</v>
      </c>
      <c r="BE133" s="145">
        <f>IF(N133="základní",J133,0)</f>
        <v>0</v>
      </c>
      <c r="BF133" s="145">
        <f>IF(N133="snížená",J133,0)</f>
        <v>0</v>
      </c>
      <c r="BG133" s="145">
        <f>IF(N133="zákl. přenesená",J133,0)</f>
        <v>0</v>
      </c>
      <c r="BH133" s="145">
        <f>IF(N133="sníž. přenesená",J133,0)</f>
        <v>0</v>
      </c>
      <c r="BI133" s="145">
        <f>IF(N133="nulová",J133,0)</f>
        <v>0</v>
      </c>
      <c r="BJ133" s="18" t="s">
        <v>83</v>
      </c>
      <c r="BK133" s="145">
        <f>ROUND(I133*H133,2)</f>
        <v>0</v>
      </c>
      <c r="BL133" s="18" t="s">
        <v>221</v>
      </c>
      <c r="BM133" s="144" t="s">
        <v>461</v>
      </c>
    </row>
    <row r="134" spans="2:47" s="1" customFormat="1" ht="12">
      <c r="B134" s="33"/>
      <c r="D134" s="146" t="s">
        <v>222</v>
      </c>
      <c r="F134" s="147" t="s">
        <v>1674</v>
      </c>
      <c r="I134" s="148"/>
      <c r="L134" s="33"/>
      <c r="M134" s="149"/>
      <c r="T134" s="54"/>
      <c r="AT134" s="18" t="s">
        <v>222</v>
      </c>
      <c r="AU134" s="18" t="s">
        <v>230</v>
      </c>
    </row>
    <row r="135" spans="2:65" s="1" customFormat="1" ht="16.5" customHeight="1">
      <c r="B135" s="33"/>
      <c r="C135" s="179" t="s">
        <v>363</v>
      </c>
      <c r="D135" s="179" t="s">
        <v>308</v>
      </c>
      <c r="E135" s="180" t="s">
        <v>1675</v>
      </c>
      <c r="F135" s="181" t="s">
        <v>1676</v>
      </c>
      <c r="G135" s="182" t="s">
        <v>352</v>
      </c>
      <c r="H135" s="183">
        <v>6</v>
      </c>
      <c r="I135" s="184"/>
      <c r="J135" s="185">
        <f>ROUND(I135*H135,2)</f>
        <v>0</v>
      </c>
      <c r="K135" s="181" t="s">
        <v>405</v>
      </c>
      <c r="L135" s="186"/>
      <c r="M135" s="187" t="s">
        <v>21</v>
      </c>
      <c r="N135" s="188" t="s">
        <v>47</v>
      </c>
      <c r="P135" s="142">
        <f>O135*H135</f>
        <v>0</v>
      </c>
      <c r="Q135" s="142">
        <v>0</v>
      </c>
      <c r="R135" s="142">
        <f>Q135*H135</f>
        <v>0</v>
      </c>
      <c r="S135" s="142">
        <v>0</v>
      </c>
      <c r="T135" s="143">
        <f>S135*H135</f>
        <v>0</v>
      </c>
      <c r="AR135" s="144" t="s">
        <v>257</v>
      </c>
      <c r="AT135" s="144" t="s">
        <v>308</v>
      </c>
      <c r="AU135" s="144" t="s">
        <v>230</v>
      </c>
      <c r="AY135" s="18" t="s">
        <v>215</v>
      </c>
      <c r="BE135" s="145">
        <f>IF(N135="základní",J135,0)</f>
        <v>0</v>
      </c>
      <c r="BF135" s="145">
        <f>IF(N135="snížená",J135,0)</f>
        <v>0</v>
      </c>
      <c r="BG135" s="145">
        <f>IF(N135="zákl. přenesená",J135,0)</f>
        <v>0</v>
      </c>
      <c r="BH135" s="145">
        <f>IF(N135="sníž. přenesená",J135,0)</f>
        <v>0</v>
      </c>
      <c r="BI135" s="145">
        <f>IF(N135="nulová",J135,0)</f>
        <v>0</v>
      </c>
      <c r="BJ135" s="18" t="s">
        <v>83</v>
      </c>
      <c r="BK135" s="145">
        <f>ROUND(I135*H135,2)</f>
        <v>0</v>
      </c>
      <c r="BL135" s="18" t="s">
        <v>221</v>
      </c>
      <c r="BM135" s="144" t="s">
        <v>366</v>
      </c>
    </row>
    <row r="136" spans="2:65" s="1" customFormat="1" ht="16.5" customHeight="1">
      <c r="B136" s="33"/>
      <c r="C136" s="179" t="s">
        <v>303</v>
      </c>
      <c r="D136" s="179" t="s">
        <v>308</v>
      </c>
      <c r="E136" s="180" t="s">
        <v>1677</v>
      </c>
      <c r="F136" s="181" t="s">
        <v>1678</v>
      </c>
      <c r="G136" s="182" t="s">
        <v>352</v>
      </c>
      <c r="H136" s="183">
        <v>1</v>
      </c>
      <c r="I136" s="184"/>
      <c r="J136" s="185">
        <f>ROUND(I136*H136,2)</f>
        <v>0</v>
      </c>
      <c r="K136" s="181" t="s">
        <v>405</v>
      </c>
      <c r="L136" s="186"/>
      <c r="M136" s="187" t="s">
        <v>21</v>
      </c>
      <c r="N136" s="188" t="s">
        <v>47</v>
      </c>
      <c r="P136" s="142">
        <f>O136*H136</f>
        <v>0</v>
      </c>
      <c r="Q136" s="142">
        <v>0</v>
      </c>
      <c r="R136" s="142">
        <f>Q136*H136</f>
        <v>0</v>
      </c>
      <c r="S136" s="142">
        <v>0</v>
      </c>
      <c r="T136" s="143">
        <f>S136*H136</f>
        <v>0</v>
      </c>
      <c r="AR136" s="144" t="s">
        <v>257</v>
      </c>
      <c r="AT136" s="144" t="s">
        <v>308</v>
      </c>
      <c r="AU136" s="144" t="s">
        <v>230</v>
      </c>
      <c r="AY136" s="18" t="s">
        <v>215</v>
      </c>
      <c r="BE136" s="145">
        <f>IF(N136="základní",J136,0)</f>
        <v>0</v>
      </c>
      <c r="BF136" s="145">
        <f>IF(N136="snížená",J136,0)</f>
        <v>0</v>
      </c>
      <c r="BG136" s="145">
        <f>IF(N136="zákl. přenesená",J136,0)</f>
        <v>0</v>
      </c>
      <c r="BH136" s="145">
        <f>IF(N136="sníž. přenesená",J136,0)</f>
        <v>0</v>
      </c>
      <c r="BI136" s="145">
        <f>IF(N136="nulová",J136,0)</f>
        <v>0</v>
      </c>
      <c r="BJ136" s="18" t="s">
        <v>83</v>
      </c>
      <c r="BK136" s="145">
        <f>ROUND(I136*H136,2)</f>
        <v>0</v>
      </c>
      <c r="BL136" s="18" t="s">
        <v>221</v>
      </c>
      <c r="BM136" s="144" t="s">
        <v>371</v>
      </c>
    </row>
    <row r="137" spans="2:65" s="1" customFormat="1" ht="16.5" customHeight="1">
      <c r="B137" s="33"/>
      <c r="C137" s="179" t="s">
        <v>7</v>
      </c>
      <c r="D137" s="179" t="s">
        <v>308</v>
      </c>
      <c r="E137" s="180" t="s">
        <v>1679</v>
      </c>
      <c r="F137" s="181" t="s">
        <v>1680</v>
      </c>
      <c r="G137" s="182" t="s">
        <v>352</v>
      </c>
      <c r="H137" s="183">
        <v>1</v>
      </c>
      <c r="I137" s="184"/>
      <c r="J137" s="185">
        <f>ROUND(I137*H137,2)</f>
        <v>0</v>
      </c>
      <c r="K137" s="181" t="s">
        <v>405</v>
      </c>
      <c r="L137" s="186"/>
      <c r="M137" s="187" t="s">
        <v>21</v>
      </c>
      <c r="N137" s="188" t="s">
        <v>47</v>
      </c>
      <c r="P137" s="142">
        <f>O137*H137</f>
        <v>0</v>
      </c>
      <c r="Q137" s="142">
        <v>0</v>
      </c>
      <c r="R137" s="142">
        <f>Q137*H137</f>
        <v>0</v>
      </c>
      <c r="S137" s="142">
        <v>0</v>
      </c>
      <c r="T137" s="143">
        <f>S137*H137</f>
        <v>0</v>
      </c>
      <c r="AR137" s="144" t="s">
        <v>257</v>
      </c>
      <c r="AT137" s="144" t="s">
        <v>308</v>
      </c>
      <c r="AU137" s="144" t="s">
        <v>230</v>
      </c>
      <c r="AY137" s="18" t="s">
        <v>215</v>
      </c>
      <c r="BE137" s="145">
        <f>IF(N137="základní",J137,0)</f>
        <v>0</v>
      </c>
      <c r="BF137" s="145">
        <f>IF(N137="snížená",J137,0)</f>
        <v>0</v>
      </c>
      <c r="BG137" s="145">
        <f>IF(N137="zákl. přenesená",J137,0)</f>
        <v>0</v>
      </c>
      <c r="BH137" s="145">
        <f>IF(N137="sníž. přenesená",J137,0)</f>
        <v>0</v>
      </c>
      <c r="BI137" s="145">
        <f>IF(N137="nulová",J137,0)</f>
        <v>0</v>
      </c>
      <c r="BJ137" s="18" t="s">
        <v>83</v>
      </c>
      <c r="BK137" s="145">
        <f>ROUND(I137*H137,2)</f>
        <v>0</v>
      </c>
      <c r="BL137" s="18" t="s">
        <v>221</v>
      </c>
      <c r="BM137" s="144" t="s">
        <v>377</v>
      </c>
    </row>
    <row r="138" spans="2:65" s="1" customFormat="1" ht="16.5" customHeight="1">
      <c r="B138" s="33"/>
      <c r="C138" s="133" t="s">
        <v>312</v>
      </c>
      <c r="D138" s="133" t="s">
        <v>217</v>
      </c>
      <c r="E138" s="134" t="s">
        <v>1681</v>
      </c>
      <c r="F138" s="135" t="s">
        <v>1682</v>
      </c>
      <c r="G138" s="136" t="s">
        <v>352</v>
      </c>
      <c r="H138" s="137">
        <v>3</v>
      </c>
      <c r="I138" s="138"/>
      <c r="J138" s="139">
        <f>ROUND(I138*H138,2)</f>
        <v>0</v>
      </c>
      <c r="K138" s="135" t="s">
        <v>220</v>
      </c>
      <c r="L138" s="33"/>
      <c r="M138" s="140" t="s">
        <v>21</v>
      </c>
      <c r="N138" s="141" t="s">
        <v>47</v>
      </c>
      <c r="P138" s="142">
        <f>O138*H138</f>
        <v>0</v>
      </c>
      <c r="Q138" s="142">
        <v>1.957E-05</v>
      </c>
      <c r="R138" s="142">
        <f>Q138*H138</f>
        <v>5.871E-05</v>
      </c>
      <c r="S138" s="142">
        <v>0</v>
      </c>
      <c r="T138" s="143">
        <f>S138*H138</f>
        <v>0</v>
      </c>
      <c r="AR138" s="144" t="s">
        <v>221</v>
      </c>
      <c r="AT138" s="144" t="s">
        <v>217</v>
      </c>
      <c r="AU138" s="144" t="s">
        <v>230</v>
      </c>
      <c r="AY138" s="18" t="s">
        <v>215</v>
      </c>
      <c r="BE138" s="145">
        <f>IF(N138="základní",J138,0)</f>
        <v>0</v>
      </c>
      <c r="BF138" s="145">
        <f>IF(N138="snížená",J138,0)</f>
        <v>0</v>
      </c>
      <c r="BG138" s="145">
        <f>IF(N138="zákl. přenesená",J138,0)</f>
        <v>0</v>
      </c>
      <c r="BH138" s="145">
        <f>IF(N138="sníž. přenesená",J138,0)</f>
        <v>0</v>
      </c>
      <c r="BI138" s="145">
        <f>IF(N138="nulová",J138,0)</f>
        <v>0</v>
      </c>
      <c r="BJ138" s="18" t="s">
        <v>83</v>
      </c>
      <c r="BK138" s="145">
        <f>ROUND(I138*H138,2)</f>
        <v>0</v>
      </c>
      <c r="BL138" s="18" t="s">
        <v>221</v>
      </c>
      <c r="BM138" s="144" t="s">
        <v>382</v>
      </c>
    </row>
    <row r="139" spans="2:47" s="1" customFormat="1" ht="12">
      <c r="B139" s="33"/>
      <c r="D139" s="146" t="s">
        <v>222</v>
      </c>
      <c r="F139" s="147" t="s">
        <v>1683</v>
      </c>
      <c r="I139" s="148"/>
      <c r="L139" s="33"/>
      <c r="M139" s="149"/>
      <c r="T139" s="54"/>
      <c r="AT139" s="18" t="s">
        <v>222</v>
      </c>
      <c r="AU139" s="18" t="s">
        <v>230</v>
      </c>
    </row>
    <row r="140" spans="2:65" s="1" customFormat="1" ht="16.5" customHeight="1">
      <c r="B140" s="33"/>
      <c r="C140" s="179" t="s">
        <v>384</v>
      </c>
      <c r="D140" s="179" t="s">
        <v>308</v>
      </c>
      <c r="E140" s="180" t="s">
        <v>1684</v>
      </c>
      <c r="F140" s="181" t="s">
        <v>1685</v>
      </c>
      <c r="G140" s="182" t="s">
        <v>352</v>
      </c>
      <c r="H140" s="183">
        <v>3</v>
      </c>
      <c r="I140" s="184"/>
      <c r="J140" s="185">
        <f>ROUND(I140*H140,2)</f>
        <v>0</v>
      </c>
      <c r="K140" s="181" t="s">
        <v>405</v>
      </c>
      <c r="L140" s="186"/>
      <c r="M140" s="187" t="s">
        <v>21</v>
      </c>
      <c r="N140" s="188" t="s">
        <v>47</v>
      </c>
      <c r="P140" s="142">
        <f>O140*H140</f>
        <v>0</v>
      </c>
      <c r="Q140" s="142">
        <v>0</v>
      </c>
      <c r="R140" s="142">
        <f>Q140*H140</f>
        <v>0</v>
      </c>
      <c r="S140" s="142">
        <v>0</v>
      </c>
      <c r="T140" s="143">
        <f>S140*H140</f>
        <v>0</v>
      </c>
      <c r="AR140" s="144" t="s">
        <v>257</v>
      </c>
      <c r="AT140" s="144" t="s">
        <v>308</v>
      </c>
      <c r="AU140" s="144" t="s">
        <v>230</v>
      </c>
      <c r="AY140" s="18" t="s">
        <v>215</v>
      </c>
      <c r="BE140" s="145">
        <f>IF(N140="základní",J140,0)</f>
        <v>0</v>
      </c>
      <c r="BF140" s="145">
        <f>IF(N140="snížená",J140,0)</f>
        <v>0</v>
      </c>
      <c r="BG140" s="145">
        <f>IF(N140="zákl. přenesená",J140,0)</f>
        <v>0</v>
      </c>
      <c r="BH140" s="145">
        <f>IF(N140="sníž. přenesená",J140,0)</f>
        <v>0</v>
      </c>
      <c r="BI140" s="145">
        <f>IF(N140="nulová",J140,0)</f>
        <v>0</v>
      </c>
      <c r="BJ140" s="18" t="s">
        <v>83</v>
      </c>
      <c r="BK140" s="145">
        <f>ROUND(I140*H140,2)</f>
        <v>0</v>
      </c>
      <c r="BL140" s="18" t="s">
        <v>221</v>
      </c>
      <c r="BM140" s="144" t="s">
        <v>387</v>
      </c>
    </row>
    <row r="141" spans="2:65" s="1" customFormat="1" ht="16.5" customHeight="1">
      <c r="B141" s="33"/>
      <c r="C141" s="133" t="s">
        <v>319</v>
      </c>
      <c r="D141" s="133" t="s">
        <v>217</v>
      </c>
      <c r="E141" s="134" t="s">
        <v>1686</v>
      </c>
      <c r="F141" s="135" t="s">
        <v>1687</v>
      </c>
      <c r="G141" s="136" t="s">
        <v>352</v>
      </c>
      <c r="H141" s="137">
        <v>1</v>
      </c>
      <c r="I141" s="138"/>
      <c r="J141" s="139">
        <f>ROUND(I141*H141,2)</f>
        <v>0</v>
      </c>
      <c r="K141" s="135" t="s">
        <v>220</v>
      </c>
      <c r="L141" s="33"/>
      <c r="M141" s="140" t="s">
        <v>21</v>
      </c>
      <c r="N141" s="141" t="s">
        <v>47</v>
      </c>
      <c r="P141" s="142">
        <f>O141*H141</f>
        <v>0</v>
      </c>
      <c r="Q141" s="142">
        <v>0.00051957</v>
      </c>
      <c r="R141" s="142">
        <f>Q141*H141</f>
        <v>0.00051957</v>
      </c>
      <c r="S141" s="142">
        <v>0</v>
      </c>
      <c r="T141" s="143">
        <f>S141*H141</f>
        <v>0</v>
      </c>
      <c r="AR141" s="144" t="s">
        <v>221</v>
      </c>
      <c r="AT141" s="144" t="s">
        <v>217</v>
      </c>
      <c r="AU141" s="144" t="s">
        <v>230</v>
      </c>
      <c r="AY141" s="18" t="s">
        <v>215</v>
      </c>
      <c r="BE141" s="145">
        <f>IF(N141="základní",J141,0)</f>
        <v>0</v>
      </c>
      <c r="BF141" s="145">
        <f>IF(N141="snížená",J141,0)</f>
        <v>0</v>
      </c>
      <c r="BG141" s="145">
        <f>IF(N141="zákl. přenesená",J141,0)</f>
        <v>0</v>
      </c>
      <c r="BH141" s="145">
        <f>IF(N141="sníž. přenesená",J141,0)</f>
        <v>0</v>
      </c>
      <c r="BI141" s="145">
        <f>IF(N141="nulová",J141,0)</f>
        <v>0</v>
      </c>
      <c r="BJ141" s="18" t="s">
        <v>83</v>
      </c>
      <c r="BK141" s="145">
        <f>ROUND(I141*H141,2)</f>
        <v>0</v>
      </c>
      <c r="BL141" s="18" t="s">
        <v>221</v>
      </c>
      <c r="BM141" s="144" t="s">
        <v>391</v>
      </c>
    </row>
    <row r="142" spans="2:47" s="1" customFormat="1" ht="12">
      <c r="B142" s="33"/>
      <c r="D142" s="146" t="s">
        <v>222</v>
      </c>
      <c r="F142" s="147" t="s">
        <v>1688</v>
      </c>
      <c r="I142" s="148"/>
      <c r="L142" s="33"/>
      <c r="M142" s="149"/>
      <c r="T142" s="54"/>
      <c r="AT142" s="18" t="s">
        <v>222</v>
      </c>
      <c r="AU142" s="18" t="s">
        <v>230</v>
      </c>
    </row>
    <row r="143" spans="2:65" s="1" customFormat="1" ht="16.5" customHeight="1">
      <c r="B143" s="33"/>
      <c r="C143" s="133" t="s">
        <v>393</v>
      </c>
      <c r="D143" s="133" t="s">
        <v>217</v>
      </c>
      <c r="E143" s="134" t="s">
        <v>1689</v>
      </c>
      <c r="F143" s="135" t="s">
        <v>1690</v>
      </c>
      <c r="G143" s="136" t="s">
        <v>352</v>
      </c>
      <c r="H143" s="137">
        <v>1</v>
      </c>
      <c r="I143" s="138"/>
      <c r="J143" s="139">
        <f>ROUND(I143*H143,2)</f>
        <v>0</v>
      </c>
      <c r="K143" s="135" t="s">
        <v>220</v>
      </c>
      <c r="L143" s="33"/>
      <c r="M143" s="140" t="s">
        <v>21</v>
      </c>
      <c r="N143" s="141" t="s">
        <v>47</v>
      </c>
      <c r="P143" s="142">
        <f>O143*H143</f>
        <v>0</v>
      </c>
      <c r="Q143" s="142">
        <v>0.00033957</v>
      </c>
      <c r="R143" s="142">
        <f>Q143*H143</f>
        <v>0.00033957</v>
      </c>
      <c r="S143" s="142">
        <v>0</v>
      </c>
      <c r="T143" s="143">
        <f>S143*H143</f>
        <v>0</v>
      </c>
      <c r="AR143" s="144" t="s">
        <v>221</v>
      </c>
      <c r="AT143" s="144" t="s">
        <v>217</v>
      </c>
      <c r="AU143" s="144" t="s">
        <v>230</v>
      </c>
      <c r="AY143" s="18" t="s">
        <v>215</v>
      </c>
      <c r="BE143" s="145">
        <f>IF(N143="základní",J143,0)</f>
        <v>0</v>
      </c>
      <c r="BF143" s="145">
        <f>IF(N143="snížená",J143,0)</f>
        <v>0</v>
      </c>
      <c r="BG143" s="145">
        <f>IF(N143="zákl. přenesená",J143,0)</f>
        <v>0</v>
      </c>
      <c r="BH143" s="145">
        <f>IF(N143="sníž. přenesená",J143,0)</f>
        <v>0</v>
      </c>
      <c r="BI143" s="145">
        <f>IF(N143="nulová",J143,0)</f>
        <v>0</v>
      </c>
      <c r="BJ143" s="18" t="s">
        <v>83</v>
      </c>
      <c r="BK143" s="145">
        <f>ROUND(I143*H143,2)</f>
        <v>0</v>
      </c>
      <c r="BL143" s="18" t="s">
        <v>221</v>
      </c>
      <c r="BM143" s="144" t="s">
        <v>396</v>
      </c>
    </row>
    <row r="144" spans="2:47" s="1" customFormat="1" ht="12">
      <c r="B144" s="33"/>
      <c r="D144" s="146" t="s">
        <v>222</v>
      </c>
      <c r="F144" s="147" t="s">
        <v>1691</v>
      </c>
      <c r="I144" s="148"/>
      <c r="L144" s="33"/>
      <c r="M144" s="149"/>
      <c r="T144" s="54"/>
      <c r="AT144" s="18" t="s">
        <v>222</v>
      </c>
      <c r="AU144" s="18" t="s">
        <v>230</v>
      </c>
    </row>
    <row r="145" spans="2:65" s="1" customFormat="1" ht="16.5" customHeight="1">
      <c r="B145" s="33"/>
      <c r="C145" s="133" t="s">
        <v>327</v>
      </c>
      <c r="D145" s="133" t="s">
        <v>217</v>
      </c>
      <c r="E145" s="134" t="s">
        <v>1692</v>
      </c>
      <c r="F145" s="135" t="s">
        <v>1693</v>
      </c>
      <c r="G145" s="136" t="s">
        <v>352</v>
      </c>
      <c r="H145" s="137">
        <v>3</v>
      </c>
      <c r="I145" s="138"/>
      <c r="J145" s="139">
        <f>ROUND(I145*H145,2)</f>
        <v>0</v>
      </c>
      <c r="K145" s="135" t="s">
        <v>220</v>
      </c>
      <c r="L145" s="33"/>
      <c r="M145" s="140" t="s">
        <v>21</v>
      </c>
      <c r="N145" s="141" t="s">
        <v>47</v>
      </c>
      <c r="P145" s="142">
        <f>O145*H145</f>
        <v>0</v>
      </c>
      <c r="Q145" s="142">
        <v>0.00049957</v>
      </c>
      <c r="R145" s="142">
        <f>Q145*H145</f>
        <v>0.0014987099999999999</v>
      </c>
      <c r="S145" s="142">
        <v>0</v>
      </c>
      <c r="T145" s="143">
        <f>S145*H145</f>
        <v>0</v>
      </c>
      <c r="AR145" s="144" t="s">
        <v>221</v>
      </c>
      <c r="AT145" s="144" t="s">
        <v>217</v>
      </c>
      <c r="AU145" s="144" t="s">
        <v>230</v>
      </c>
      <c r="AY145" s="18" t="s">
        <v>215</v>
      </c>
      <c r="BE145" s="145">
        <f>IF(N145="základní",J145,0)</f>
        <v>0</v>
      </c>
      <c r="BF145" s="145">
        <f>IF(N145="snížená",J145,0)</f>
        <v>0</v>
      </c>
      <c r="BG145" s="145">
        <f>IF(N145="zákl. přenesená",J145,0)</f>
        <v>0</v>
      </c>
      <c r="BH145" s="145">
        <f>IF(N145="sníž. přenesená",J145,0)</f>
        <v>0</v>
      </c>
      <c r="BI145" s="145">
        <f>IF(N145="nulová",J145,0)</f>
        <v>0</v>
      </c>
      <c r="BJ145" s="18" t="s">
        <v>83</v>
      </c>
      <c r="BK145" s="145">
        <f>ROUND(I145*H145,2)</f>
        <v>0</v>
      </c>
      <c r="BL145" s="18" t="s">
        <v>221</v>
      </c>
      <c r="BM145" s="144" t="s">
        <v>400</v>
      </c>
    </row>
    <row r="146" spans="2:47" s="1" customFormat="1" ht="12">
      <c r="B146" s="33"/>
      <c r="D146" s="146" t="s">
        <v>222</v>
      </c>
      <c r="F146" s="147" t="s">
        <v>1694</v>
      </c>
      <c r="I146" s="148"/>
      <c r="L146" s="33"/>
      <c r="M146" s="149"/>
      <c r="T146" s="54"/>
      <c r="AT146" s="18" t="s">
        <v>222</v>
      </c>
      <c r="AU146" s="18" t="s">
        <v>230</v>
      </c>
    </row>
    <row r="147" spans="2:65" s="1" customFormat="1" ht="16.5" customHeight="1">
      <c r="B147" s="33"/>
      <c r="C147" s="133" t="s">
        <v>402</v>
      </c>
      <c r="D147" s="133" t="s">
        <v>217</v>
      </c>
      <c r="E147" s="134" t="s">
        <v>1695</v>
      </c>
      <c r="F147" s="135" t="s">
        <v>1696</v>
      </c>
      <c r="G147" s="136" t="s">
        <v>352</v>
      </c>
      <c r="H147" s="137">
        <v>1</v>
      </c>
      <c r="I147" s="138"/>
      <c r="J147" s="139">
        <f>ROUND(I147*H147,2)</f>
        <v>0</v>
      </c>
      <c r="K147" s="135" t="s">
        <v>220</v>
      </c>
      <c r="L147" s="33"/>
      <c r="M147" s="140" t="s">
        <v>21</v>
      </c>
      <c r="N147" s="141" t="s">
        <v>47</v>
      </c>
      <c r="P147" s="142">
        <f>O147*H147</f>
        <v>0</v>
      </c>
      <c r="Q147" s="142">
        <v>1.957E-05</v>
      </c>
      <c r="R147" s="142">
        <f>Q147*H147</f>
        <v>1.957E-05</v>
      </c>
      <c r="S147" s="142">
        <v>0</v>
      </c>
      <c r="T147" s="143">
        <f>S147*H147</f>
        <v>0</v>
      </c>
      <c r="AR147" s="144" t="s">
        <v>221</v>
      </c>
      <c r="AT147" s="144" t="s">
        <v>217</v>
      </c>
      <c r="AU147" s="144" t="s">
        <v>230</v>
      </c>
      <c r="AY147" s="18" t="s">
        <v>215</v>
      </c>
      <c r="BE147" s="145">
        <f>IF(N147="základní",J147,0)</f>
        <v>0</v>
      </c>
      <c r="BF147" s="145">
        <f>IF(N147="snížená",J147,0)</f>
        <v>0</v>
      </c>
      <c r="BG147" s="145">
        <f>IF(N147="zákl. přenesená",J147,0)</f>
        <v>0</v>
      </c>
      <c r="BH147" s="145">
        <f>IF(N147="sníž. přenesená",J147,0)</f>
        <v>0</v>
      </c>
      <c r="BI147" s="145">
        <f>IF(N147="nulová",J147,0)</f>
        <v>0</v>
      </c>
      <c r="BJ147" s="18" t="s">
        <v>83</v>
      </c>
      <c r="BK147" s="145">
        <f>ROUND(I147*H147,2)</f>
        <v>0</v>
      </c>
      <c r="BL147" s="18" t="s">
        <v>221</v>
      </c>
      <c r="BM147" s="144" t="s">
        <v>406</v>
      </c>
    </row>
    <row r="148" spans="2:47" s="1" customFormat="1" ht="12">
      <c r="B148" s="33"/>
      <c r="D148" s="146" t="s">
        <v>222</v>
      </c>
      <c r="F148" s="147" t="s">
        <v>1697</v>
      </c>
      <c r="I148" s="148"/>
      <c r="L148" s="33"/>
      <c r="M148" s="149"/>
      <c r="T148" s="54"/>
      <c r="AT148" s="18" t="s">
        <v>222</v>
      </c>
      <c r="AU148" s="18" t="s">
        <v>230</v>
      </c>
    </row>
    <row r="149" spans="2:65" s="1" customFormat="1" ht="16.5" customHeight="1">
      <c r="B149" s="33"/>
      <c r="C149" s="179" t="s">
        <v>335</v>
      </c>
      <c r="D149" s="179" t="s">
        <v>308</v>
      </c>
      <c r="E149" s="180" t="s">
        <v>1698</v>
      </c>
      <c r="F149" s="181" t="s">
        <v>1699</v>
      </c>
      <c r="G149" s="182" t="s">
        <v>352</v>
      </c>
      <c r="H149" s="183">
        <v>1</v>
      </c>
      <c r="I149" s="184"/>
      <c r="J149" s="185">
        <f>ROUND(I149*H149,2)</f>
        <v>0</v>
      </c>
      <c r="K149" s="181" t="s">
        <v>405</v>
      </c>
      <c r="L149" s="186"/>
      <c r="M149" s="187" t="s">
        <v>21</v>
      </c>
      <c r="N149" s="188" t="s">
        <v>47</v>
      </c>
      <c r="P149" s="142">
        <f>O149*H149</f>
        <v>0</v>
      </c>
      <c r="Q149" s="142">
        <v>0</v>
      </c>
      <c r="R149" s="142">
        <f>Q149*H149</f>
        <v>0</v>
      </c>
      <c r="S149" s="142">
        <v>0</v>
      </c>
      <c r="T149" s="143">
        <f>S149*H149</f>
        <v>0</v>
      </c>
      <c r="AR149" s="144" t="s">
        <v>257</v>
      </c>
      <c r="AT149" s="144" t="s">
        <v>308</v>
      </c>
      <c r="AU149" s="144" t="s">
        <v>230</v>
      </c>
      <c r="AY149" s="18" t="s">
        <v>215</v>
      </c>
      <c r="BE149" s="145">
        <f>IF(N149="základní",J149,0)</f>
        <v>0</v>
      </c>
      <c r="BF149" s="145">
        <f>IF(N149="snížená",J149,0)</f>
        <v>0</v>
      </c>
      <c r="BG149" s="145">
        <f>IF(N149="zákl. přenesená",J149,0)</f>
        <v>0</v>
      </c>
      <c r="BH149" s="145">
        <f>IF(N149="sníž. přenesená",J149,0)</f>
        <v>0</v>
      </c>
      <c r="BI149" s="145">
        <f>IF(N149="nulová",J149,0)</f>
        <v>0</v>
      </c>
      <c r="BJ149" s="18" t="s">
        <v>83</v>
      </c>
      <c r="BK149" s="145">
        <f>ROUND(I149*H149,2)</f>
        <v>0</v>
      </c>
      <c r="BL149" s="18" t="s">
        <v>221</v>
      </c>
      <c r="BM149" s="144" t="s">
        <v>411</v>
      </c>
    </row>
    <row r="150" spans="2:65" s="1" customFormat="1" ht="16.5" customHeight="1">
      <c r="B150" s="33"/>
      <c r="C150" s="133" t="s">
        <v>415</v>
      </c>
      <c r="D150" s="133" t="s">
        <v>217</v>
      </c>
      <c r="E150" s="134" t="s">
        <v>1700</v>
      </c>
      <c r="F150" s="135" t="s">
        <v>1701</v>
      </c>
      <c r="G150" s="136" t="s">
        <v>352</v>
      </c>
      <c r="H150" s="137">
        <v>1</v>
      </c>
      <c r="I150" s="138"/>
      <c r="J150" s="139">
        <f>ROUND(I150*H150,2)</f>
        <v>0</v>
      </c>
      <c r="K150" s="135" t="s">
        <v>405</v>
      </c>
      <c r="L150" s="33"/>
      <c r="M150" s="140" t="s">
        <v>21</v>
      </c>
      <c r="N150" s="141" t="s">
        <v>47</v>
      </c>
      <c r="P150" s="142">
        <f>O150*H150</f>
        <v>0</v>
      </c>
      <c r="Q150" s="142">
        <v>0</v>
      </c>
      <c r="R150" s="142">
        <f>Q150*H150</f>
        <v>0</v>
      </c>
      <c r="S150" s="142">
        <v>0</v>
      </c>
      <c r="T150" s="143">
        <f>S150*H150</f>
        <v>0</v>
      </c>
      <c r="AR150" s="144" t="s">
        <v>221</v>
      </c>
      <c r="AT150" s="144" t="s">
        <v>217</v>
      </c>
      <c r="AU150" s="144" t="s">
        <v>230</v>
      </c>
      <c r="AY150" s="18" t="s">
        <v>215</v>
      </c>
      <c r="BE150" s="145">
        <f>IF(N150="základní",J150,0)</f>
        <v>0</v>
      </c>
      <c r="BF150" s="145">
        <f>IF(N150="snížená",J150,0)</f>
        <v>0</v>
      </c>
      <c r="BG150" s="145">
        <f>IF(N150="zákl. přenesená",J150,0)</f>
        <v>0</v>
      </c>
      <c r="BH150" s="145">
        <f>IF(N150="sníž. přenesená",J150,0)</f>
        <v>0</v>
      </c>
      <c r="BI150" s="145">
        <f>IF(N150="nulová",J150,0)</f>
        <v>0</v>
      </c>
      <c r="BJ150" s="18" t="s">
        <v>83</v>
      </c>
      <c r="BK150" s="145">
        <f>ROUND(I150*H150,2)</f>
        <v>0</v>
      </c>
      <c r="BL150" s="18" t="s">
        <v>221</v>
      </c>
      <c r="BM150" s="144" t="s">
        <v>418</v>
      </c>
    </row>
    <row r="151" spans="2:65" s="1" customFormat="1" ht="16.5" customHeight="1">
      <c r="B151" s="33"/>
      <c r="C151" s="133" t="s">
        <v>341</v>
      </c>
      <c r="D151" s="133" t="s">
        <v>217</v>
      </c>
      <c r="E151" s="134" t="s">
        <v>1702</v>
      </c>
      <c r="F151" s="135" t="s">
        <v>1703</v>
      </c>
      <c r="G151" s="136" t="s">
        <v>352</v>
      </c>
      <c r="H151" s="137">
        <v>6</v>
      </c>
      <c r="I151" s="138"/>
      <c r="J151" s="139">
        <f>ROUND(I151*H151,2)</f>
        <v>0</v>
      </c>
      <c r="K151" s="135" t="s">
        <v>405</v>
      </c>
      <c r="L151" s="33"/>
      <c r="M151" s="140" t="s">
        <v>21</v>
      </c>
      <c r="N151" s="141" t="s">
        <v>47</v>
      </c>
      <c r="P151" s="142">
        <f>O151*H151</f>
        <v>0</v>
      </c>
      <c r="Q151" s="142">
        <v>0</v>
      </c>
      <c r="R151" s="142">
        <f>Q151*H151</f>
        <v>0</v>
      </c>
      <c r="S151" s="142">
        <v>0</v>
      </c>
      <c r="T151" s="143">
        <f>S151*H151</f>
        <v>0</v>
      </c>
      <c r="AR151" s="144" t="s">
        <v>221</v>
      </c>
      <c r="AT151" s="144" t="s">
        <v>217</v>
      </c>
      <c r="AU151" s="144" t="s">
        <v>230</v>
      </c>
      <c r="AY151" s="18" t="s">
        <v>215</v>
      </c>
      <c r="BE151" s="145">
        <f>IF(N151="základní",J151,0)</f>
        <v>0</v>
      </c>
      <c r="BF151" s="145">
        <f>IF(N151="snížená",J151,0)</f>
        <v>0</v>
      </c>
      <c r="BG151" s="145">
        <f>IF(N151="zákl. přenesená",J151,0)</f>
        <v>0</v>
      </c>
      <c r="BH151" s="145">
        <f>IF(N151="sníž. přenesená",J151,0)</f>
        <v>0</v>
      </c>
      <c r="BI151" s="145">
        <f>IF(N151="nulová",J151,0)</f>
        <v>0</v>
      </c>
      <c r="BJ151" s="18" t="s">
        <v>83</v>
      </c>
      <c r="BK151" s="145">
        <f>ROUND(I151*H151,2)</f>
        <v>0</v>
      </c>
      <c r="BL151" s="18" t="s">
        <v>221</v>
      </c>
      <c r="BM151" s="144" t="s">
        <v>427</v>
      </c>
    </row>
    <row r="152" spans="2:65" s="1" customFormat="1" ht="16.5" customHeight="1">
      <c r="B152" s="33"/>
      <c r="C152" s="133" t="s">
        <v>428</v>
      </c>
      <c r="D152" s="133" t="s">
        <v>217</v>
      </c>
      <c r="E152" s="134" t="s">
        <v>1704</v>
      </c>
      <c r="F152" s="135" t="s">
        <v>1705</v>
      </c>
      <c r="G152" s="136" t="s">
        <v>352</v>
      </c>
      <c r="H152" s="137">
        <v>6</v>
      </c>
      <c r="I152" s="138"/>
      <c r="J152" s="139">
        <f>ROUND(I152*H152,2)</f>
        <v>0</v>
      </c>
      <c r="K152" s="135" t="s">
        <v>405</v>
      </c>
      <c r="L152" s="33"/>
      <c r="M152" s="140" t="s">
        <v>21</v>
      </c>
      <c r="N152" s="141" t="s">
        <v>47</v>
      </c>
      <c r="P152" s="142">
        <f>O152*H152</f>
        <v>0</v>
      </c>
      <c r="Q152" s="142">
        <v>0</v>
      </c>
      <c r="R152" s="142">
        <f>Q152*H152</f>
        <v>0</v>
      </c>
      <c r="S152" s="142">
        <v>0</v>
      </c>
      <c r="T152" s="143">
        <f>S152*H152</f>
        <v>0</v>
      </c>
      <c r="AR152" s="144" t="s">
        <v>221</v>
      </c>
      <c r="AT152" s="144" t="s">
        <v>217</v>
      </c>
      <c r="AU152" s="144" t="s">
        <v>230</v>
      </c>
      <c r="AY152" s="18" t="s">
        <v>215</v>
      </c>
      <c r="BE152" s="145">
        <f>IF(N152="základní",J152,0)</f>
        <v>0</v>
      </c>
      <c r="BF152" s="145">
        <f>IF(N152="snížená",J152,0)</f>
        <v>0</v>
      </c>
      <c r="BG152" s="145">
        <f>IF(N152="zákl. přenesená",J152,0)</f>
        <v>0</v>
      </c>
      <c r="BH152" s="145">
        <f>IF(N152="sníž. přenesená",J152,0)</f>
        <v>0</v>
      </c>
      <c r="BI152" s="145">
        <f>IF(N152="nulová",J152,0)</f>
        <v>0</v>
      </c>
      <c r="BJ152" s="18" t="s">
        <v>83</v>
      </c>
      <c r="BK152" s="145">
        <f>ROUND(I152*H152,2)</f>
        <v>0</v>
      </c>
      <c r="BL152" s="18" t="s">
        <v>221</v>
      </c>
      <c r="BM152" s="144" t="s">
        <v>431</v>
      </c>
    </row>
    <row r="153" spans="2:63" s="11" customFormat="1" ht="20.9" customHeight="1">
      <c r="B153" s="121"/>
      <c r="D153" s="122" t="s">
        <v>75</v>
      </c>
      <c r="E153" s="131" t="s">
        <v>1706</v>
      </c>
      <c r="F153" s="131" t="s">
        <v>1707</v>
      </c>
      <c r="I153" s="124"/>
      <c r="J153" s="132">
        <f>BK153</f>
        <v>0</v>
      </c>
      <c r="L153" s="121"/>
      <c r="M153" s="126"/>
      <c r="P153" s="127">
        <f>SUM(P154:P156)</f>
        <v>0</v>
      </c>
      <c r="R153" s="127">
        <f>SUM(R154:R156)</f>
        <v>2.957E-05</v>
      </c>
      <c r="T153" s="128">
        <f>SUM(T154:T156)</f>
        <v>0</v>
      </c>
      <c r="AR153" s="122" t="s">
        <v>83</v>
      </c>
      <c r="AT153" s="129" t="s">
        <v>75</v>
      </c>
      <c r="AU153" s="129" t="s">
        <v>85</v>
      </c>
      <c r="AY153" s="122" t="s">
        <v>215</v>
      </c>
      <c r="BK153" s="130">
        <f>SUM(BK154:BK156)</f>
        <v>0</v>
      </c>
    </row>
    <row r="154" spans="2:65" s="1" customFormat="1" ht="24.25" customHeight="1">
      <c r="B154" s="33"/>
      <c r="C154" s="133" t="s">
        <v>345</v>
      </c>
      <c r="D154" s="133" t="s">
        <v>217</v>
      </c>
      <c r="E154" s="134" t="s">
        <v>1708</v>
      </c>
      <c r="F154" s="135" t="s">
        <v>1709</v>
      </c>
      <c r="G154" s="136" t="s">
        <v>352</v>
      </c>
      <c r="H154" s="137">
        <v>1</v>
      </c>
      <c r="I154" s="138"/>
      <c r="J154" s="139">
        <f>ROUND(I154*H154,2)</f>
        <v>0</v>
      </c>
      <c r="K154" s="135" t="s">
        <v>220</v>
      </c>
      <c r="L154" s="33"/>
      <c r="M154" s="140" t="s">
        <v>21</v>
      </c>
      <c r="N154" s="141" t="s">
        <v>47</v>
      </c>
      <c r="P154" s="142">
        <f>O154*H154</f>
        <v>0</v>
      </c>
      <c r="Q154" s="142">
        <v>2.957E-05</v>
      </c>
      <c r="R154" s="142">
        <f>Q154*H154</f>
        <v>2.957E-05</v>
      </c>
      <c r="S154" s="142">
        <v>0</v>
      </c>
      <c r="T154" s="143">
        <f>S154*H154</f>
        <v>0</v>
      </c>
      <c r="AR154" s="144" t="s">
        <v>221</v>
      </c>
      <c r="AT154" s="144" t="s">
        <v>217</v>
      </c>
      <c r="AU154" s="144" t="s">
        <v>230</v>
      </c>
      <c r="AY154" s="18" t="s">
        <v>215</v>
      </c>
      <c r="BE154" s="145">
        <f>IF(N154="základní",J154,0)</f>
        <v>0</v>
      </c>
      <c r="BF154" s="145">
        <f>IF(N154="snížená",J154,0)</f>
        <v>0</v>
      </c>
      <c r="BG154" s="145">
        <f>IF(N154="zákl. přenesená",J154,0)</f>
        <v>0</v>
      </c>
      <c r="BH154" s="145">
        <f>IF(N154="sníž. přenesená",J154,0)</f>
        <v>0</v>
      </c>
      <c r="BI154" s="145">
        <f>IF(N154="nulová",J154,0)</f>
        <v>0</v>
      </c>
      <c r="BJ154" s="18" t="s">
        <v>83</v>
      </c>
      <c r="BK154" s="145">
        <f>ROUND(I154*H154,2)</f>
        <v>0</v>
      </c>
      <c r="BL154" s="18" t="s">
        <v>221</v>
      </c>
      <c r="BM154" s="144" t="s">
        <v>441</v>
      </c>
    </row>
    <row r="155" spans="2:47" s="1" customFormat="1" ht="12">
      <c r="B155" s="33"/>
      <c r="D155" s="146" t="s">
        <v>222</v>
      </c>
      <c r="F155" s="147" t="s">
        <v>1710</v>
      </c>
      <c r="I155" s="148"/>
      <c r="L155" s="33"/>
      <c r="M155" s="149"/>
      <c r="T155" s="54"/>
      <c r="AT155" s="18" t="s">
        <v>222</v>
      </c>
      <c r="AU155" s="18" t="s">
        <v>230</v>
      </c>
    </row>
    <row r="156" spans="2:65" s="1" customFormat="1" ht="24.25" customHeight="1">
      <c r="B156" s="33"/>
      <c r="C156" s="179" t="s">
        <v>445</v>
      </c>
      <c r="D156" s="179" t="s">
        <v>308</v>
      </c>
      <c r="E156" s="180" t="s">
        <v>1711</v>
      </c>
      <c r="F156" s="181" t="s">
        <v>1712</v>
      </c>
      <c r="G156" s="182" t="s">
        <v>1713</v>
      </c>
      <c r="H156" s="183">
        <v>1</v>
      </c>
      <c r="I156" s="184"/>
      <c r="J156" s="185">
        <f>ROUND(I156*H156,2)</f>
        <v>0</v>
      </c>
      <c r="K156" s="181" t="s">
        <v>405</v>
      </c>
      <c r="L156" s="186"/>
      <c r="M156" s="187" t="s">
        <v>21</v>
      </c>
      <c r="N156" s="188" t="s">
        <v>47</v>
      </c>
      <c r="P156" s="142">
        <f>O156*H156</f>
        <v>0</v>
      </c>
      <c r="Q156" s="142">
        <v>0</v>
      </c>
      <c r="R156" s="142">
        <f>Q156*H156</f>
        <v>0</v>
      </c>
      <c r="S156" s="142">
        <v>0</v>
      </c>
      <c r="T156" s="143">
        <f>S156*H156</f>
        <v>0</v>
      </c>
      <c r="AR156" s="144" t="s">
        <v>257</v>
      </c>
      <c r="AT156" s="144" t="s">
        <v>308</v>
      </c>
      <c r="AU156" s="144" t="s">
        <v>230</v>
      </c>
      <c r="AY156" s="18" t="s">
        <v>215</v>
      </c>
      <c r="BE156" s="145">
        <f>IF(N156="základní",J156,0)</f>
        <v>0</v>
      </c>
      <c r="BF156" s="145">
        <f>IF(N156="snížená",J156,0)</f>
        <v>0</v>
      </c>
      <c r="BG156" s="145">
        <f>IF(N156="zákl. přenesená",J156,0)</f>
        <v>0</v>
      </c>
      <c r="BH156" s="145">
        <f>IF(N156="sníž. přenesená",J156,0)</f>
        <v>0</v>
      </c>
      <c r="BI156" s="145">
        <f>IF(N156="nulová",J156,0)</f>
        <v>0</v>
      </c>
      <c r="BJ156" s="18" t="s">
        <v>83</v>
      </c>
      <c r="BK156" s="145">
        <f>ROUND(I156*H156,2)</f>
        <v>0</v>
      </c>
      <c r="BL156" s="18" t="s">
        <v>221</v>
      </c>
      <c r="BM156" s="144" t="s">
        <v>448</v>
      </c>
    </row>
    <row r="157" spans="2:63" s="11" customFormat="1" ht="20.9" customHeight="1">
      <c r="B157" s="121"/>
      <c r="D157" s="122" t="s">
        <v>75</v>
      </c>
      <c r="E157" s="131" t="s">
        <v>1714</v>
      </c>
      <c r="F157" s="131" t="s">
        <v>1715</v>
      </c>
      <c r="I157" s="124"/>
      <c r="J157" s="132">
        <f>BK157</f>
        <v>0</v>
      </c>
      <c r="L157" s="121"/>
      <c r="M157" s="126"/>
      <c r="P157" s="127">
        <f>P158</f>
        <v>0</v>
      </c>
      <c r="R157" s="127">
        <f>R158</f>
        <v>0</v>
      </c>
      <c r="T157" s="128">
        <f>T158</f>
        <v>0</v>
      </c>
      <c r="AR157" s="122" t="s">
        <v>83</v>
      </c>
      <c r="AT157" s="129" t="s">
        <v>75</v>
      </c>
      <c r="AU157" s="129" t="s">
        <v>85</v>
      </c>
      <c r="AY157" s="122" t="s">
        <v>215</v>
      </c>
      <c r="BK157" s="130">
        <f>BK158</f>
        <v>0</v>
      </c>
    </row>
    <row r="158" spans="2:65" s="1" customFormat="1" ht="16.5" customHeight="1">
      <c r="B158" s="33"/>
      <c r="C158" s="133" t="s">
        <v>353</v>
      </c>
      <c r="D158" s="133" t="s">
        <v>217</v>
      </c>
      <c r="E158" s="134" t="s">
        <v>1716</v>
      </c>
      <c r="F158" s="135" t="s">
        <v>1717</v>
      </c>
      <c r="G158" s="136" t="s">
        <v>352</v>
      </c>
      <c r="H158" s="137">
        <v>1</v>
      </c>
      <c r="I158" s="138"/>
      <c r="J158" s="139">
        <f>ROUND(I158*H158,2)</f>
        <v>0</v>
      </c>
      <c r="K158" s="135" t="s">
        <v>405</v>
      </c>
      <c r="L158" s="33"/>
      <c r="M158" s="192" t="s">
        <v>21</v>
      </c>
      <c r="N158" s="193" t="s">
        <v>47</v>
      </c>
      <c r="O158" s="194"/>
      <c r="P158" s="195">
        <f>O158*H158</f>
        <v>0</v>
      </c>
      <c r="Q158" s="195">
        <v>0</v>
      </c>
      <c r="R158" s="195">
        <f>Q158*H158</f>
        <v>0</v>
      </c>
      <c r="S158" s="195">
        <v>0</v>
      </c>
      <c r="T158" s="196">
        <f>S158*H158</f>
        <v>0</v>
      </c>
      <c r="AR158" s="144" t="s">
        <v>221</v>
      </c>
      <c r="AT158" s="144" t="s">
        <v>217</v>
      </c>
      <c r="AU158" s="144" t="s">
        <v>230</v>
      </c>
      <c r="AY158" s="18" t="s">
        <v>215</v>
      </c>
      <c r="BE158" s="145">
        <f>IF(N158="základní",J158,0)</f>
        <v>0</v>
      </c>
      <c r="BF158" s="145">
        <f>IF(N158="snížená",J158,0)</f>
        <v>0</v>
      </c>
      <c r="BG158" s="145">
        <f>IF(N158="zákl. přenesená",J158,0)</f>
        <v>0</v>
      </c>
      <c r="BH158" s="145">
        <f>IF(N158="sníž. přenesená",J158,0)</f>
        <v>0</v>
      </c>
      <c r="BI158" s="145">
        <f>IF(N158="nulová",J158,0)</f>
        <v>0</v>
      </c>
      <c r="BJ158" s="18" t="s">
        <v>83</v>
      </c>
      <c r="BK158" s="145">
        <f>ROUND(I158*H158,2)</f>
        <v>0</v>
      </c>
      <c r="BL158" s="18" t="s">
        <v>221</v>
      </c>
      <c r="BM158" s="144" t="s">
        <v>452</v>
      </c>
    </row>
    <row r="159" spans="2:12" s="1" customFormat="1" ht="7" customHeight="1">
      <c r="B159" s="42"/>
      <c r="C159" s="43"/>
      <c r="D159" s="43"/>
      <c r="E159" s="43"/>
      <c r="F159" s="43"/>
      <c r="G159" s="43"/>
      <c r="H159" s="43"/>
      <c r="I159" s="43"/>
      <c r="J159" s="43"/>
      <c r="K159" s="43"/>
      <c r="L159" s="33"/>
    </row>
  </sheetData>
  <sheetProtection algorithmName="SHA-512" hashValue="hwr2Uh/7L4BGCfGapY3GdY8oqdAY0NlGrhQf9xDgayNrpASl9nlQbyK2yclcXR8hJjkVBP6a5GZA6umkcIhV2g==" saltValue="/MCf512MWz/Tvg1Ouy5X5QdO7SvMqjqzQqS5hJA5T7C8motofY8l7LQeJ5VMMJD2ipYLUmEqmEZBNhuMx+RA4Q==" spinCount="100000" sheet="1" objects="1" scenarios="1" formatColumns="0" formatRows="0" autoFilter="0"/>
  <autoFilter ref="C94:K158"/>
  <mergeCells count="12">
    <mergeCell ref="E87:H87"/>
    <mergeCell ref="L2:V2"/>
    <mergeCell ref="E50:H50"/>
    <mergeCell ref="E52:H52"/>
    <mergeCell ref="E54:H54"/>
    <mergeCell ref="E83:H83"/>
    <mergeCell ref="E85:H85"/>
    <mergeCell ref="E7:H7"/>
    <mergeCell ref="E9:H9"/>
    <mergeCell ref="E11:H11"/>
    <mergeCell ref="E20:H20"/>
    <mergeCell ref="E29:H29"/>
  </mergeCells>
  <hyperlinks>
    <hyperlink ref="F100" r:id="rId1" display="https://podminky.urs.cz/item/CS_URS_2022_02/721173401"/>
    <hyperlink ref="F102" r:id="rId2" display="https://podminky.urs.cz/item/CS_URS_2022_02/721173403"/>
    <hyperlink ref="F104" r:id="rId3" display="https://podminky.urs.cz/item/CS_URS_2022_02/721174044"/>
    <hyperlink ref="F106" r:id="rId4" display="https://podminky.urs.cz/item/CS_URS_2022_02/721174045"/>
    <hyperlink ref="F111" r:id="rId5" display="https://podminky.urs.cz/item/CS_URS_2022_02/721211913"/>
    <hyperlink ref="F115" r:id="rId6" display="https://podminky.urs.cz/item/CS_URS_2022_02/721290111"/>
    <hyperlink ref="F117" r:id="rId7" display="https://podminky.urs.cz/item/CS_URS_2022_02/721290112"/>
    <hyperlink ref="F121" r:id="rId8" display="https://podminky.urs.cz/item/CS_URS_2022_02/722174003"/>
    <hyperlink ref="F123" r:id="rId9" display="https://podminky.urs.cz/item/CS_URS_2022_02/722174004"/>
    <hyperlink ref="F125" r:id="rId10" display="https://podminky.urs.cz/item/CS_URS_2022_02/722176113"/>
    <hyperlink ref="F128" r:id="rId11" display="https://podminky.urs.cz/item/CS_URS_2022_02/722176114"/>
    <hyperlink ref="F131" r:id="rId12" display="https://podminky.urs.cz/item/CS_URS_2022_02/722181241"/>
    <hyperlink ref="F134" r:id="rId13" display="https://podminky.urs.cz/item/CS_URS_2022_02/722229101"/>
    <hyperlink ref="F139" r:id="rId14" display="https://podminky.urs.cz/item/CS_URS_2022_02/722229103"/>
    <hyperlink ref="F142" r:id="rId15" display="https://podminky.urs.cz/item/CS_URS_2022_02/722231074"/>
    <hyperlink ref="F144" r:id="rId16" display="https://podminky.urs.cz/item/CS_URS_2022_02/722232044"/>
    <hyperlink ref="F146" r:id="rId17" display="https://podminky.urs.cz/item/CS_URS_2022_02/722232045"/>
    <hyperlink ref="F148" r:id="rId18" display="https://podminky.urs.cz/item/CS_URS_2022_02/722239102"/>
    <hyperlink ref="F155" r:id="rId19" display="https://podminky.urs.cz/item/CS_URS_2022_02/724149102"/>
  </hyperlink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4" r:id="rId21"/>
  <headerFooter>
    <oddFooter>&amp;CStrana &amp;P z &amp;N</oddFooter>
  </headerFooter>
  <drawing r:id="rId2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8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7109375" style="0" customWidth="1"/>
    <col min="7" max="7" width="7.421875" style="0" customWidth="1"/>
    <col min="8" max="8" width="14.00390625" style="0" customWidth="1"/>
    <col min="9" max="9" width="15.7109375" style="0" customWidth="1"/>
    <col min="10" max="11" width="22.28125" style="0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7" customHeight="1"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AT2" s="18" t="s">
        <v>96</v>
      </c>
    </row>
    <row r="3" spans="2:46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85</v>
      </c>
    </row>
    <row r="4" spans="2:46" ht="25" customHeight="1">
      <c r="B4" s="21"/>
      <c r="D4" s="22" t="s">
        <v>118</v>
      </c>
      <c r="L4" s="21"/>
      <c r="M4" s="92" t="s">
        <v>10</v>
      </c>
      <c r="AT4" s="18" t="s">
        <v>4</v>
      </c>
    </row>
    <row r="5" spans="2:12" ht="7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29" t="str">
        <f>'Rekapitulace stavby'!K6</f>
        <v>RUK SBZ - PD výměny záložního zdroje Karolinum</v>
      </c>
      <c r="F7" s="330"/>
      <c r="G7" s="330"/>
      <c r="H7" s="330"/>
      <c r="L7" s="21"/>
    </row>
    <row r="8" spans="2:12" ht="12" customHeight="1">
      <c r="B8" s="21"/>
      <c r="D8" s="28" t="s">
        <v>131</v>
      </c>
      <c r="L8" s="21"/>
    </row>
    <row r="9" spans="2:12" s="1" customFormat="1" ht="16.5" customHeight="1">
      <c r="B9" s="33"/>
      <c r="E9" s="329" t="s">
        <v>135</v>
      </c>
      <c r="F9" s="328"/>
      <c r="G9" s="328"/>
      <c r="H9" s="328"/>
      <c r="L9" s="33"/>
    </row>
    <row r="10" spans="2:12" s="1" customFormat="1" ht="12" customHeight="1">
      <c r="B10" s="33"/>
      <c r="D10" s="28" t="s">
        <v>139</v>
      </c>
      <c r="L10" s="33"/>
    </row>
    <row r="11" spans="2:12" s="1" customFormat="1" ht="16.5" customHeight="1">
      <c r="B11" s="33"/>
      <c r="E11" s="309" t="s">
        <v>1718</v>
      </c>
      <c r="F11" s="328"/>
      <c r="G11" s="328"/>
      <c r="H11" s="328"/>
      <c r="L11" s="33"/>
    </row>
    <row r="12" spans="2:12" s="1" customFormat="1" ht="12">
      <c r="B12" s="33"/>
      <c r="L12" s="33"/>
    </row>
    <row r="13" spans="2:12" s="1" customFormat="1" ht="12" customHeight="1">
      <c r="B13" s="33"/>
      <c r="D13" s="28" t="s">
        <v>18</v>
      </c>
      <c r="F13" s="26" t="s">
        <v>21</v>
      </c>
      <c r="I13" s="28" t="s">
        <v>20</v>
      </c>
      <c r="J13" s="26" t="s">
        <v>21</v>
      </c>
      <c r="L13" s="33"/>
    </row>
    <row r="14" spans="2:12" s="1" customFormat="1" ht="12" customHeight="1">
      <c r="B14" s="33"/>
      <c r="D14" s="28" t="s">
        <v>22</v>
      </c>
      <c r="F14" s="26" t="s">
        <v>23</v>
      </c>
      <c r="I14" s="28" t="s">
        <v>24</v>
      </c>
      <c r="J14" s="50" t="str">
        <f>'Rekapitulace stavby'!AN8</f>
        <v>31. 10. 2022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8" t="s">
        <v>26</v>
      </c>
      <c r="I16" s="28" t="s">
        <v>27</v>
      </c>
      <c r="J16" s="26" t="s">
        <v>28</v>
      </c>
      <c r="L16" s="33"/>
    </row>
    <row r="17" spans="2:12" s="1" customFormat="1" ht="18" customHeight="1">
      <c r="B17" s="33"/>
      <c r="E17" s="26" t="s">
        <v>29</v>
      </c>
      <c r="I17" s="28" t="s">
        <v>30</v>
      </c>
      <c r="J17" s="26" t="s">
        <v>21</v>
      </c>
      <c r="L17" s="33"/>
    </row>
    <row r="18" spans="2:12" s="1" customFormat="1" ht="7" customHeight="1">
      <c r="B18" s="33"/>
      <c r="L18" s="33"/>
    </row>
    <row r="19" spans="2:12" s="1" customFormat="1" ht="12" customHeight="1">
      <c r="B19" s="33"/>
      <c r="D19" s="28" t="s">
        <v>31</v>
      </c>
      <c r="I19" s="28" t="s">
        <v>27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31" t="str">
        <f>'Rekapitulace stavby'!E14</f>
        <v>Vyplň údaj</v>
      </c>
      <c r="F20" s="323"/>
      <c r="G20" s="323"/>
      <c r="H20" s="323"/>
      <c r="I20" s="28" t="s">
        <v>30</v>
      </c>
      <c r="J20" s="29" t="str">
        <f>'Rekapitulace stavby'!AN14</f>
        <v>Vyplň údaj</v>
      </c>
      <c r="L20" s="33"/>
    </row>
    <row r="21" spans="2:12" s="1" customFormat="1" ht="7" customHeight="1">
      <c r="B21" s="33"/>
      <c r="L21" s="33"/>
    </row>
    <row r="22" spans="2:12" s="1" customFormat="1" ht="12" customHeight="1">
      <c r="B22" s="33"/>
      <c r="D22" s="28" t="s">
        <v>33</v>
      </c>
      <c r="I22" s="28" t="s">
        <v>27</v>
      </c>
      <c r="J22" s="26" t="s">
        <v>34</v>
      </c>
      <c r="L22" s="33"/>
    </row>
    <row r="23" spans="2:12" s="1" customFormat="1" ht="18" customHeight="1">
      <c r="B23" s="33"/>
      <c r="E23" s="26" t="s">
        <v>35</v>
      </c>
      <c r="I23" s="28" t="s">
        <v>30</v>
      </c>
      <c r="J23" s="26" t="s">
        <v>36</v>
      </c>
      <c r="L23" s="33"/>
    </row>
    <row r="24" spans="2:12" s="1" customFormat="1" ht="7" customHeight="1">
      <c r="B24" s="33"/>
      <c r="L24" s="33"/>
    </row>
    <row r="25" spans="2:12" s="1" customFormat="1" ht="12" customHeight="1">
      <c r="B25" s="33"/>
      <c r="D25" s="28" t="s">
        <v>38</v>
      </c>
      <c r="I25" s="28" t="s">
        <v>27</v>
      </c>
      <c r="J25" s="26" t="str">
        <f>IF('Rekapitulace stavby'!AN19="","",'Rekapitulace stavby'!AN19)</f>
        <v/>
      </c>
      <c r="L25" s="33"/>
    </row>
    <row r="26" spans="2:12" s="1" customFormat="1" ht="18" customHeight="1">
      <c r="B26" s="33"/>
      <c r="E26" s="26" t="str">
        <f>IF('Rekapitulace stavby'!E20="","",'Rekapitulace stavby'!E20)</f>
        <v xml:space="preserve"> </v>
      </c>
      <c r="I26" s="28" t="s">
        <v>30</v>
      </c>
      <c r="J26" s="26" t="str">
        <f>IF('Rekapitulace stavby'!AN20="","",'Rekapitulace stavby'!AN20)</f>
        <v/>
      </c>
      <c r="L26" s="33"/>
    </row>
    <row r="27" spans="2:12" s="1" customFormat="1" ht="7" customHeight="1">
      <c r="B27" s="33"/>
      <c r="L27" s="33"/>
    </row>
    <row r="28" spans="2:12" s="1" customFormat="1" ht="12" customHeight="1">
      <c r="B28" s="33"/>
      <c r="D28" s="28" t="s">
        <v>40</v>
      </c>
      <c r="L28" s="33"/>
    </row>
    <row r="29" spans="2:12" s="7" customFormat="1" ht="47.25" customHeight="1">
      <c r="B29" s="93"/>
      <c r="E29" s="327" t="s">
        <v>41</v>
      </c>
      <c r="F29" s="327"/>
      <c r="G29" s="327"/>
      <c r="H29" s="327"/>
      <c r="L29" s="93"/>
    </row>
    <row r="30" spans="2:12" s="1" customFormat="1" ht="7" customHeight="1">
      <c r="B30" s="33"/>
      <c r="L30" s="33"/>
    </row>
    <row r="31" spans="2:12" s="1" customFormat="1" ht="7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4" customHeight="1">
      <c r="B32" s="33"/>
      <c r="D32" s="94" t="s">
        <v>42</v>
      </c>
      <c r="J32" s="64">
        <f>ROUND(J93,2)</f>
        <v>0</v>
      </c>
      <c r="L32" s="33"/>
    </row>
    <row r="33" spans="2:12" s="1" customFormat="1" ht="7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5" customHeight="1">
      <c r="B34" s="33"/>
      <c r="F34" s="36" t="s">
        <v>44</v>
      </c>
      <c r="I34" s="36" t="s">
        <v>43</v>
      </c>
      <c r="J34" s="36" t="s">
        <v>45</v>
      </c>
      <c r="L34" s="33"/>
    </row>
    <row r="35" spans="2:12" s="1" customFormat="1" ht="14.5" customHeight="1">
      <c r="B35" s="33"/>
      <c r="D35" s="53" t="s">
        <v>46</v>
      </c>
      <c r="E35" s="28" t="s">
        <v>47</v>
      </c>
      <c r="F35" s="84">
        <f>ROUND((SUM(BE93:BE181)),2)</f>
        <v>0</v>
      </c>
      <c r="I35" s="95">
        <v>0.21</v>
      </c>
      <c r="J35" s="84">
        <f>ROUND(((SUM(BE93:BE181))*I35),2)</f>
        <v>0</v>
      </c>
      <c r="L35" s="33"/>
    </row>
    <row r="36" spans="2:12" s="1" customFormat="1" ht="14.5" customHeight="1">
      <c r="B36" s="33"/>
      <c r="E36" s="28" t="s">
        <v>48</v>
      </c>
      <c r="F36" s="84">
        <f>ROUND((SUM(BF93:BF181)),2)</f>
        <v>0</v>
      </c>
      <c r="I36" s="95">
        <v>0.15</v>
      </c>
      <c r="J36" s="84">
        <f>ROUND(((SUM(BF93:BF181))*I36),2)</f>
        <v>0</v>
      </c>
      <c r="L36" s="33"/>
    </row>
    <row r="37" spans="2:12" s="1" customFormat="1" ht="14.5" customHeight="1" hidden="1">
      <c r="B37" s="33"/>
      <c r="E37" s="28" t="s">
        <v>49</v>
      </c>
      <c r="F37" s="84">
        <f>ROUND((SUM(BG93:BG181)),2)</f>
        <v>0</v>
      </c>
      <c r="I37" s="95">
        <v>0.21</v>
      </c>
      <c r="J37" s="84">
        <f>0</f>
        <v>0</v>
      </c>
      <c r="L37" s="33"/>
    </row>
    <row r="38" spans="2:12" s="1" customFormat="1" ht="14.5" customHeight="1" hidden="1">
      <c r="B38" s="33"/>
      <c r="E38" s="28" t="s">
        <v>50</v>
      </c>
      <c r="F38" s="84">
        <f>ROUND((SUM(BH93:BH181)),2)</f>
        <v>0</v>
      </c>
      <c r="I38" s="95">
        <v>0.15</v>
      </c>
      <c r="J38" s="84">
        <f>0</f>
        <v>0</v>
      </c>
      <c r="L38" s="33"/>
    </row>
    <row r="39" spans="2:12" s="1" customFormat="1" ht="14.5" customHeight="1" hidden="1">
      <c r="B39" s="33"/>
      <c r="E39" s="28" t="s">
        <v>51</v>
      </c>
      <c r="F39" s="84">
        <f>ROUND((SUM(BI93:BI181)),2)</f>
        <v>0</v>
      </c>
      <c r="I39" s="95">
        <v>0</v>
      </c>
      <c r="J39" s="84">
        <f>0</f>
        <v>0</v>
      </c>
      <c r="L39" s="33"/>
    </row>
    <row r="40" spans="2:12" s="1" customFormat="1" ht="7" customHeight="1">
      <c r="B40" s="33"/>
      <c r="L40" s="33"/>
    </row>
    <row r="41" spans="2:12" s="1" customFormat="1" ht="25.4" customHeight="1">
      <c r="B41" s="33"/>
      <c r="C41" s="96"/>
      <c r="D41" s="97" t="s">
        <v>52</v>
      </c>
      <c r="E41" s="55"/>
      <c r="F41" s="55"/>
      <c r="G41" s="98" t="s">
        <v>53</v>
      </c>
      <c r="H41" s="99" t="s">
        <v>54</v>
      </c>
      <c r="I41" s="55"/>
      <c r="J41" s="100">
        <f>SUM(J32:J39)</f>
        <v>0</v>
      </c>
      <c r="K41" s="101"/>
      <c r="L41" s="33"/>
    </row>
    <row r="42" spans="2:12" s="1" customFormat="1" ht="14.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7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5" customHeight="1">
      <c r="B47" s="33"/>
      <c r="C47" s="22" t="s">
        <v>174</v>
      </c>
      <c r="L47" s="33"/>
    </row>
    <row r="48" spans="2:12" s="1" customFormat="1" ht="7" customHeight="1">
      <c r="B48" s="33"/>
      <c r="L48" s="33"/>
    </row>
    <row r="49" spans="2:12" s="1" customFormat="1" ht="12" customHeight="1">
      <c r="B49" s="33"/>
      <c r="C49" s="28" t="s">
        <v>16</v>
      </c>
      <c r="L49" s="33"/>
    </row>
    <row r="50" spans="2:12" s="1" customFormat="1" ht="16.5" customHeight="1">
      <c r="B50" s="33"/>
      <c r="E50" s="329" t="str">
        <f>E7</f>
        <v>RUK SBZ - PD výměny záložního zdroje Karolinum</v>
      </c>
      <c r="F50" s="330"/>
      <c r="G50" s="330"/>
      <c r="H50" s="330"/>
      <c r="L50" s="33"/>
    </row>
    <row r="51" spans="2:12" ht="12" customHeight="1">
      <c r="B51" s="21"/>
      <c r="C51" s="28" t="s">
        <v>131</v>
      </c>
      <c r="L51" s="21"/>
    </row>
    <row r="52" spans="2:12" s="1" customFormat="1" ht="16.5" customHeight="1">
      <c r="B52" s="33"/>
      <c r="E52" s="329" t="s">
        <v>135</v>
      </c>
      <c r="F52" s="328"/>
      <c r="G52" s="328"/>
      <c r="H52" s="328"/>
      <c r="L52" s="33"/>
    </row>
    <row r="53" spans="2:12" s="1" customFormat="1" ht="12" customHeight="1">
      <c r="B53" s="33"/>
      <c r="C53" s="28" t="s">
        <v>139</v>
      </c>
      <c r="L53" s="33"/>
    </row>
    <row r="54" spans="2:12" s="1" customFormat="1" ht="16.5" customHeight="1">
      <c r="B54" s="33"/>
      <c r="E54" s="309" t="str">
        <f>E11</f>
        <v>SO.01.03 - Elektroinstalace - silnoproud</v>
      </c>
      <c r="F54" s="328"/>
      <c r="G54" s="328"/>
      <c r="H54" s="328"/>
      <c r="L54" s="33"/>
    </row>
    <row r="55" spans="2:12" s="1" customFormat="1" ht="7" customHeight="1">
      <c r="B55" s="33"/>
      <c r="L55" s="33"/>
    </row>
    <row r="56" spans="2:12" s="1" customFormat="1" ht="12" customHeight="1">
      <c r="B56" s="33"/>
      <c r="C56" s="28" t="s">
        <v>22</v>
      </c>
      <c r="F56" s="26" t="str">
        <f>F14</f>
        <v>Praha</v>
      </c>
      <c r="I56" s="28" t="s">
        <v>24</v>
      </c>
      <c r="J56" s="50" t="str">
        <f>IF(J14="","",J14)</f>
        <v>31. 10. 2022</v>
      </c>
      <c r="L56" s="33"/>
    </row>
    <row r="57" spans="2:12" s="1" customFormat="1" ht="7" customHeight="1">
      <c r="B57" s="33"/>
      <c r="L57" s="33"/>
    </row>
    <row r="58" spans="2:12" s="1" customFormat="1" ht="15.25" customHeight="1">
      <c r="B58" s="33"/>
      <c r="C58" s="28" t="s">
        <v>26</v>
      </c>
      <c r="F58" s="26" t="str">
        <f>E17</f>
        <v>Univerzita Karlova, Správa budov a zařízení</v>
      </c>
      <c r="I58" s="28" t="s">
        <v>33</v>
      </c>
      <c r="J58" s="31" t="str">
        <f>E23</f>
        <v>SVIŽN s.r.o.</v>
      </c>
      <c r="L58" s="33"/>
    </row>
    <row r="59" spans="2:12" s="1" customFormat="1" ht="15.25" customHeight="1">
      <c r="B59" s="33"/>
      <c r="C59" s="28" t="s">
        <v>31</v>
      </c>
      <c r="F59" s="26" t="str">
        <f>IF(E20="","",E20)</f>
        <v>Vyplň údaj</v>
      </c>
      <c r="I59" s="28" t="s">
        <v>38</v>
      </c>
      <c r="J59" s="31" t="str">
        <f>E26</f>
        <v xml:space="preserve"> </v>
      </c>
      <c r="L59" s="33"/>
    </row>
    <row r="60" spans="2:12" s="1" customFormat="1" ht="10.4" customHeight="1">
      <c r="B60" s="33"/>
      <c r="L60" s="33"/>
    </row>
    <row r="61" spans="2:12" s="1" customFormat="1" ht="29.25" customHeight="1">
      <c r="B61" s="33"/>
      <c r="C61" s="102" t="s">
        <v>175</v>
      </c>
      <c r="D61" s="96"/>
      <c r="E61" s="96"/>
      <c r="F61" s="96"/>
      <c r="G61" s="96"/>
      <c r="H61" s="96"/>
      <c r="I61" s="96"/>
      <c r="J61" s="103" t="s">
        <v>176</v>
      </c>
      <c r="K61" s="96"/>
      <c r="L61" s="33"/>
    </row>
    <row r="62" spans="2:12" s="1" customFormat="1" ht="10.4" customHeight="1">
      <c r="B62" s="33"/>
      <c r="L62" s="33"/>
    </row>
    <row r="63" spans="2:47" s="1" customFormat="1" ht="22.9" customHeight="1">
      <c r="B63" s="33"/>
      <c r="C63" s="104" t="s">
        <v>74</v>
      </c>
      <c r="J63" s="64">
        <f>J93</f>
        <v>0</v>
      </c>
      <c r="L63" s="33"/>
      <c r="AU63" s="18" t="s">
        <v>177</v>
      </c>
    </row>
    <row r="64" spans="2:12" s="8" customFormat="1" ht="25" customHeight="1">
      <c r="B64" s="105"/>
      <c r="D64" s="106" t="s">
        <v>1719</v>
      </c>
      <c r="E64" s="107"/>
      <c r="F64" s="107"/>
      <c r="G64" s="107"/>
      <c r="H64" s="107"/>
      <c r="I64" s="107"/>
      <c r="J64" s="108">
        <f>J94</f>
        <v>0</v>
      </c>
      <c r="L64" s="105"/>
    </row>
    <row r="65" spans="2:12" s="9" customFormat="1" ht="19.9" customHeight="1">
      <c r="B65" s="109"/>
      <c r="D65" s="110" t="s">
        <v>1720</v>
      </c>
      <c r="E65" s="111"/>
      <c r="F65" s="111"/>
      <c r="G65" s="111"/>
      <c r="H65" s="111"/>
      <c r="I65" s="111"/>
      <c r="J65" s="112">
        <f>J95</f>
        <v>0</v>
      </c>
      <c r="L65" s="109"/>
    </row>
    <row r="66" spans="2:12" s="9" customFormat="1" ht="19.9" customHeight="1">
      <c r="B66" s="109"/>
      <c r="D66" s="110" t="s">
        <v>1721</v>
      </c>
      <c r="E66" s="111"/>
      <c r="F66" s="111"/>
      <c r="G66" s="111"/>
      <c r="H66" s="111"/>
      <c r="I66" s="111"/>
      <c r="J66" s="112">
        <f>J138</f>
        <v>0</v>
      </c>
      <c r="L66" s="109"/>
    </row>
    <row r="67" spans="2:12" s="9" customFormat="1" ht="19.9" customHeight="1">
      <c r="B67" s="109"/>
      <c r="D67" s="110" t="s">
        <v>1722</v>
      </c>
      <c r="E67" s="111"/>
      <c r="F67" s="111"/>
      <c r="G67" s="111"/>
      <c r="H67" s="111"/>
      <c r="I67" s="111"/>
      <c r="J67" s="112">
        <f>J141</f>
        <v>0</v>
      </c>
      <c r="L67" s="109"/>
    </row>
    <row r="68" spans="2:12" s="9" customFormat="1" ht="19.9" customHeight="1">
      <c r="B68" s="109"/>
      <c r="D68" s="110" t="s">
        <v>1723</v>
      </c>
      <c r="E68" s="111"/>
      <c r="F68" s="111"/>
      <c r="G68" s="111"/>
      <c r="H68" s="111"/>
      <c r="I68" s="111"/>
      <c r="J68" s="112">
        <f>J146</f>
        <v>0</v>
      </c>
      <c r="L68" s="109"/>
    </row>
    <row r="69" spans="2:12" s="9" customFormat="1" ht="19.9" customHeight="1">
      <c r="B69" s="109"/>
      <c r="D69" s="110" t="s">
        <v>1724</v>
      </c>
      <c r="E69" s="111"/>
      <c r="F69" s="111"/>
      <c r="G69" s="111"/>
      <c r="H69" s="111"/>
      <c r="I69" s="111"/>
      <c r="J69" s="112">
        <f>J154</f>
        <v>0</v>
      </c>
      <c r="L69" s="109"/>
    </row>
    <row r="70" spans="2:12" s="9" customFormat="1" ht="19.9" customHeight="1">
      <c r="B70" s="109"/>
      <c r="D70" s="110" t="s">
        <v>1725</v>
      </c>
      <c r="E70" s="111"/>
      <c r="F70" s="111"/>
      <c r="G70" s="111"/>
      <c r="H70" s="111"/>
      <c r="I70" s="111"/>
      <c r="J70" s="112">
        <f>J164</f>
        <v>0</v>
      </c>
      <c r="L70" s="109"/>
    </row>
    <row r="71" spans="2:12" s="9" customFormat="1" ht="19.9" customHeight="1">
      <c r="B71" s="109"/>
      <c r="D71" s="110" t="s">
        <v>1726</v>
      </c>
      <c r="E71" s="111"/>
      <c r="F71" s="111"/>
      <c r="G71" s="111"/>
      <c r="H71" s="111"/>
      <c r="I71" s="111"/>
      <c r="J71" s="112">
        <f>J168</f>
        <v>0</v>
      </c>
      <c r="L71" s="109"/>
    </row>
    <row r="72" spans="2:12" s="1" customFormat="1" ht="21.75" customHeight="1">
      <c r="B72" s="33"/>
      <c r="L72" s="33"/>
    </row>
    <row r="73" spans="2:12" s="1" customFormat="1" ht="7" customHeight="1"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33"/>
    </row>
    <row r="77" spans="2:12" s="1" customFormat="1" ht="7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3"/>
    </row>
    <row r="78" spans="2:12" s="1" customFormat="1" ht="25" customHeight="1">
      <c r="B78" s="33"/>
      <c r="C78" s="22" t="s">
        <v>200</v>
      </c>
      <c r="L78" s="33"/>
    </row>
    <row r="79" spans="2:12" s="1" customFormat="1" ht="7" customHeight="1">
      <c r="B79" s="33"/>
      <c r="L79" s="33"/>
    </row>
    <row r="80" spans="2:12" s="1" customFormat="1" ht="12" customHeight="1">
      <c r="B80" s="33"/>
      <c r="C80" s="28" t="s">
        <v>16</v>
      </c>
      <c r="L80" s="33"/>
    </row>
    <row r="81" spans="2:12" s="1" customFormat="1" ht="16.5" customHeight="1">
      <c r="B81" s="33"/>
      <c r="E81" s="329" t="str">
        <f>E7</f>
        <v>RUK SBZ - PD výměny záložního zdroje Karolinum</v>
      </c>
      <c r="F81" s="330"/>
      <c r="G81" s="330"/>
      <c r="H81" s="330"/>
      <c r="L81" s="33"/>
    </row>
    <row r="82" spans="2:12" ht="12" customHeight="1">
      <c r="B82" s="21"/>
      <c r="C82" s="28" t="s">
        <v>131</v>
      </c>
      <c r="L82" s="21"/>
    </row>
    <row r="83" spans="2:12" s="1" customFormat="1" ht="16.5" customHeight="1">
      <c r="B83" s="33"/>
      <c r="E83" s="329" t="s">
        <v>135</v>
      </c>
      <c r="F83" s="328"/>
      <c r="G83" s="328"/>
      <c r="H83" s="328"/>
      <c r="L83" s="33"/>
    </row>
    <row r="84" spans="2:12" s="1" customFormat="1" ht="12" customHeight="1">
      <c r="B84" s="33"/>
      <c r="C84" s="28" t="s">
        <v>139</v>
      </c>
      <c r="L84" s="33"/>
    </row>
    <row r="85" spans="2:12" s="1" customFormat="1" ht="16.5" customHeight="1">
      <c r="B85" s="33"/>
      <c r="E85" s="309" t="str">
        <f>E11</f>
        <v>SO.01.03 - Elektroinstalace - silnoproud</v>
      </c>
      <c r="F85" s="328"/>
      <c r="G85" s="328"/>
      <c r="H85" s="328"/>
      <c r="L85" s="33"/>
    </row>
    <row r="86" spans="2:12" s="1" customFormat="1" ht="7" customHeight="1">
      <c r="B86" s="33"/>
      <c r="L86" s="33"/>
    </row>
    <row r="87" spans="2:12" s="1" customFormat="1" ht="12" customHeight="1">
      <c r="B87" s="33"/>
      <c r="C87" s="28" t="s">
        <v>22</v>
      </c>
      <c r="F87" s="26" t="str">
        <f>F14</f>
        <v>Praha</v>
      </c>
      <c r="I87" s="28" t="s">
        <v>24</v>
      </c>
      <c r="J87" s="50" t="str">
        <f>IF(J14="","",J14)</f>
        <v>31. 10. 2022</v>
      </c>
      <c r="L87" s="33"/>
    </row>
    <row r="88" spans="2:12" s="1" customFormat="1" ht="7" customHeight="1">
      <c r="B88" s="33"/>
      <c r="L88" s="33"/>
    </row>
    <row r="89" spans="2:12" s="1" customFormat="1" ht="15.25" customHeight="1">
      <c r="B89" s="33"/>
      <c r="C89" s="28" t="s">
        <v>26</v>
      </c>
      <c r="F89" s="26" t="str">
        <f>E17</f>
        <v>Univerzita Karlova, Správa budov a zařízení</v>
      </c>
      <c r="I89" s="28" t="s">
        <v>33</v>
      </c>
      <c r="J89" s="31" t="str">
        <f>E23</f>
        <v>SVIŽN s.r.o.</v>
      </c>
      <c r="L89" s="33"/>
    </row>
    <row r="90" spans="2:12" s="1" customFormat="1" ht="15.25" customHeight="1">
      <c r="B90" s="33"/>
      <c r="C90" s="28" t="s">
        <v>31</v>
      </c>
      <c r="F90" s="26" t="str">
        <f>IF(E20="","",E20)</f>
        <v>Vyplň údaj</v>
      </c>
      <c r="I90" s="28" t="s">
        <v>38</v>
      </c>
      <c r="J90" s="31" t="str">
        <f>E26</f>
        <v xml:space="preserve"> </v>
      </c>
      <c r="L90" s="33"/>
    </row>
    <row r="91" spans="2:12" s="1" customFormat="1" ht="10.4" customHeight="1">
      <c r="B91" s="33"/>
      <c r="L91" s="33"/>
    </row>
    <row r="92" spans="2:20" s="10" customFormat="1" ht="29.25" customHeight="1">
      <c r="B92" s="113"/>
      <c r="C92" s="114" t="s">
        <v>201</v>
      </c>
      <c r="D92" s="115" t="s">
        <v>61</v>
      </c>
      <c r="E92" s="115" t="s">
        <v>57</v>
      </c>
      <c r="F92" s="115" t="s">
        <v>58</v>
      </c>
      <c r="G92" s="115" t="s">
        <v>202</v>
      </c>
      <c r="H92" s="115" t="s">
        <v>203</v>
      </c>
      <c r="I92" s="115" t="s">
        <v>204</v>
      </c>
      <c r="J92" s="115" t="s">
        <v>176</v>
      </c>
      <c r="K92" s="116" t="s">
        <v>205</v>
      </c>
      <c r="L92" s="113"/>
      <c r="M92" s="57" t="s">
        <v>21</v>
      </c>
      <c r="N92" s="58" t="s">
        <v>46</v>
      </c>
      <c r="O92" s="58" t="s">
        <v>206</v>
      </c>
      <c r="P92" s="58" t="s">
        <v>207</v>
      </c>
      <c r="Q92" s="58" t="s">
        <v>208</v>
      </c>
      <c r="R92" s="58" t="s">
        <v>209</v>
      </c>
      <c r="S92" s="58" t="s">
        <v>210</v>
      </c>
      <c r="T92" s="59" t="s">
        <v>211</v>
      </c>
    </row>
    <row r="93" spans="2:63" s="1" customFormat="1" ht="22.9" customHeight="1">
      <c r="B93" s="33"/>
      <c r="C93" s="62" t="s">
        <v>212</v>
      </c>
      <c r="J93" s="117">
        <f>BK93</f>
        <v>0</v>
      </c>
      <c r="L93" s="33"/>
      <c r="M93" s="60"/>
      <c r="N93" s="51"/>
      <c r="O93" s="51"/>
      <c r="P93" s="118">
        <f>P94</f>
        <v>0</v>
      </c>
      <c r="Q93" s="51"/>
      <c r="R93" s="118">
        <f>R94</f>
        <v>0</v>
      </c>
      <c r="S93" s="51"/>
      <c r="T93" s="119">
        <f>T94</f>
        <v>0</v>
      </c>
      <c r="AT93" s="18" t="s">
        <v>75</v>
      </c>
      <c r="AU93" s="18" t="s">
        <v>177</v>
      </c>
      <c r="BK93" s="120">
        <f>BK94</f>
        <v>0</v>
      </c>
    </row>
    <row r="94" spans="2:63" s="11" customFormat="1" ht="25.9" customHeight="1">
      <c r="B94" s="121"/>
      <c r="D94" s="122" t="s">
        <v>75</v>
      </c>
      <c r="E94" s="123" t="s">
        <v>1727</v>
      </c>
      <c r="F94" s="123" t="s">
        <v>95</v>
      </c>
      <c r="I94" s="124"/>
      <c r="J94" s="125">
        <f>BK94</f>
        <v>0</v>
      </c>
      <c r="L94" s="121"/>
      <c r="M94" s="126"/>
      <c r="P94" s="127">
        <f>P95+P138+P141+P146+P154+P164+P168</f>
        <v>0</v>
      </c>
      <c r="R94" s="127">
        <f>R95+R138+R141+R146+R154+R164+R168</f>
        <v>0</v>
      </c>
      <c r="T94" s="128">
        <f>T95+T138+T141+T146+T154+T164+T168</f>
        <v>0</v>
      </c>
      <c r="AR94" s="122" t="s">
        <v>83</v>
      </c>
      <c r="AT94" s="129" t="s">
        <v>75</v>
      </c>
      <c r="AU94" s="129" t="s">
        <v>76</v>
      </c>
      <c r="AY94" s="122" t="s">
        <v>215</v>
      </c>
      <c r="BK94" s="130">
        <f>BK95+BK138+BK141+BK146+BK154+BK164+BK168</f>
        <v>0</v>
      </c>
    </row>
    <row r="95" spans="2:63" s="11" customFormat="1" ht="22.9" customHeight="1">
      <c r="B95" s="121"/>
      <c r="D95" s="122" t="s">
        <v>75</v>
      </c>
      <c r="E95" s="131" t="s">
        <v>1728</v>
      </c>
      <c r="F95" s="131" t="s">
        <v>1729</v>
      </c>
      <c r="I95" s="124"/>
      <c r="J95" s="132">
        <f>BK95</f>
        <v>0</v>
      </c>
      <c r="L95" s="121"/>
      <c r="M95" s="126"/>
      <c r="P95" s="127">
        <f>SUM(P96:P137)</f>
        <v>0</v>
      </c>
      <c r="R95" s="127">
        <f>SUM(R96:R137)</f>
        <v>0</v>
      </c>
      <c r="T95" s="128">
        <f>SUM(T96:T137)</f>
        <v>0</v>
      </c>
      <c r="AR95" s="122" t="s">
        <v>83</v>
      </c>
      <c r="AT95" s="129" t="s">
        <v>75</v>
      </c>
      <c r="AU95" s="129" t="s">
        <v>83</v>
      </c>
      <c r="AY95" s="122" t="s">
        <v>215</v>
      </c>
      <c r="BK95" s="130">
        <f>SUM(BK96:BK137)</f>
        <v>0</v>
      </c>
    </row>
    <row r="96" spans="2:65" s="1" customFormat="1" ht="16.5" customHeight="1">
      <c r="B96" s="33"/>
      <c r="C96" s="133" t="s">
        <v>83</v>
      </c>
      <c r="D96" s="133" t="s">
        <v>217</v>
      </c>
      <c r="E96" s="134" t="s">
        <v>1730</v>
      </c>
      <c r="F96" s="135" t="s">
        <v>1731</v>
      </c>
      <c r="G96" s="136" t="s">
        <v>301</v>
      </c>
      <c r="H96" s="137">
        <v>140</v>
      </c>
      <c r="I96" s="138"/>
      <c r="J96" s="139">
        <f aca="true" t="shared" si="0" ref="J96:J137">ROUND(I96*H96,2)</f>
        <v>0</v>
      </c>
      <c r="K96" s="135" t="s">
        <v>405</v>
      </c>
      <c r="L96" s="33"/>
      <c r="M96" s="140" t="s">
        <v>21</v>
      </c>
      <c r="N96" s="141" t="s">
        <v>47</v>
      </c>
      <c r="P96" s="142">
        <f aca="true" t="shared" si="1" ref="P96:P137">O96*H96</f>
        <v>0</v>
      </c>
      <c r="Q96" s="142">
        <v>0</v>
      </c>
      <c r="R96" s="142">
        <f aca="true" t="shared" si="2" ref="R96:R137">Q96*H96</f>
        <v>0</v>
      </c>
      <c r="S96" s="142">
        <v>0</v>
      </c>
      <c r="T96" s="143">
        <f aca="true" t="shared" si="3" ref="T96:T137">S96*H96</f>
        <v>0</v>
      </c>
      <c r="AR96" s="144" t="s">
        <v>221</v>
      </c>
      <c r="AT96" s="144" t="s">
        <v>217</v>
      </c>
      <c r="AU96" s="144" t="s">
        <v>85</v>
      </c>
      <c r="AY96" s="18" t="s">
        <v>215</v>
      </c>
      <c r="BE96" s="145">
        <f aca="true" t="shared" si="4" ref="BE96:BE137">IF(N96="základní",J96,0)</f>
        <v>0</v>
      </c>
      <c r="BF96" s="145">
        <f aca="true" t="shared" si="5" ref="BF96:BF137">IF(N96="snížená",J96,0)</f>
        <v>0</v>
      </c>
      <c r="BG96" s="145">
        <f aca="true" t="shared" si="6" ref="BG96:BG137">IF(N96="zákl. přenesená",J96,0)</f>
        <v>0</v>
      </c>
      <c r="BH96" s="145">
        <f aca="true" t="shared" si="7" ref="BH96:BH137">IF(N96="sníž. přenesená",J96,0)</f>
        <v>0</v>
      </c>
      <c r="BI96" s="145">
        <f aca="true" t="shared" si="8" ref="BI96:BI137">IF(N96="nulová",J96,0)</f>
        <v>0</v>
      </c>
      <c r="BJ96" s="18" t="s">
        <v>83</v>
      </c>
      <c r="BK96" s="145">
        <f aca="true" t="shared" si="9" ref="BK96:BK137">ROUND(I96*H96,2)</f>
        <v>0</v>
      </c>
      <c r="BL96" s="18" t="s">
        <v>221</v>
      </c>
      <c r="BM96" s="144" t="s">
        <v>1732</v>
      </c>
    </row>
    <row r="97" spans="2:65" s="1" customFormat="1" ht="16.5" customHeight="1">
      <c r="B97" s="33"/>
      <c r="C97" s="133" t="s">
        <v>85</v>
      </c>
      <c r="D97" s="133" t="s">
        <v>217</v>
      </c>
      <c r="E97" s="134" t="s">
        <v>1733</v>
      </c>
      <c r="F97" s="135" t="s">
        <v>1734</v>
      </c>
      <c r="G97" s="136" t="s">
        <v>301</v>
      </c>
      <c r="H97" s="137">
        <v>570</v>
      </c>
      <c r="I97" s="138"/>
      <c r="J97" s="139">
        <f t="shared" si="0"/>
        <v>0</v>
      </c>
      <c r="K97" s="135" t="s">
        <v>405</v>
      </c>
      <c r="L97" s="33"/>
      <c r="M97" s="140" t="s">
        <v>21</v>
      </c>
      <c r="N97" s="141" t="s">
        <v>47</v>
      </c>
      <c r="P97" s="142">
        <f t="shared" si="1"/>
        <v>0</v>
      </c>
      <c r="Q97" s="142">
        <v>0</v>
      </c>
      <c r="R97" s="142">
        <f t="shared" si="2"/>
        <v>0</v>
      </c>
      <c r="S97" s="142">
        <v>0</v>
      </c>
      <c r="T97" s="143">
        <f t="shared" si="3"/>
        <v>0</v>
      </c>
      <c r="AR97" s="144" t="s">
        <v>221</v>
      </c>
      <c r="AT97" s="144" t="s">
        <v>217</v>
      </c>
      <c r="AU97" s="144" t="s">
        <v>85</v>
      </c>
      <c r="AY97" s="18" t="s">
        <v>215</v>
      </c>
      <c r="BE97" s="145">
        <f t="shared" si="4"/>
        <v>0</v>
      </c>
      <c r="BF97" s="145">
        <f t="shared" si="5"/>
        <v>0</v>
      </c>
      <c r="BG97" s="145">
        <f t="shared" si="6"/>
        <v>0</v>
      </c>
      <c r="BH97" s="145">
        <f t="shared" si="7"/>
        <v>0</v>
      </c>
      <c r="BI97" s="145">
        <f t="shared" si="8"/>
        <v>0</v>
      </c>
      <c r="BJ97" s="18" t="s">
        <v>83</v>
      </c>
      <c r="BK97" s="145">
        <f t="shared" si="9"/>
        <v>0</v>
      </c>
      <c r="BL97" s="18" t="s">
        <v>221</v>
      </c>
      <c r="BM97" s="144" t="s">
        <v>1735</v>
      </c>
    </row>
    <row r="98" spans="2:65" s="1" customFormat="1" ht="16.5" customHeight="1">
      <c r="B98" s="33"/>
      <c r="C98" s="133" t="s">
        <v>230</v>
      </c>
      <c r="D98" s="133" t="s">
        <v>217</v>
      </c>
      <c r="E98" s="134" t="s">
        <v>1736</v>
      </c>
      <c r="F98" s="135" t="s">
        <v>1737</v>
      </c>
      <c r="G98" s="136" t="s">
        <v>301</v>
      </c>
      <c r="H98" s="137">
        <v>140</v>
      </c>
      <c r="I98" s="138"/>
      <c r="J98" s="139">
        <f t="shared" si="0"/>
        <v>0</v>
      </c>
      <c r="K98" s="135" t="s">
        <v>405</v>
      </c>
      <c r="L98" s="33"/>
      <c r="M98" s="140" t="s">
        <v>21</v>
      </c>
      <c r="N98" s="141" t="s">
        <v>47</v>
      </c>
      <c r="P98" s="142">
        <f t="shared" si="1"/>
        <v>0</v>
      </c>
      <c r="Q98" s="142">
        <v>0</v>
      </c>
      <c r="R98" s="142">
        <f t="shared" si="2"/>
        <v>0</v>
      </c>
      <c r="S98" s="142">
        <v>0</v>
      </c>
      <c r="T98" s="143">
        <f t="shared" si="3"/>
        <v>0</v>
      </c>
      <c r="AR98" s="144" t="s">
        <v>221</v>
      </c>
      <c r="AT98" s="144" t="s">
        <v>217</v>
      </c>
      <c r="AU98" s="144" t="s">
        <v>85</v>
      </c>
      <c r="AY98" s="18" t="s">
        <v>215</v>
      </c>
      <c r="BE98" s="145">
        <f t="shared" si="4"/>
        <v>0</v>
      </c>
      <c r="BF98" s="145">
        <f t="shared" si="5"/>
        <v>0</v>
      </c>
      <c r="BG98" s="145">
        <f t="shared" si="6"/>
        <v>0</v>
      </c>
      <c r="BH98" s="145">
        <f t="shared" si="7"/>
        <v>0</v>
      </c>
      <c r="BI98" s="145">
        <f t="shared" si="8"/>
        <v>0</v>
      </c>
      <c r="BJ98" s="18" t="s">
        <v>83</v>
      </c>
      <c r="BK98" s="145">
        <f t="shared" si="9"/>
        <v>0</v>
      </c>
      <c r="BL98" s="18" t="s">
        <v>221</v>
      </c>
      <c r="BM98" s="144" t="s">
        <v>1738</v>
      </c>
    </row>
    <row r="99" spans="2:65" s="1" customFormat="1" ht="16.5" customHeight="1">
      <c r="B99" s="33"/>
      <c r="C99" s="133" t="s">
        <v>221</v>
      </c>
      <c r="D99" s="133" t="s">
        <v>217</v>
      </c>
      <c r="E99" s="134" t="s">
        <v>1739</v>
      </c>
      <c r="F99" s="135" t="s">
        <v>1740</v>
      </c>
      <c r="G99" s="136" t="s">
        <v>301</v>
      </c>
      <c r="H99" s="137">
        <v>20</v>
      </c>
      <c r="I99" s="138"/>
      <c r="J99" s="139">
        <f t="shared" si="0"/>
        <v>0</v>
      </c>
      <c r="K99" s="135" t="s">
        <v>405</v>
      </c>
      <c r="L99" s="33"/>
      <c r="M99" s="140" t="s">
        <v>21</v>
      </c>
      <c r="N99" s="141" t="s">
        <v>47</v>
      </c>
      <c r="P99" s="142">
        <f t="shared" si="1"/>
        <v>0</v>
      </c>
      <c r="Q99" s="142">
        <v>0</v>
      </c>
      <c r="R99" s="142">
        <f t="shared" si="2"/>
        <v>0</v>
      </c>
      <c r="S99" s="142">
        <v>0</v>
      </c>
      <c r="T99" s="143">
        <f t="shared" si="3"/>
        <v>0</v>
      </c>
      <c r="AR99" s="144" t="s">
        <v>221</v>
      </c>
      <c r="AT99" s="144" t="s">
        <v>217</v>
      </c>
      <c r="AU99" s="144" t="s">
        <v>85</v>
      </c>
      <c r="AY99" s="18" t="s">
        <v>215</v>
      </c>
      <c r="BE99" s="145">
        <f t="shared" si="4"/>
        <v>0</v>
      </c>
      <c r="BF99" s="145">
        <f t="shared" si="5"/>
        <v>0</v>
      </c>
      <c r="BG99" s="145">
        <f t="shared" si="6"/>
        <v>0</v>
      </c>
      <c r="BH99" s="145">
        <f t="shared" si="7"/>
        <v>0</v>
      </c>
      <c r="BI99" s="145">
        <f t="shared" si="8"/>
        <v>0</v>
      </c>
      <c r="BJ99" s="18" t="s">
        <v>83</v>
      </c>
      <c r="BK99" s="145">
        <f t="shared" si="9"/>
        <v>0</v>
      </c>
      <c r="BL99" s="18" t="s">
        <v>221</v>
      </c>
      <c r="BM99" s="144" t="s">
        <v>1741</v>
      </c>
    </row>
    <row r="100" spans="2:65" s="1" customFormat="1" ht="16.5" customHeight="1">
      <c r="B100" s="33"/>
      <c r="C100" s="133" t="s">
        <v>264</v>
      </c>
      <c r="D100" s="133" t="s">
        <v>217</v>
      </c>
      <c r="E100" s="134" t="s">
        <v>1742</v>
      </c>
      <c r="F100" s="135" t="s">
        <v>1743</v>
      </c>
      <c r="G100" s="136" t="s">
        <v>301</v>
      </c>
      <c r="H100" s="137">
        <v>750</v>
      </c>
      <c r="I100" s="138"/>
      <c r="J100" s="139">
        <f t="shared" si="0"/>
        <v>0</v>
      </c>
      <c r="K100" s="135" t="s">
        <v>405</v>
      </c>
      <c r="L100" s="33"/>
      <c r="M100" s="140" t="s">
        <v>21</v>
      </c>
      <c r="N100" s="141" t="s">
        <v>47</v>
      </c>
      <c r="P100" s="142">
        <f t="shared" si="1"/>
        <v>0</v>
      </c>
      <c r="Q100" s="142">
        <v>0</v>
      </c>
      <c r="R100" s="142">
        <f t="shared" si="2"/>
        <v>0</v>
      </c>
      <c r="S100" s="142">
        <v>0</v>
      </c>
      <c r="T100" s="143">
        <f t="shared" si="3"/>
        <v>0</v>
      </c>
      <c r="AR100" s="144" t="s">
        <v>221</v>
      </c>
      <c r="AT100" s="144" t="s">
        <v>217</v>
      </c>
      <c r="AU100" s="144" t="s">
        <v>85</v>
      </c>
      <c r="AY100" s="18" t="s">
        <v>215</v>
      </c>
      <c r="BE100" s="145">
        <f t="shared" si="4"/>
        <v>0</v>
      </c>
      <c r="BF100" s="145">
        <f t="shared" si="5"/>
        <v>0</v>
      </c>
      <c r="BG100" s="145">
        <f t="shared" si="6"/>
        <v>0</v>
      </c>
      <c r="BH100" s="145">
        <f t="shared" si="7"/>
        <v>0</v>
      </c>
      <c r="BI100" s="145">
        <f t="shared" si="8"/>
        <v>0</v>
      </c>
      <c r="BJ100" s="18" t="s">
        <v>83</v>
      </c>
      <c r="BK100" s="145">
        <f t="shared" si="9"/>
        <v>0</v>
      </c>
      <c r="BL100" s="18" t="s">
        <v>221</v>
      </c>
      <c r="BM100" s="144" t="s">
        <v>1744</v>
      </c>
    </row>
    <row r="101" spans="2:65" s="1" customFormat="1" ht="16.5" customHeight="1">
      <c r="B101" s="33"/>
      <c r="C101" s="133" t="s">
        <v>250</v>
      </c>
      <c r="D101" s="133" t="s">
        <v>217</v>
      </c>
      <c r="E101" s="134" t="s">
        <v>1745</v>
      </c>
      <c r="F101" s="135" t="s">
        <v>1746</v>
      </c>
      <c r="G101" s="136" t="s">
        <v>301</v>
      </c>
      <c r="H101" s="137">
        <v>1120</v>
      </c>
      <c r="I101" s="138"/>
      <c r="J101" s="139">
        <f t="shared" si="0"/>
        <v>0</v>
      </c>
      <c r="K101" s="135" t="s">
        <v>405</v>
      </c>
      <c r="L101" s="33"/>
      <c r="M101" s="140" t="s">
        <v>21</v>
      </c>
      <c r="N101" s="141" t="s">
        <v>47</v>
      </c>
      <c r="P101" s="142">
        <f t="shared" si="1"/>
        <v>0</v>
      </c>
      <c r="Q101" s="142">
        <v>0</v>
      </c>
      <c r="R101" s="142">
        <f t="shared" si="2"/>
        <v>0</v>
      </c>
      <c r="S101" s="142">
        <v>0</v>
      </c>
      <c r="T101" s="143">
        <f t="shared" si="3"/>
        <v>0</v>
      </c>
      <c r="AR101" s="144" t="s">
        <v>221</v>
      </c>
      <c r="AT101" s="144" t="s">
        <v>217</v>
      </c>
      <c r="AU101" s="144" t="s">
        <v>85</v>
      </c>
      <c r="AY101" s="18" t="s">
        <v>215</v>
      </c>
      <c r="BE101" s="145">
        <f t="shared" si="4"/>
        <v>0</v>
      </c>
      <c r="BF101" s="145">
        <f t="shared" si="5"/>
        <v>0</v>
      </c>
      <c r="BG101" s="145">
        <f t="shared" si="6"/>
        <v>0</v>
      </c>
      <c r="BH101" s="145">
        <f t="shared" si="7"/>
        <v>0</v>
      </c>
      <c r="BI101" s="145">
        <f t="shared" si="8"/>
        <v>0</v>
      </c>
      <c r="BJ101" s="18" t="s">
        <v>83</v>
      </c>
      <c r="BK101" s="145">
        <f t="shared" si="9"/>
        <v>0</v>
      </c>
      <c r="BL101" s="18" t="s">
        <v>221</v>
      </c>
      <c r="BM101" s="144" t="s">
        <v>1747</v>
      </c>
    </row>
    <row r="102" spans="2:65" s="1" customFormat="1" ht="16.5" customHeight="1">
      <c r="B102" s="33"/>
      <c r="C102" s="133" t="s">
        <v>284</v>
      </c>
      <c r="D102" s="133" t="s">
        <v>217</v>
      </c>
      <c r="E102" s="134" t="s">
        <v>1748</v>
      </c>
      <c r="F102" s="135" t="s">
        <v>1749</v>
      </c>
      <c r="G102" s="136" t="s">
        <v>301</v>
      </c>
      <c r="H102" s="137">
        <v>310</v>
      </c>
      <c r="I102" s="138"/>
      <c r="J102" s="139">
        <f t="shared" si="0"/>
        <v>0</v>
      </c>
      <c r="K102" s="135" t="s">
        <v>405</v>
      </c>
      <c r="L102" s="33"/>
      <c r="M102" s="140" t="s">
        <v>21</v>
      </c>
      <c r="N102" s="141" t="s">
        <v>47</v>
      </c>
      <c r="P102" s="142">
        <f t="shared" si="1"/>
        <v>0</v>
      </c>
      <c r="Q102" s="142">
        <v>0</v>
      </c>
      <c r="R102" s="142">
        <f t="shared" si="2"/>
        <v>0</v>
      </c>
      <c r="S102" s="142">
        <v>0</v>
      </c>
      <c r="T102" s="143">
        <f t="shared" si="3"/>
        <v>0</v>
      </c>
      <c r="AR102" s="144" t="s">
        <v>221</v>
      </c>
      <c r="AT102" s="144" t="s">
        <v>217</v>
      </c>
      <c r="AU102" s="144" t="s">
        <v>85</v>
      </c>
      <c r="AY102" s="18" t="s">
        <v>215</v>
      </c>
      <c r="BE102" s="145">
        <f t="shared" si="4"/>
        <v>0</v>
      </c>
      <c r="BF102" s="145">
        <f t="shared" si="5"/>
        <v>0</v>
      </c>
      <c r="BG102" s="145">
        <f t="shared" si="6"/>
        <v>0</v>
      </c>
      <c r="BH102" s="145">
        <f t="shared" si="7"/>
        <v>0</v>
      </c>
      <c r="BI102" s="145">
        <f t="shared" si="8"/>
        <v>0</v>
      </c>
      <c r="BJ102" s="18" t="s">
        <v>83</v>
      </c>
      <c r="BK102" s="145">
        <f t="shared" si="9"/>
        <v>0</v>
      </c>
      <c r="BL102" s="18" t="s">
        <v>221</v>
      </c>
      <c r="BM102" s="144" t="s">
        <v>1750</v>
      </c>
    </row>
    <row r="103" spans="2:65" s="1" customFormat="1" ht="16.5" customHeight="1">
      <c r="B103" s="33"/>
      <c r="C103" s="133" t="s">
        <v>257</v>
      </c>
      <c r="D103" s="133" t="s">
        <v>217</v>
      </c>
      <c r="E103" s="134" t="s">
        <v>1751</v>
      </c>
      <c r="F103" s="135" t="s">
        <v>1752</v>
      </c>
      <c r="G103" s="136" t="s">
        <v>301</v>
      </c>
      <c r="H103" s="137">
        <v>240</v>
      </c>
      <c r="I103" s="138"/>
      <c r="J103" s="139">
        <f t="shared" si="0"/>
        <v>0</v>
      </c>
      <c r="K103" s="135" t="s">
        <v>405</v>
      </c>
      <c r="L103" s="33"/>
      <c r="M103" s="140" t="s">
        <v>21</v>
      </c>
      <c r="N103" s="141" t="s">
        <v>47</v>
      </c>
      <c r="P103" s="142">
        <f t="shared" si="1"/>
        <v>0</v>
      </c>
      <c r="Q103" s="142">
        <v>0</v>
      </c>
      <c r="R103" s="142">
        <f t="shared" si="2"/>
        <v>0</v>
      </c>
      <c r="S103" s="142">
        <v>0</v>
      </c>
      <c r="T103" s="143">
        <f t="shared" si="3"/>
        <v>0</v>
      </c>
      <c r="AR103" s="144" t="s">
        <v>221</v>
      </c>
      <c r="AT103" s="144" t="s">
        <v>217</v>
      </c>
      <c r="AU103" s="144" t="s">
        <v>85</v>
      </c>
      <c r="AY103" s="18" t="s">
        <v>215</v>
      </c>
      <c r="BE103" s="145">
        <f t="shared" si="4"/>
        <v>0</v>
      </c>
      <c r="BF103" s="145">
        <f t="shared" si="5"/>
        <v>0</v>
      </c>
      <c r="BG103" s="145">
        <f t="shared" si="6"/>
        <v>0</v>
      </c>
      <c r="BH103" s="145">
        <f t="shared" si="7"/>
        <v>0</v>
      </c>
      <c r="BI103" s="145">
        <f t="shared" si="8"/>
        <v>0</v>
      </c>
      <c r="BJ103" s="18" t="s">
        <v>83</v>
      </c>
      <c r="BK103" s="145">
        <f t="shared" si="9"/>
        <v>0</v>
      </c>
      <c r="BL103" s="18" t="s">
        <v>221</v>
      </c>
      <c r="BM103" s="144" t="s">
        <v>1753</v>
      </c>
    </row>
    <row r="104" spans="2:65" s="1" customFormat="1" ht="16.5" customHeight="1">
      <c r="B104" s="33"/>
      <c r="C104" s="133" t="s">
        <v>294</v>
      </c>
      <c r="D104" s="133" t="s">
        <v>217</v>
      </c>
      <c r="E104" s="134" t="s">
        <v>1754</v>
      </c>
      <c r="F104" s="135" t="s">
        <v>1755</v>
      </c>
      <c r="G104" s="136" t="s">
        <v>301</v>
      </c>
      <c r="H104" s="137">
        <v>120</v>
      </c>
      <c r="I104" s="138"/>
      <c r="J104" s="139">
        <f t="shared" si="0"/>
        <v>0</v>
      </c>
      <c r="K104" s="135" t="s">
        <v>405</v>
      </c>
      <c r="L104" s="33"/>
      <c r="M104" s="140" t="s">
        <v>21</v>
      </c>
      <c r="N104" s="141" t="s">
        <v>47</v>
      </c>
      <c r="P104" s="142">
        <f t="shared" si="1"/>
        <v>0</v>
      </c>
      <c r="Q104" s="142">
        <v>0</v>
      </c>
      <c r="R104" s="142">
        <f t="shared" si="2"/>
        <v>0</v>
      </c>
      <c r="S104" s="142">
        <v>0</v>
      </c>
      <c r="T104" s="143">
        <f t="shared" si="3"/>
        <v>0</v>
      </c>
      <c r="AR104" s="144" t="s">
        <v>221</v>
      </c>
      <c r="AT104" s="144" t="s">
        <v>217</v>
      </c>
      <c r="AU104" s="144" t="s">
        <v>85</v>
      </c>
      <c r="AY104" s="18" t="s">
        <v>215</v>
      </c>
      <c r="BE104" s="145">
        <f t="shared" si="4"/>
        <v>0</v>
      </c>
      <c r="BF104" s="145">
        <f t="shared" si="5"/>
        <v>0</v>
      </c>
      <c r="BG104" s="145">
        <f t="shared" si="6"/>
        <v>0</v>
      </c>
      <c r="BH104" s="145">
        <f t="shared" si="7"/>
        <v>0</v>
      </c>
      <c r="BI104" s="145">
        <f t="shared" si="8"/>
        <v>0</v>
      </c>
      <c r="BJ104" s="18" t="s">
        <v>83</v>
      </c>
      <c r="BK104" s="145">
        <f t="shared" si="9"/>
        <v>0</v>
      </c>
      <c r="BL104" s="18" t="s">
        <v>221</v>
      </c>
      <c r="BM104" s="144" t="s">
        <v>1756</v>
      </c>
    </row>
    <row r="105" spans="2:65" s="1" customFormat="1" ht="16.5" customHeight="1">
      <c r="B105" s="33"/>
      <c r="C105" s="133" t="s">
        <v>267</v>
      </c>
      <c r="D105" s="133" t="s">
        <v>217</v>
      </c>
      <c r="E105" s="134" t="s">
        <v>1757</v>
      </c>
      <c r="F105" s="135" t="s">
        <v>1758</v>
      </c>
      <c r="G105" s="136" t="s">
        <v>301</v>
      </c>
      <c r="H105" s="137">
        <v>120</v>
      </c>
      <c r="I105" s="138"/>
      <c r="J105" s="139">
        <f t="shared" si="0"/>
        <v>0</v>
      </c>
      <c r="K105" s="135" t="s">
        <v>405</v>
      </c>
      <c r="L105" s="33"/>
      <c r="M105" s="140" t="s">
        <v>21</v>
      </c>
      <c r="N105" s="141" t="s">
        <v>47</v>
      </c>
      <c r="P105" s="142">
        <f t="shared" si="1"/>
        <v>0</v>
      </c>
      <c r="Q105" s="142">
        <v>0</v>
      </c>
      <c r="R105" s="142">
        <f t="shared" si="2"/>
        <v>0</v>
      </c>
      <c r="S105" s="142">
        <v>0</v>
      </c>
      <c r="T105" s="143">
        <f t="shared" si="3"/>
        <v>0</v>
      </c>
      <c r="AR105" s="144" t="s">
        <v>221</v>
      </c>
      <c r="AT105" s="144" t="s">
        <v>217</v>
      </c>
      <c r="AU105" s="144" t="s">
        <v>85</v>
      </c>
      <c r="AY105" s="18" t="s">
        <v>215</v>
      </c>
      <c r="BE105" s="145">
        <f t="shared" si="4"/>
        <v>0</v>
      </c>
      <c r="BF105" s="145">
        <f t="shared" si="5"/>
        <v>0</v>
      </c>
      <c r="BG105" s="145">
        <f t="shared" si="6"/>
        <v>0</v>
      </c>
      <c r="BH105" s="145">
        <f t="shared" si="7"/>
        <v>0</v>
      </c>
      <c r="BI105" s="145">
        <f t="shared" si="8"/>
        <v>0</v>
      </c>
      <c r="BJ105" s="18" t="s">
        <v>83</v>
      </c>
      <c r="BK105" s="145">
        <f t="shared" si="9"/>
        <v>0</v>
      </c>
      <c r="BL105" s="18" t="s">
        <v>221</v>
      </c>
      <c r="BM105" s="144" t="s">
        <v>1759</v>
      </c>
    </row>
    <row r="106" spans="2:65" s="1" customFormat="1" ht="16.5" customHeight="1">
      <c r="B106" s="33"/>
      <c r="C106" s="133" t="s">
        <v>307</v>
      </c>
      <c r="D106" s="133" t="s">
        <v>217</v>
      </c>
      <c r="E106" s="134" t="s">
        <v>1760</v>
      </c>
      <c r="F106" s="135" t="s">
        <v>1761</v>
      </c>
      <c r="G106" s="136" t="s">
        <v>301</v>
      </c>
      <c r="H106" s="137">
        <v>50</v>
      </c>
      <c r="I106" s="138"/>
      <c r="J106" s="139">
        <f t="shared" si="0"/>
        <v>0</v>
      </c>
      <c r="K106" s="135" t="s">
        <v>405</v>
      </c>
      <c r="L106" s="33"/>
      <c r="M106" s="140" t="s">
        <v>21</v>
      </c>
      <c r="N106" s="141" t="s">
        <v>47</v>
      </c>
      <c r="P106" s="142">
        <f t="shared" si="1"/>
        <v>0</v>
      </c>
      <c r="Q106" s="142">
        <v>0</v>
      </c>
      <c r="R106" s="142">
        <f t="shared" si="2"/>
        <v>0</v>
      </c>
      <c r="S106" s="142">
        <v>0</v>
      </c>
      <c r="T106" s="143">
        <f t="shared" si="3"/>
        <v>0</v>
      </c>
      <c r="AR106" s="144" t="s">
        <v>221</v>
      </c>
      <c r="AT106" s="144" t="s">
        <v>217</v>
      </c>
      <c r="AU106" s="144" t="s">
        <v>85</v>
      </c>
      <c r="AY106" s="18" t="s">
        <v>215</v>
      </c>
      <c r="BE106" s="145">
        <f t="shared" si="4"/>
        <v>0</v>
      </c>
      <c r="BF106" s="145">
        <f t="shared" si="5"/>
        <v>0</v>
      </c>
      <c r="BG106" s="145">
        <f t="shared" si="6"/>
        <v>0</v>
      </c>
      <c r="BH106" s="145">
        <f t="shared" si="7"/>
        <v>0</v>
      </c>
      <c r="BI106" s="145">
        <f t="shared" si="8"/>
        <v>0</v>
      </c>
      <c r="BJ106" s="18" t="s">
        <v>83</v>
      </c>
      <c r="BK106" s="145">
        <f t="shared" si="9"/>
        <v>0</v>
      </c>
      <c r="BL106" s="18" t="s">
        <v>221</v>
      </c>
      <c r="BM106" s="144" t="s">
        <v>1762</v>
      </c>
    </row>
    <row r="107" spans="2:65" s="1" customFormat="1" ht="16.5" customHeight="1">
      <c r="B107" s="33"/>
      <c r="C107" s="133" t="s">
        <v>279</v>
      </c>
      <c r="D107" s="133" t="s">
        <v>217</v>
      </c>
      <c r="E107" s="134" t="s">
        <v>1763</v>
      </c>
      <c r="F107" s="135" t="s">
        <v>1764</v>
      </c>
      <c r="G107" s="136" t="s">
        <v>301</v>
      </c>
      <c r="H107" s="137">
        <v>150</v>
      </c>
      <c r="I107" s="138"/>
      <c r="J107" s="139">
        <f t="shared" si="0"/>
        <v>0</v>
      </c>
      <c r="K107" s="135" t="s">
        <v>405</v>
      </c>
      <c r="L107" s="33"/>
      <c r="M107" s="140" t="s">
        <v>21</v>
      </c>
      <c r="N107" s="141" t="s">
        <v>47</v>
      </c>
      <c r="P107" s="142">
        <f t="shared" si="1"/>
        <v>0</v>
      </c>
      <c r="Q107" s="142">
        <v>0</v>
      </c>
      <c r="R107" s="142">
        <f t="shared" si="2"/>
        <v>0</v>
      </c>
      <c r="S107" s="142">
        <v>0</v>
      </c>
      <c r="T107" s="143">
        <f t="shared" si="3"/>
        <v>0</v>
      </c>
      <c r="AR107" s="144" t="s">
        <v>221</v>
      </c>
      <c r="AT107" s="144" t="s">
        <v>217</v>
      </c>
      <c r="AU107" s="144" t="s">
        <v>85</v>
      </c>
      <c r="AY107" s="18" t="s">
        <v>215</v>
      </c>
      <c r="BE107" s="145">
        <f t="shared" si="4"/>
        <v>0</v>
      </c>
      <c r="BF107" s="145">
        <f t="shared" si="5"/>
        <v>0</v>
      </c>
      <c r="BG107" s="145">
        <f t="shared" si="6"/>
        <v>0</v>
      </c>
      <c r="BH107" s="145">
        <f t="shared" si="7"/>
        <v>0</v>
      </c>
      <c r="BI107" s="145">
        <f t="shared" si="8"/>
        <v>0</v>
      </c>
      <c r="BJ107" s="18" t="s">
        <v>83</v>
      </c>
      <c r="BK107" s="145">
        <f t="shared" si="9"/>
        <v>0</v>
      </c>
      <c r="BL107" s="18" t="s">
        <v>221</v>
      </c>
      <c r="BM107" s="144" t="s">
        <v>1765</v>
      </c>
    </row>
    <row r="108" spans="2:65" s="1" customFormat="1" ht="16.5" customHeight="1">
      <c r="B108" s="33"/>
      <c r="C108" s="133" t="s">
        <v>324</v>
      </c>
      <c r="D108" s="133" t="s">
        <v>217</v>
      </c>
      <c r="E108" s="134" t="s">
        <v>1766</v>
      </c>
      <c r="F108" s="135" t="s">
        <v>1767</v>
      </c>
      <c r="G108" s="136" t="s">
        <v>301</v>
      </c>
      <c r="H108" s="137">
        <v>180</v>
      </c>
      <c r="I108" s="138"/>
      <c r="J108" s="139">
        <f t="shared" si="0"/>
        <v>0</v>
      </c>
      <c r="K108" s="135" t="s">
        <v>405</v>
      </c>
      <c r="L108" s="33"/>
      <c r="M108" s="140" t="s">
        <v>21</v>
      </c>
      <c r="N108" s="141" t="s">
        <v>47</v>
      </c>
      <c r="P108" s="142">
        <f t="shared" si="1"/>
        <v>0</v>
      </c>
      <c r="Q108" s="142">
        <v>0</v>
      </c>
      <c r="R108" s="142">
        <f t="shared" si="2"/>
        <v>0</v>
      </c>
      <c r="S108" s="142">
        <v>0</v>
      </c>
      <c r="T108" s="143">
        <f t="shared" si="3"/>
        <v>0</v>
      </c>
      <c r="AR108" s="144" t="s">
        <v>221</v>
      </c>
      <c r="AT108" s="144" t="s">
        <v>217</v>
      </c>
      <c r="AU108" s="144" t="s">
        <v>85</v>
      </c>
      <c r="AY108" s="18" t="s">
        <v>215</v>
      </c>
      <c r="BE108" s="145">
        <f t="shared" si="4"/>
        <v>0</v>
      </c>
      <c r="BF108" s="145">
        <f t="shared" si="5"/>
        <v>0</v>
      </c>
      <c r="BG108" s="145">
        <f t="shared" si="6"/>
        <v>0</v>
      </c>
      <c r="BH108" s="145">
        <f t="shared" si="7"/>
        <v>0</v>
      </c>
      <c r="BI108" s="145">
        <f t="shared" si="8"/>
        <v>0</v>
      </c>
      <c r="BJ108" s="18" t="s">
        <v>83</v>
      </c>
      <c r="BK108" s="145">
        <f t="shared" si="9"/>
        <v>0</v>
      </c>
      <c r="BL108" s="18" t="s">
        <v>221</v>
      </c>
      <c r="BM108" s="144" t="s">
        <v>1768</v>
      </c>
    </row>
    <row r="109" spans="2:65" s="1" customFormat="1" ht="16.5" customHeight="1">
      <c r="B109" s="33"/>
      <c r="C109" s="133" t="s">
        <v>287</v>
      </c>
      <c r="D109" s="133" t="s">
        <v>217</v>
      </c>
      <c r="E109" s="134" t="s">
        <v>1769</v>
      </c>
      <c r="F109" s="135" t="s">
        <v>1770</v>
      </c>
      <c r="G109" s="136" t="s">
        <v>301</v>
      </c>
      <c r="H109" s="137">
        <v>80</v>
      </c>
      <c r="I109" s="138"/>
      <c r="J109" s="139">
        <f t="shared" si="0"/>
        <v>0</v>
      </c>
      <c r="K109" s="135" t="s">
        <v>405</v>
      </c>
      <c r="L109" s="33"/>
      <c r="M109" s="140" t="s">
        <v>21</v>
      </c>
      <c r="N109" s="141" t="s">
        <v>47</v>
      </c>
      <c r="P109" s="142">
        <f t="shared" si="1"/>
        <v>0</v>
      </c>
      <c r="Q109" s="142">
        <v>0</v>
      </c>
      <c r="R109" s="142">
        <f t="shared" si="2"/>
        <v>0</v>
      </c>
      <c r="S109" s="142">
        <v>0</v>
      </c>
      <c r="T109" s="143">
        <f t="shared" si="3"/>
        <v>0</v>
      </c>
      <c r="AR109" s="144" t="s">
        <v>221</v>
      </c>
      <c r="AT109" s="144" t="s">
        <v>217</v>
      </c>
      <c r="AU109" s="144" t="s">
        <v>85</v>
      </c>
      <c r="AY109" s="18" t="s">
        <v>215</v>
      </c>
      <c r="BE109" s="145">
        <f t="shared" si="4"/>
        <v>0</v>
      </c>
      <c r="BF109" s="145">
        <f t="shared" si="5"/>
        <v>0</v>
      </c>
      <c r="BG109" s="145">
        <f t="shared" si="6"/>
        <v>0</v>
      </c>
      <c r="BH109" s="145">
        <f t="shared" si="7"/>
        <v>0</v>
      </c>
      <c r="BI109" s="145">
        <f t="shared" si="8"/>
        <v>0</v>
      </c>
      <c r="BJ109" s="18" t="s">
        <v>83</v>
      </c>
      <c r="BK109" s="145">
        <f t="shared" si="9"/>
        <v>0</v>
      </c>
      <c r="BL109" s="18" t="s">
        <v>221</v>
      </c>
      <c r="BM109" s="144" t="s">
        <v>1771</v>
      </c>
    </row>
    <row r="110" spans="2:65" s="1" customFormat="1" ht="16.5" customHeight="1">
      <c r="B110" s="33"/>
      <c r="C110" s="133" t="s">
        <v>8</v>
      </c>
      <c r="D110" s="133" t="s">
        <v>217</v>
      </c>
      <c r="E110" s="134" t="s">
        <v>1772</v>
      </c>
      <c r="F110" s="135" t="s">
        <v>1773</v>
      </c>
      <c r="G110" s="136" t="s">
        <v>301</v>
      </c>
      <c r="H110" s="137">
        <v>40</v>
      </c>
      <c r="I110" s="138"/>
      <c r="J110" s="139">
        <f t="shared" si="0"/>
        <v>0</v>
      </c>
      <c r="K110" s="135" t="s">
        <v>405</v>
      </c>
      <c r="L110" s="33"/>
      <c r="M110" s="140" t="s">
        <v>21</v>
      </c>
      <c r="N110" s="141" t="s">
        <v>47</v>
      </c>
      <c r="P110" s="142">
        <f t="shared" si="1"/>
        <v>0</v>
      </c>
      <c r="Q110" s="142">
        <v>0</v>
      </c>
      <c r="R110" s="142">
        <f t="shared" si="2"/>
        <v>0</v>
      </c>
      <c r="S110" s="142">
        <v>0</v>
      </c>
      <c r="T110" s="143">
        <f t="shared" si="3"/>
        <v>0</v>
      </c>
      <c r="AR110" s="144" t="s">
        <v>221</v>
      </c>
      <c r="AT110" s="144" t="s">
        <v>217</v>
      </c>
      <c r="AU110" s="144" t="s">
        <v>85</v>
      </c>
      <c r="AY110" s="18" t="s">
        <v>215</v>
      </c>
      <c r="BE110" s="145">
        <f t="shared" si="4"/>
        <v>0</v>
      </c>
      <c r="BF110" s="145">
        <f t="shared" si="5"/>
        <v>0</v>
      </c>
      <c r="BG110" s="145">
        <f t="shared" si="6"/>
        <v>0</v>
      </c>
      <c r="BH110" s="145">
        <f t="shared" si="7"/>
        <v>0</v>
      </c>
      <c r="BI110" s="145">
        <f t="shared" si="8"/>
        <v>0</v>
      </c>
      <c r="BJ110" s="18" t="s">
        <v>83</v>
      </c>
      <c r="BK110" s="145">
        <f t="shared" si="9"/>
        <v>0</v>
      </c>
      <c r="BL110" s="18" t="s">
        <v>221</v>
      </c>
      <c r="BM110" s="144" t="s">
        <v>1774</v>
      </c>
    </row>
    <row r="111" spans="2:65" s="1" customFormat="1" ht="16.5" customHeight="1">
      <c r="B111" s="33"/>
      <c r="C111" s="133" t="s">
        <v>291</v>
      </c>
      <c r="D111" s="133" t="s">
        <v>217</v>
      </c>
      <c r="E111" s="134" t="s">
        <v>1775</v>
      </c>
      <c r="F111" s="135" t="s">
        <v>1776</v>
      </c>
      <c r="G111" s="136" t="s">
        <v>301</v>
      </c>
      <c r="H111" s="137">
        <v>140</v>
      </c>
      <c r="I111" s="138"/>
      <c r="J111" s="139">
        <f t="shared" si="0"/>
        <v>0</v>
      </c>
      <c r="K111" s="135" t="s">
        <v>405</v>
      </c>
      <c r="L111" s="33"/>
      <c r="M111" s="140" t="s">
        <v>21</v>
      </c>
      <c r="N111" s="141" t="s">
        <v>47</v>
      </c>
      <c r="P111" s="142">
        <f t="shared" si="1"/>
        <v>0</v>
      </c>
      <c r="Q111" s="142">
        <v>0</v>
      </c>
      <c r="R111" s="142">
        <f t="shared" si="2"/>
        <v>0</v>
      </c>
      <c r="S111" s="142">
        <v>0</v>
      </c>
      <c r="T111" s="143">
        <f t="shared" si="3"/>
        <v>0</v>
      </c>
      <c r="AR111" s="144" t="s">
        <v>221</v>
      </c>
      <c r="AT111" s="144" t="s">
        <v>217</v>
      </c>
      <c r="AU111" s="144" t="s">
        <v>85</v>
      </c>
      <c r="AY111" s="18" t="s">
        <v>215</v>
      </c>
      <c r="BE111" s="145">
        <f t="shared" si="4"/>
        <v>0</v>
      </c>
      <c r="BF111" s="145">
        <f t="shared" si="5"/>
        <v>0</v>
      </c>
      <c r="BG111" s="145">
        <f t="shared" si="6"/>
        <v>0</v>
      </c>
      <c r="BH111" s="145">
        <f t="shared" si="7"/>
        <v>0</v>
      </c>
      <c r="BI111" s="145">
        <f t="shared" si="8"/>
        <v>0</v>
      </c>
      <c r="BJ111" s="18" t="s">
        <v>83</v>
      </c>
      <c r="BK111" s="145">
        <f t="shared" si="9"/>
        <v>0</v>
      </c>
      <c r="BL111" s="18" t="s">
        <v>221</v>
      </c>
      <c r="BM111" s="144" t="s">
        <v>1777</v>
      </c>
    </row>
    <row r="112" spans="2:65" s="1" customFormat="1" ht="16.5" customHeight="1">
      <c r="B112" s="33"/>
      <c r="C112" s="133" t="s">
        <v>349</v>
      </c>
      <c r="D112" s="133" t="s">
        <v>217</v>
      </c>
      <c r="E112" s="134" t="s">
        <v>1778</v>
      </c>
      <c r="F112" s="135" t="s">
        <v>1779</v>
      </c>
      <c r="G112" s="136" t="s">
        <v>301</v>
      </c>
      <c r="H112" s="137">
        <v>70</v>
      </c>
      <c r="I112" s="138"/>
      <c r="J112" s="139">
        <f t="shared" si="0"/>
        <v>0</v>
      </c>
      <c r="K112" s="135" t="s">
        <v>405</v>
      </c>
      <c r="L112" s="33"/>
      <c r="M112" s="140" t="s">
        <v>21</v>
      </c>
      <c r="N112" s="141" t="s">
        <v>47</v>
      </c>
      <c r="P112" s="142">
        <f t="shared" si="1"/>
        <v>0</v>
      </c>
      <c r="Q112" s="142">
        <v>0</v>
      </c>
      <c r="R112" s="142">
        <f t="shared" si="2"/>
        <v>0</v>
      </c>
      <c r="S112" s="142">
        <v>0</v>
      </c>
      <c r="T112" s="143">
        <f t="shared" si="3"/>
        <v>0</v>
      </c>
      <c r="AR112" s="144" t="s">
        <v>221</v>
      </c>
      <c r="AT112" s="144" t="s">
        <v>217</v>
      </c>
      <c r="AU112" s="144" t="s">
        <v>85</v>
      </c>
      <c r="AY112" s="18" t="s">
        <v>215</v>
      </c>
      <c r="BE112" s="145">
        <f t="shared" si="4"/>
        <v>0</v>
      </c>
      <c r="BF112" s="145">
        <f t="shared" si="5"/>
        <v>0</v>
      </c>
      <c r="BG112" s="145">
        <f t="shared" si="6"/>
        <v>0</v>
      </c>
      <c r="BH112" s="145">
        <f t="shared" si="7"/>
        <v>0</v>
      </c>
      <c r="BI112" s="145">
        <f t="shared" si="8"/>
        <v>0</v>
      </c>
      <c r="BJ112" s="18" t="s">
        <v>83</v>
      </c>
      <c r="BK112" s="145">
        <f t="shared" si="9"/>
        <v>0</v>
      </c>
      <c r="BL112" s="18" t="s">
        <v>221</v>
      </c>
      <c r="BM112" s="144" t="s">
        <v>1780</v>
      </c>
    </row>
    <row r="113" spans="2:65" s="1" customFormat="1" ht="16.5" customHeight="1">
      <c r="B113" s="33"/>
      <c r="C113" s="133" t="s">
        <v>297</v>
      </c>
      <c r="D113" s="133" t="s">
        <v>217</v>
      </c>
      <c r="E113" s="134" t="s">
        <v>1781</v>
      </c>
      <c r="F113" s="135" t="s">
        <v>1782</v>
      </c>
      <c r="G113" s="136" t="s">
        <v>301</v>
      </c>
      <c r="H113" s="137">
        <v>20</v>
      </c>
      <c r="I113" s="138"/>
      <c r="J113" s="139">
        <f t="shared" si="0"/>
        <v>0</v>
      </c>
      <c r="K113" s="135" t="s">
        <v>405</v>
      </c>
      <c r="L113" s="33"/>
      <c r="M113" s="140" t="s">
        <v>21</v>
      </c>
      <c r="N113" s="141" t="s">
        <v>47</v>
      </c>
      <c r="P113" s="142">
        <f t="shared" si="1"/>
        <v>0</v>
      </c>
      <c r="Q113" s="142">
        <v>0</v>
      </c>
      <c r="R113" s="142">
        <f t="shared" si="2"/>
        <v>0</v>
      </c>
      <c r="S113" s="142">
        <v>0</v>
      </c>
      <c r="T113" s="143">
        <f t="shared" si="3"/>
        <v>0</v>
      </c>
      <c r="AR113" s="144" t="s">
        <v>221</v>
      </c>
      <c r="AT113" s="144" t="s">
        <v>217</v>
      </c>
      <c r="AU113" s="144" t="s">
        <v>85</v>
      </c>
      <c r="AY113" s="18" t="s">
        <v>215</v>
      </c>
      <c r="BE113" s="145">
        <f t="shared" si="4"/>
        <v>0</v>
      </c>
      <c r="BF113" s="145">
        <f t="shared" si="5"/>
        <v>0</v>
      </c>
      <c r="BG113" s="145">
        <f t="shared" si="6"/>
        <v>0</v>
      </c>
      <c r="BH113" s="145">
        <f t="shared" si="7"/>
        <v>0</v>
      </c>
      <c r="BI113" s="145">
        <f t="shared" si="8"/>
        <v>0</v>
      </c>
      <c r="BJ113" s="18" t="s">
        <v>83</v>
      </c>
      <c r="BK113" s="145">
        <f t="shared" si="9"/>
        <v>0</v>
      </c>
      <c r="BL113" s="18" t="s">
        <v>221</v>
      </c>
      <c r="BM113" s="144" t="s">
        <v>1783</v>
      </c>
    </row>
    <row r="114" spans="2:65" s="1" customFormat="1" ht="16.5" customHeight="1">
      <c r="B114" s="33"/>
      <c r="C114" s="133" t="s">
        <v>363</v>
      </c>
      <c r="D114" s="133" t="s">
        <v>217</v>
      </c>
      <c r="E114" s="134" t="s">
        <v>1784</v>
      </c>
      <c r="F114" s="135" t="s">
        <v>1785</v>
      </c>
      <c r="G114" s="136" t="s">
        <v>301</v>
      </c>
      <c r="H114" s="137">
        <v>30</v>
      </c>
      <c r="I114" s="138"/>
      <c r="J114" s="139">
        <f t="shared" si="0"/>
        <v>0</v>
      </c>
      <c r="K114" s="135" t="s">
        <v>405</v>
      </c>
      <c r="L114" s="33"/>
      <c r="M114" s="140" t="s">
        <v>21</v>
      </c>
      <c r="N114" s="141" t="s">
        <v>47</v>
      </c>
      <c r="P114" s="142">
        <f t="shared" si="1"/>
        <v>0</v>
      </c>
      <c r="Q114" s="142">
        <v>0</v>
      </c>
      <c r="R114" s="142">
        <f t="shared" si="2"/>
        <v>0</v>
      </c>
      <c r="S114" s="142">
        <v>0</v>
      </c>
      <c r="T114" s="143">
        <f t="shared" si="3"/>
        <v>0</v>
      </c>
      <c r="AR114" s="144" t="s">
        <v>221</v>
      </c>
      <c r="AT114" s="144" t="s">
        <v>217</v>
      </c>
      <c r="AU114" s="144" t="s">
        <v>85</v>
      </c>
      <c r="AY114" s="18" t="s">
        <v>215</v>
      </c>
      <c r="BE114" s="145">
        <f t="shared" si="4"/>
        <v>0</v>
      </c>
      <c r="BF114" s="145">
        <f t="shared" si="5"/>
        <v>0</v>
      </c>
      <c r="BG114" s="145">
        <f t="shared" si="6"/>
        <v>0</v>
      </c>
      <c r="BH114" s="145">
        <f t="shared" si="7"/>
        <v>0</v>
      </c>
      <c r="BI114" s="145">
        <f t="shared" si="8"/>
        <v>0</v>
      </c>
      <c r="BJ114" s="18" t="s">
        <v>83</v>
      </c>
      <c r="BK114" s="145">
        <f t="shared" si="9"/>
        <v>0</v>
      </c>
      <c r="BL114" s="18" t="s">
        <v>221</v>
      </c>
      <c r="BM114" s="144" t="s">
        <v>1786</v>
      </c>
    </row>
    <row r="115" spans="2:65" s="1" customFormat="1" ht="16.5" customHeight="1">
      <c r="B115" s="33"/>
      <c r="C115" s="133" t="s">
        <v>303</v>
      </c>
      <c r="D115" s="133" t="s">
        <v>217</v>
      </c>
      <c r="E115" s="134" t="s">
        <v>1787</v>
      </c>
      <c r="F115" s="135" t="s">
        <v>1788</v>
      </c>
      <c r="G115" s="136" t="s">
        <v>301</v>
      </c>
      <c r="H115" s="137">
        <v>50</v>
      </c>
      <c r="I115" s="138"/>
      <c r="J115" s="139">
        <f t="shared" si="0"/>
        <v>0</v>
      </c>
      <c r="K115" s="135" t="s">
        <v>405</v>
      </c>
      <c r="L115" s="33"/>
      <c r="M115" s="140" t="s">
        <v>21</v>
      </c>
      <c r="N115" s="141" t="s">
        <v>47</v>
      </c>
      <c r="P115" s="142">
        <f t="shared" si="1"/>
        <v>0</v>
      </c>
      <c r="Q115" s="142">
        <v>0</v>
      </c>
      <c r="R115" s="142">
        <f t="shared" si="2"/>
        <v>0</v>
      </c>
      <c r="S115" s="142">
        <v>0</v>
      </c>
      <c r="T115" s="143">
        <f t="shared" si="3"/>
        <v>0</v>
      </c>
      <c r="AR115" s="144" t="s">
        <v>221</v>
      </c>
      <c r="AT115" s="144" t="s">
        <v>217</v>
      </c>
      <c r="AU115" s="144" t="s">
        <v>85</v>
      </c>
      <c r="AY115" s="18" t="s">
        <v>215</v>
      </c>
      <c r="BE115" s="145">
        <f t="shared" si="4"/>
        <v>0</v>
      </c>
      <c r="BF115" s="145">
        <f t="shared" si="5"/>
        <v>0</v>
      </c>
      <c r="BG115" s="145">
        <f t="shared" si="6"/>
        <v>0</v>
      </c>
      <c r="BH115" s="145">
        <f t="shared" si="7"/>
        <v>0</v>
      </c>
      <c r="BI115" s="145">
        <f t="shared" si="8"/>
        <v>0</v>
      </c>
      <c r="BJ115" s="18" t="s">
        <v>83</v>
      </c>
      <c r="BK115" s="145">
        <f t="shared" si="9"/>
        <v>0</v>
      </c>
      <c r="BL115" s="18" t="s">
        <v>221</v>
      </c>
      <c r="BM115" s="144" t="s">
        <v>1789</v>
      </c>
    </row>
    <row r="116" spans="2:65" s="1" customFormat="1" ht="16.5" customHeight="1">
      <c r="B116" s="33"/>
      <c r="C116" s="133" t="s">
        <v>7</v>
      </c>
      <c r="D116" s="133" t="s">
        <v>217</v>
      </c>
      <c r="E116" s="134" t="s">
        <v>1790</v>
      </c>
      <c r="F116" s="135" t="s">
        <v>1791</v>
      </c>
      <c r="G116" s="136" t="s">
        <v>301</v>
      </c>
      <c r="H116" s="137">
        <v>40</v>
      </c>
      <c r="I116" s="138"/>
      <c r="J116" s="139">
        <f t="shared" si="0"/>
        <v>0</v>
      </c>
      <c r="K116" s="135" t="s">
        <v>405</v>
      </c>
      <c r="L116" s="33"/>
      <c r="M116" s="140" t="s">
        <v>21</v>
      </c>
      <c r="N116" s="141" t="s">
        <v>47</v>
      </c>
      <c r="P116" s="142">
        <f t="shared" si="1"/>
        <v>0</v>
      </c>
      <c r="Q116" s="142">
        <v>0</v>
      </c>
      <c r="R116" s="142">
        <f t="shared" si="2"/>
        <v>0</v>
      </c>
      <c r="S116" s="142">
        <v>0</v>
      </c>
      <c r="T116" s="143">
        <f t="shared" si="3"/>
        <v>0</v>
      </c>
      <c r="AR116" s="144" t="s">
        <v>221</v>
      </c>
      <c r="AT116" s="144" t="s">
        <v>217</v>
      </c>
      <c r="AU116" s="144" t="s">
        <v>85</v>
      </c>
      <c r="AY116" s="18" t="s">
        <v>215</v>
      </c>
      <c r="BE116" s="145">
        <f t="shared" si="4"/>
        <v>0</v>
      </c>
      <c r="BF116" s="145">
        <f t="shared" si="5"/>
        <v>0</v>
      </c>
      <c r="BG116" s="145">
        <f t="shared" si="6"/>
        <v>0</v>
      </c>
      <c r="BH116" s="145">
        <f t="shared" si="7"/>
        <v>0</v>
      </c>
      <c r="BI116" s="145">
        <f t="shared" si="8"/>
        <v>0</v>
      </c>
      <c r="BJ116" s="18" t="s">
        <v>83</v>
      </c>
      <c r="BK116" s="145">
        <f t="shared" si="9"/>
        <v>0</v>
      </c>
      <c r="BL116" s="18" t="s">
        <v>221</v>
      </c>
      <c r="BM116" s="144" t="s">
        <v>1792</v>
      </c>
    </row>
    <row r="117" spans="2:65" s="1" customFormat="1" ht="16.5" customHeight="1">
      <c r="B117" s="33"/>
      <c r="C117" s="133" t="s">
        <v>312</v>
      </c>
      <c r="D117" s="133" t="s">
        <v>217</v>
      </c>
      <c r="E117" s="134" t="s">
        <v>1793</v>
      </c>
      <c r="F117" s="135" t="s">
        <v>1794</v>
      </c>
      <c r="G117" s="136" t="s">
        <v>301</v>
      </c>
      <c r="H117" s="137">
        <v>400</v>
      </c>
      <c r="I117" s="138"/>
      <c r="J117" s="139">
        <f t="shared" si="0"/>
        <v>0</v>
      </c>
      <c r="K117" s="135" t="s">
        <v>405</v>
      </c>
      <c r="L117" s="33"/>
      <c r="M117" s="140" t="s">
        <v>21</v>
      </c>
      <c r="N117" s="141" t="s">
        <v>47</v>
      </c>
      <c r="P117" s="142">
        <f t="shared" si="1"/>
        <v>0</v>
      </c>
      <c r="Q117" s="142">
        <v>0</v>
      </c>
      <c r="R117" s="142">
        <f t="shared" si="2"/>
        <v>0</v>
      </c>
      <c r="S117" s="142">
        <v>0</v>
      </c>
      <c r="T117" s="143">
        <f t="shared" si="3"/>
        <v>0</v>
      </c>
      <c r="AR117" s="144" t="s">
        <v>221</v>
      </c>
      <c r="AT117" s="144" t="s">
        <v>217</v>
      </c>
      <c r="AU117" s="144" t="s">
        <v>85</v>
      </c>
      <c r="AY117" s="18" t="s">
        <v>215</v>
      </c>
      <c r="BE117" s="145">
        <f t="shared" si="4"/>
        <v>0</v>
      </c>
      <c r="BF117" s="145">
        <f t="shared" si="5"/>
        <v>0</v>
      </c>
      <c r="BG117" s="145">
        <f t="shared" si="6"/>
        <v>0</v>
      </c>
      <c r="BH117" s="145">
        <f t="shared" si="7"/>
        <v>0</v>
      </c>
      <c r="BI117" s="145">
        <f t="shared" si="8"/>
        <v>0</v>
      </c>
      <c r="BJ117" s="18" t="s">
        <v>83</v>
      </c>
      <c r="BK117" s="145">
        <f t="shared" si="9"/>
        <v>0</v>
      </c>
      <c r="BL117" s="18" t="s">
        <v>221</v>
      </c>
      <c r="BM117" s="144" t="s">
        <v>1795</v>
      </c>
    </row>
    <row r="118" spans="2:65" s="1" customFormat="1" ht="16.5" customHeight="1">
      <c r="B118" s="33"/>
      <c r="C118" s="133" t="s">
        <v>384</v>
      </c>
      <c r="D118" s="133" t="s">
        <v>217</v>
      </c>
      <c r="E118" s="134" t="s">
        <v>1796</v>
      </c>
      <c r="F118" s="135" t="s">
        <v>1797</v>
      </c>
      <c r="G118" s="136" t="s">
        <v>301</v>
      </c>
      <c r="H118" s="137">
        <v>200</v>
      </c>
      <c r="I118" s="138"/>
      <c r="J118" s="139">
        <f t="shared" si="0"/>
        <v>0</v>
      </c>
      <c r="K118" s="135" t="s">
        <v>405</v>
      </c>
      <c r="L118" s="33"/>
      <c r="M118" s="140" t="s">
        <v>21</v>
      </c>
      <c r="N118" s="141" t="s">
        <v>47</v>
      </c>
      <c r="P118" s="142">
        <f t="shared" si="1"/>
        <v>0</v>
      </c>
      <c r="Q118" s="142">
        <v>0</v>
      </c>
      <c r="R118" s="142">
        <f t="shared" si="2"/>
        <v>0</v>
      </c>
      <c r="S118" s="142">
        <v>0</v>
      </c>
      <c r="T118" s="143">
        <f t="shared" si="3"/>
        <v>0</v>
      </c>
      <c r="AR118" s="144" t="s">
        <v>221</v>
      </c>
      <c r="AT118" s="144" t="s">
        <v>217</v>
      </c>
      <c r="AU118" s="144" t="s">
        <v>85</v>
      </c>
      <c r="AY118" s="18" t="s">
        <v>215</v>
      </c>
      <c r="BE118" s="145">
        <f t="shared" si="4"/>
        <v>0</v>
      </c>
      <c r="BF118" s="145">
        <f t="shared" si="5"/>
        <v>0</v>
      </c>
      <c r="BG118" s="145">
        <f t="shared" si="6"/>
        <v>0</v>
      </c>
      <c r="BH118" s="145">
        <f t="shared" si="7"/>
        <v>0</v>
      </c>
      <c r="BI118" s="145">
        <f t="shared" si="8"/>
        <v>0</v>
      </c>
      <c r="BJ118" s="18" t="s">
        <v>83</v>
      </c>
      <c r="BK118" s="145">
        <f t="shared" si="9"/>
        <v>0</v>
      </c>
      <c r="BL118" s="18" t="s">
        <v>221</v>
      </c>
      <c r="BM118" s="144" t="s">
        <v>1798</v>
      </c>
    </row>
    <row r="119" spans="2:65" s="1" customFormat="1" ht="16.5" customHeight="1">
      <c r="B119" s="33"/>
      <c r="C119" s="133" t="s">
        <v>319</v>
      </c>
      <c r="D119" s="133" t="s">
        <v>217</v>
      </c>
      <c r="E119" s="134" t="s">
        <v>1799</v>
      </c>
      <c r="F119" s="135" t="s">
        <v>1800</v>
      </c>
      <c r="G119" s="136" t="s">
        <v>301</v>
      </c>
      <c r="H119" s="137">
        <v>20</v>
      </c>
      <c r="I119" s="138"/>
      <c r="J119" s="139">
        <f t="shared" si="0"/>
        <v>0</v>
      </c>
      <c r="K119" s="135" t="s">
        <v>405</v>
      </c>
      <c r="L119" s="33"/>
      <c r="M119" s="140" t="s">
        <v>21</v>
      </c>
      <c r="N119" s="141" t="s">
        <v>47</v>
      </c>
      <c r="P119" s="142">
        <f t="shared" si="1"/>
        <v>0</v>
      </c>
      <c r="Q119" s="142">
        <v>0</v>
      </c>
      <c r="R119" s="142">
        <f t="shared" si="2"/>
        <v>0</v>
      </c>
      <c r="S119" s="142">
        <v>0</v>
      </c>
      <c r="T119" s="143">
        <f t="shared" si="3"/>
        <v>0</v>
      </c>
      <c r="AR119" s="144" t="s">
        <v>221</v>
      </c>
      <c r="AT119" s="144" t="s">
        <v>217</v>
      </c>
      <c r="AU119" s="144" t="s">
        <v>85</v>
      </c>
      <c r="AY119" s="18" t="s">
        <v>215</v>
      </c>
      <c r="BE119" s="145">
        <f t="shared" si="4"/>
        <v>0</v>
      </c>
      <c r="BF119" s="145">
        <f t="shared" si="5"/>
        <v>0</v>
      </c>
      <c r="BG119" s="145">
        <f t="shared" si="6"/>
        <v>0</v>
      </c>
      <c r="BH119" s="145">
        <f t="shared" si="7"/>
        <v>0</v>
      </c>
      <c r="BI119" s="145">
        <f t="shared" si="8"/>
        <v>0</v>
      </c>
      <c r="BJ119" s="18" t="s">
        <v>83</v>
      </c>
      <c r="BK119" s="145">
        <f t="shared" si="9"/>
        <v>0</v>
      </c>
      <c r="BL119" s="18" t="s">
        <v>221</v>
      </c>
      <c r="BM119" s="144" t="s">
        <v>1801</v>
      </c>
    </row>
    <row r="120" spans="2:65" s="1" customFormat="1" ht="16.5" customHeight="1">
      <c r="B120" s="33"/>
      <c r="C120" s="133" t="s">
        <v>393</v>
      </c>
      <c r="D120" s="133" t="s">
        <v>217</v>
      </c>
      <c r="E120" s="134" t="s">
        <v>1802</v>
      </c>
      <c r="F120" s="135" t="s">
        <v>1803</v>
      </c>
      <c r="G120" s="136" t="s">
        <v>301</v>
      </c>
      <c r="H120" s="137">
        <v>30</v>
      </c>
      <c r="I120" s="138"/>
      <c r="J120" s="139">
        <f t="shared" si="0"/>
        <v>0</v>
      </c>
      <c r="K120" s="135" t="s">
        <v>405</v>
      </c>
      <c r="L120" s="33"/>
      <c r="M120" s="140" t="s">
        <v>21</v>
      </c>
      <c r="N120" s="141" t="s">
        <v>47</v>
      </c>
      <c r="P120" s="142">
        <f t="shared" si="1"/>
        <v>0</v>
      </c>
      <c r="Q120" s="142">
        <v>0</v>
      </c>
      <c r="R120" s="142">
        <f t="shared" si="2"/>
        <v>0</v>
      </c>
      <c r="S120" s="142">
        <v>0</v>
      </c>
      <c r="T120" s="143">
        <f t="shared" si="3"/>
        <v>0</v>
      </c>
      <c r="AR120" s="144" t="s">
        <v>221</v>
      </c>
      <c r="AT120" s="144" t="s">
        <v>217</v>
      </c>
      <c r="AU120" s="144" t="s">
        <v>85</v>
      </c>
      <c r="AY120" s="18" t="s">
        <v>215</v>
      </c>
      <c r="BE120" s="145">
        <f t="shared" si="4"/>
        <v>0</v>
      </c>
      <c r="BF120" s="145">
        <f t="shared" si="5"/>
        <v>0</v>
      </c>
      <c r="BG120" s="145">
        <f t="shared" si="6"/>
        <v>0</v>
      </c>
      <c r="BH120" s="145">
        <f t="shared" si="7"/>
        <v>0</v>
      </c>
      <c r="BI120" s="145">
        <f t="shared" si="8"/>
        <v>0</v>
      </c>
      <c r="BJ120" s="18" t="s">
        <v>83</v>
      </c>
      <c r="BK120" s="145">
        <f t="shared" si="9"/>
        <v>0</v>
      </c>
      <c r="BL120" s="18" t="s">
        <v>221</v>
      </c>
      <c r="BM120" s="144" t="s">
        <v>1804</v>
      </c>
    </row>
    <row r="121" spans="2:65" s="1" customFormat="1" ht="16.5" customHeight="1">
      <c r="B121" s="33"/>
      <c r="C121" s="133" t="s">
        <v>327</v>
      </c>
      <c r="D121" s="133" t="s">
        <v>217</v>
      </c>
      <c r="E121" s="134" t="s">
        <v>1805</v>
      </c>
      <c r="F121" s="135" t="s">
        <v>1806</v>
      </c>
      <c r="G121" s="136" t="s">
        <v>1807</v>
      </c>
      <c r="H121" s="137">
        <v>5</v>
      </c>
      <c r="I121" s="138"/>
      <c r="J121" s="139">
        <f t="shared" si="0"/>
        <v>0</v>
      </c>
      <c r="K121" s="135" t="s">
        <v>405</v>
      </c>
      <c r="L121" s="33"/>
      <c r="M121" s="140" t="s">
        <v>21</v>
      </c>
      <c r="N121" s="141" t="s">
        <v>47</v>
      </c>
      <c r="P121" s="142">
        <f t="shared" si="1"/>
        <v>0</v>
      </c>
      <c r="Q121" s="142">
        <v>0</v>
      </c>
      <c r="R121" s="142">
        <f t="shared" si="2"/>
        <v>0</v>
      </c>
      <c r="S121" s="142">
        <v>0</v>
      </c>
      <c r="T121" s="143">
        <f t="shared" si="3"/>
        <v>0</v>
      </c>
      <c r="AR121" s="144" t="s">
        <v>221</v>
      </c>
      <c r="AT121" s="144" t="s">
        <v>217</v>
      </c>
      <c r="AU121" s="144" t="s">
        <v>85</v>
      </c>
      <c r="AY121" s="18" t="s">
        <v>215</v>
      </c>
      <c r="BE121" s="145">
        <f t="shared" si="4"/>
        <v>0</v>
      </c>
      <c r="BF121" s="145">
        <f t="shared" si="5"/>
        <v>0</v>
      </c>
      <c r="BG121" s="145">
        <f t="shared" si="6"/>
        <v>0</v>
      </c>
      <c r="BH121" s="145">
        <f t="shared" si="7"/>
        <v>0</v>
      </c>
      <c r="BI121" s="145">
        <f t="shared" si="8"/>
        <v>0</v>
      </c>
      <c r="BJ121" s="18" t="s">
        <v>83</v>
      </c>
      <c r="BK121" s="145">
        <f t="shared" si="9"/>
        <v>0</v>
      </c>
      <c r="BL121" s="18" t="s">
        <v>221</v>
      </c>
      <c r="BM121" s="144" t="s">
        <v>1808</v>
      </c>
    </row>
    <row r="122" spans="2:65" s="1" customFormat="1" ht="16.5" customHeight="1">
      <c r="B122" s="33"/>
      <c r="C122" s="133" t="s">
        <v>402</v>
      </c>
      <c r="D122" s="133" t="s">
        <v>217</v>
      </c>
      <c r="E122" s="134" t="s">
        <v>1809</v>
      </c>
      <c r="F122" s="135" t="s">
        <v>1810</v>
      </c>
      <c r="G122" s="136" t="s">
        <v>1807</v>
      </c>
      <c r="H122" s="137">
        <v>4</v>
      </c>
      <c r="I122" s="138"/>
      <c r="J122" s="139">
        <f t="shared" si="0"/>
        <v>0</v>
      </c>
      <c r="K122" s="135" t="s">
        <v>405</v>
      </c>
      <c r="L122" s="33"/>
      <c r="M122" s="140" t="s">
        <v>21</v>
      </c>
      <c r="N122" s="141" t="s">
        <v>47</v>
      </c>
      <c r="P122" s="142">
        <f t="shared" si="1"/>
        <v>0</v>
      </c>
      <c r="Q122" s="142">
        <v>0</v>
      </c>
      <c r="R122" s="142">
        <f t="shared" si="2"/>
        <v>0</v>
      </c>
      <c r="S122" s="142">
        <v>0</v>
      </c>
      <c r="T122" s="143">
        <f t="shared" si="3"/>
        <v>0</v>
      </c>
      <c r="AR122" s="144" t="s">
        <v>221</v>
      </c>
      <c r="AT122" s="144" t="s">
        <v>217</v>
      </c>
      <c r="AU122" s="144" t="s">
        <v>85</v>
      </c>
      <c r="AY122" s="18" t="s">
        <v>215</v>
      </c>
      <c r="BE122" s="145">
        <f t="shared" si="4"/>
        <v>0</v>
      </c>
      <c r="BF122" s="145">
        <f t="shared" si="5"/>
        <v>0</v>
      </c>
      <c r="BG122" s="145">
        <f t="shared" si="6"/>
        <v>0</v>
      </c>
      <c r="BH122" s="145">
        <f t="shared" si="7"/>
        <v>0</v>
      </c>
      <c r="BI122" s="145">
        <f t="shared" si="8"/>
        <v>0</v>
      </c>
      <c r="BJ122" s="18" t="s">
        <v>83</v>
      </c>
      <c r="BK122" s="145">
        <f t="shared" si="9"/>
        <v>0</v>
      </c>
      <c r="BL122" s="18" t="s">
        <v>221</v>
      </c>
      <c r="BM122" s="144" t="s">
        <v>1811</v>
      </c>
    </row>
    <row r="123" spans="2:65" s="1" customFormat="1" ht="16.5" customHeight="1">
      <c r="B123" s="33"/>
      <c r="C123" s="133" t="s">
        <v>335</v>
      </c>
      <c r="D123" s="133" t="s">
        <v>217</v>
      </c>
      <c r="E123" s="134" t="s">
        <v>1812</v>
      </c>
      <c r="F123" s="135" t="s">
        <v>1813</v>
      </c>
      <c r="G123" s="136" t="s">
        <v>1807</v>
      </c>
      <c r="H123" s="137">
        <v>2</v>
      </c>
      <c r="I123" s="138"/>
      <c r="J123" s="139">
        <f t="shared" si="0"/>
        <v>0</v>
      </c>
      <c r="K123" s="135" t="s">
        <v>405</v>
      </c>
      <c r="L123" s="33"/>
      <c r="M123" s="140" t="s">
        <v>21</v>
      </c>
      <c r="N123" s="141" t="s">
        <v>47</v>
      </c>
      <c r="P123" s="142">
        <f t="shared" si="1"/>
        <v>0</v>
      </c>
      <c r="Q123" s="142">
        <v>0</v>
      </c>
      <c r="R123" s="142">
        <f t="shared" si="2"/>
        <v>0</v>
      </c>
      <c r="S123" s="142">
        <v>0</v>
      </c>
      <c r="T123" s="143">
        <f t="shared" si="3"/>
        <v>0</v>
      </c>
      <c r="AR123" s="144" t="s">
        <v>221</v>
      </c>
      <c r="AT123" s="144" t="s">
        <v>217</v>
      </c>
      <c r="AU123" s="144" t="s">
        <v>85</v>
      </c>
      <c r="AY123" s="18" t="s">
        <v>215</v>
      </c>
      <c r="BE123" s="145">
        <f t="shared" si="4"/>
        <v>0</v>
      </c>
      <c r="BF123" s="145">
        <f t="shared" si="5"/>
        <v>0</v>
      </c>
      <c r="BG123" s="145">
        <f t="shared" si="6"/>
        <v>0</v>
      </c>
      <c r="BH123" s="145">
        <f t="shared" si="7"/>
        <v>0</v>
      </c>
      <c r="BI123" s="145">
        <f t="shared" si="8"/>
        <v>0</v>
      </c>
      <c r="BJ123" s="18" t="s">
        <v>83</v>
      </c>
      <c r="BK123" s="145">
        <f t="shared" si="9"/>
        <v>0</v>
      </c>
      <c r="BL123" s="18" t="s">
        <v>221</v>
      </c>
      <c r="BM123" s="144" t="s">
        <v>1814</v>
      </c>
    </row>
    <row r="124" spans="2:65" s="1" customFormat="1" ht="16.5" customHeight="1">
      <c r="B124" s="33"/>
      <c r="C124" s="133" t="s">
        <v>415</v>
      </c>
      <c r="D124" s="133" t="s">
        <v>217</v>
      </c>
      <c r="E124" s="134" t="s">
        <v>1815</v>
      </c>
      <c r="F124" s="135" t="s">
        <v>1816</v>
      </c>
      <c r="G124" s="136" t="s">
        <v>1807</v>
      </c>
      <c r="H124" s="137">
        <v>6</v>
      </c>
      <c r="I124" s="138"/>
      <c r="J124" s="139">
        <f t="shared" si="0"/>
        <v>0</v>
      </c>
      <c r="K124" s="135" t="s">
        <v>405</v>
      </c>
      <c r="L124" s="33"/>
      <c r="M124" s="140" t="s">
        <v>21</v>
      </c>
      <c r="N124" s="141" t="s">
        <v>47</v>
      </c>
      <c r="P124" s="142">
        <f t="shared" si="1"/>
        <v>0</v>
      </c>
      <c r="Q124" s="142">
        <v>0</v>
      </c>
      <c r="R124" s="142">
        <f t="shared" si="2"/>
        <v>0</v>
      </c>
      <c r="S124" s="142">
        <v>0</v>
      </c>
      <c r="T124" s="143">
        <f t="shared" si="3"/>
        <v>0</v>
      </c>
      <c r="AR124" s="144" t="s">
        <v>221</v>
      </c>
      <c r="AT124" s="144" t="s">
        <v>217</v>
      </c>
      <c r="AU124" s="144" t="s">
        <v>85</v>
      </c>
      <c r="AY124" s="18" t="s">
        <v>215</v>
      </c>
      <c r="BE124" s="145">
        <f t="shared" si="4"/>
        <v>0</v>
      </c>
      <c r="BF124" s="145">
        <f t="shared" si="5"/>
        <v>0</v>
      </c>
      <c r="BG124" s="145">
        <f t="shared" si="6"/>
        <v>0</v>
      </c>
      <c r="BH124" s="145">
        <f t="shared" si="7"/>
        <v>0</v>
      </c>
      <c r="BI124" s="145">
        <f t="shared" si="8"/>
        <v>0</v>
      </c>
      <c r="BJ124" s="18" t="s">
        <v>83</v>
      </c>
      <c r="BK124" s="145">
        <f t="shared" si="9"/>
        <v>0</v>
      </c>
      <c r="BL124" s="18" t="s">
        <v>221</v>
      </c>
      <c r="BM124" s="144" t="s">
        <v>1817</v>
      </c>
    </row>
    <row r="125" spans="2:65" s="1" customFormat="1" ht="16.5" customHeight="1">
      <c r="B125" s="33"/>
      <c r="C125" s="133" t="s">
        <v>341</v>
      </c>
      <c r="D125" s="133" t="s">
        <v>217</v>
      </c>
      <c r="E125" s="134" t="s">
        <v>1818</v>
      </c>
      <c r="F125" s="135" t="s">
        <v>1819</v>
      </c>
      <c r="G125" s="136" t="s">
        <v>1807</v>
      </c>
      <c r="H125" s="137">
        <v>20</v>
      </c>
      <c r="I125" s="138"/>
      <c r="J125" s="139">
        <f t="shared" si="0"/>
        <v>0</v>
      </c>
      <c r="K125" s="135" t="s">
        <v>405</v>
      </c>
      <c r="L125" s="33"/>
      <c r="M125" s="140" t="s">
        <v>21</v>
      </c>
      <c r="N125" s="141" t="s">
        <v>47</v>
      </c>
      <c r="P125" s="142">
        <f t="shared" si="1"/>
        <v>0</v>
      </c>
      <c r="Q125" s="142">
        <v>0</v>
      </c>
      <c r="R125" s="142">
        <f t="shared" si="2"/>
        <v>0</v>
      </c>
      <c r="S125" s="142">
        <v>0</v>
      </c>
      <c r="T125" s="143">
        <f t="shared" si="3"/>
        <v>0</v>
      </c>
      <c r="AR125" s="144" t="s">
        <v>221</v>
      </c>
      <c r="AT125" s="144" t="s">
        <v>217</v>
      </c>
      <c r="AU125" s="144" t="s">
        <v>85</v>
      </c>
      <c r="AY125" s="18" t="s">
        <v>215</v>
      </c>
      <c r="BE125" s="145">
        <f t="shared" si="4"/>
        <v>0</v>
      </c>
      <c r="BF125" s="145">
        <f t="shared" si="5"/>
        <v>0</v>
      </c>
      <c r="BG125" s="145">
        <f t="shared" si="6"/>
        <v>0</v>
      </c>
      <c r="BH125" s="145">
        <f t="shared" si="7"/>
        <v>0</v>
      </c>
      <c r="BI125" s="145">
        <f t="shared" si="8"/>
        <v>0</v>
      </c>
      <c r="BJ125" s="18" t="s">
        <v>83</v>
      </c>
      <c r="BK125" s="145">
        <f t="shared" si="9"/>
        <v>0</v>
      </c>
      <c r="BL125" s="18" t="s">
        <v>221</v>
      </c>
      <c r="BM125" s="144" t="s">
        <v>1820</v>
      </c>
    </row>
    <row r="126" spans="2:65" s="1" customFormat="1" ht="16.5" customHeight="1">
      <c r="B126" s="33"/>
      <c r="C126" s="133" t="s">
        <v>428</v>
      </c>
      <c r="D126" s="133" t="s">
        <v>217</v>
      </c>
      <c r="E126" s="134" t="s">
        <v>1821</v>
      </c>
      <c r="F126" s="135" t="s">
        <v>1822</v>
      </c>
      <c r="G126" s="136" t="s">
        <v>1807</v>
      </c>
      <c r="H126" s="137">
        <v>4</v>
      </c>
      <c r="I126" s="138"/>
      <c r="J126" s="139">
        <f t="shared" si="0"/>
        <v>0</v>
      </c>
      <c r="K126" s="135" t="s">
        <v>405</v>
      </c>
      <c r="L126" s="33"/>
      <c r="M126" s="140" t="s">
        <v>21</v>
      </c>
      <c r="N126" s="141" t="s">
        <v>47</v>
      </c>
      <c r="P126" s="142">
        <f t="shared" si="1"/>
        <v>0</v>
      </c>
      <c r="Q126" s="142">
        <v>0</v>
      </c>
      <c r="R126" s="142">
        <f t="shared" si="2"/>
        <v>0</v>
      </c>
      <c r="S126" s="142">
        <v>0</v>
      </c>
      <c r="T126" s="143">
        <f t="shared" si="3"/>
        <v>0</v>
      </c>
      <c r="AR126" s="144" t="s">
        <v>221</v>
      </c>
      <c r="AT126" s="144" t="s">
        <v>217</v>
      </c>
      <c r="AU126" s="144" t="s">
        <v>85</v>
      </c>
      <c r="AY126" s="18" t="s">
        <v>215</v>
      </c>
      <c r="BE126" s="145">
        <f t="shared" si="4"/>
        <v>0</v>
      </c>
      <c r="BF126" s="145">
        <f t="shared" si="5"/>
        <v>0</v>
      </c>
      <c r="BG126" s="145">
        <f t="shared" si="6"/>
        <v>0</v>
      </c>
      <c r="BH126" s="145">
        <f t="shared" si="7"/>
        <v>0</v>
      </c>
      <c r="BI126" s="145">
        <f t="shared" si="8"/>
        <v>0</v>
      </c>
      <c r="BJ126" s="18" t="s">
        <v>83</v>
      </c>
      <c r="BK126" s="145">
        <f t="shared" si="9"/>
        <v>0</v>
      </c>
      <c r="BL126" s="18" t="s">
        <v>221</v>
      </c>
      <c r="BM126" s="144" t="s">
        <v>1823</v>
      </c>
    </row>
    <row r="127" spans="2:65" s="1" customFormat="1" ht="16.5" customHeight="1">
      <c r="B127" s="33"/>
      <c r="C127" s="133" t="s">
        <v>345</v>
      </c>
      <c r="D127" s="133" t="s">
        <v>217</v>
      </c>
      <c r="E127" s="134" t="s">
        <v>1824</v>
      </c>
      <c r="F127" s="135" t="s">
        <v>1825</v>
      </c>
      <c r="G127" s="136" t="s">
        <v>1807</v>
      </c>
      <c r="H127" s="137">
        <v>3</v>
      </c>
      <c r="I127" s="138"/>
      <c r="J127" s="139">
        <f t="shared" si="0"/>
        <v>0</v>
      </c>
      <c r="K127" s="135" t="s">
        <v>405</v>
      </c>
      <c r="L127" s="33"/>
      <c r="M127" s="140" t="s">
        <v>21</v>
      </c>
      <c r="N127" s="141" t="s">
        <v>47</v>
      </c>
      <c r="P127" s="142">
        <f t="shared" si="1"/>
        <v>0</v>
      </c>
      <c r="Q127" s="142">
        <v>0</v>
      </c>
      <c r="R127" s="142">
        <f t="shared" si="2"/>
        <v>0</v>
      </c>
      <c r="S127" s="142">
        <v>0</v>
      </c>
      <c r="T127" s="143">
        <f t="shared" si="3"/>
        <v>0</v>
      </c>
      <c r="AR127" s="144" t="s">
        <v>221</v>
      </c>
      <c r="AT127" s="144" t="s">
        <v>217</v>
      </c>
      <c r="AU127" s="144" t="s">
        <v>85</v>
      </c>
      <c r="AY127" s="18" t="s">
        <v>215</v>
      </c>
      <c r="BE127" s="145">
        <f t="shared" si="4"/>
        <v>0</v>
      </c>
      <c r="BF127" s="145">
        <f t="shared" si="5"/>
        <v>0</v>
      </c>
      <c r="BG127" s="145">
        <f t="shared" si="6"/>
        <v>0</v>
      </c>
      <c r="BH127" s="145">
        <f t="shared" si="7"/>
        <v>0</v>
      </c>
      <c r="BI127" s="145">
        <f t="shared" si="8"/>
        <v>0</v>
      </c>
      <c r="BJ127" s="18" t="s">
        <v>83</v>
      </c>
      <c r="BK127" s="145">
        <f t="shared" si="9"/>
        <v>0</v>
      </c>
      <c r="BL127" s="18" t="s">
        <v>221</v>
      </c>
      <c r="BM127" s="144" t="s">
        <v>1826</v>
      </c>
    </row>
    <row r="128" spans="2:65" s="1" customFormat="1" ht="16.5" customHeight="1">
      <c r="B128" s="33"/>
      <c r="C128" s="133" t="s">
        <v>445</v>
      </c>
      <c r="D128" s="133" t="s">
        <v>217</v>
      </c>
      <c r="E128" s="134" t="s">
        <v>1827</v>
      </c>
      <c r="F128" s="135" t="s">
        <v>1828</v>
      </c>
      <c r="G128" s="136" t="s">
        <v>1807</v>
      </c>
      <c r="H128" s="137">
        <v>2</v>
      </c>
      <c r="I128" s="138"/>
      <c r="J128" s="139">
        <f t="shared" si="0"/>
        <v>0</v>
      </c>
      <c r="K128" s="135" t="s">
        <v>405</v>
      </c>
      <c r="L128" s="33"/>
      <c r="M128" s="140" t="s">
        <v>21</v>
      </c>
      <c r="N128" s="141" t="s">
        <v>47</v>
      </c>
      <c r="P128" s="142">
        <f t="shared" si="1"/>
        <v>0</v>
      </c>
      <c r="Q128" s="142">
        <v>0</v>
      </c>
      <c r="R128" s="142">
        <f t="shared" si="2"/>
        <v>0</v>
      </c>
      <c r="S128" s="142">
        <v>0</v>
      </c>
      <c r="T128" s="143">
        <f t="shared" si="3"/>
        <v>0</v>
      </c>
      <c r="AR128" s="144" t="s">
        <v>221</v>
      </c>
      <c r="AT128" s="144" t="s">
        <v>217</v>
      </c>
      <c r="AU128" s="144" t="s">
        <v>85</v>
      </c>
      <c r="AY128" s="18" t="s">
        <v>215</v>
      </c>
      <c r="BE128" s="145">
        <f t="shared" si="4"/>
        <v>0</v>
      </c>
      <c r="BF128" s="145">
        <f t="shared" si="5"/>
        <v>0</v>
      </c>
      <c r="BG128" s="145">
        <f t="shared" si="6"/>
        <v>0</v>
      </c>
      <c r="BH128" s="145">
        <f t="shared" si="7"/>
        <v>0</v>
      </c>
      <c r="BI128" s="145">
        <f t="shared" si="8"/>
        <v>0</v>
      </c>
      <c r="BJ128" s="18" t="s">
        <v>83</v>
      </c>
      <c r="BK128" s="145">
        <f t="shared" si="9"/>
        <v>0</v>
      </c>
      <c r="BL128" s="18" t="s">
        <v>221</v>
      </c>
      <c r="BM128" s="144" t="s">
        <v>1829</v>
      </c>
    </row>
    <row r="129" spans="2:65" s="1" customFormat="1" ht="16.5" customHeight="1">
      <c r="B129" s="33"/>
      <c r="C129" s="133" t="s">
        <v>353</v>
      </c>
      <c r="D129" s="133" t="s">
        <v>217</v>
      </c>
      <c r="E129" s="134" t="s">
        <v>1830</v>
      </c>
      <c r="F129" s="135" t="s">
        <v>1831</v>
      </c>
      <c r="G129" s="136" t="s">
        <v>1807</v>
      </c>
      <c r="H129" s="137">
        <v>2</v>
      </c>
      <c r="I129" s="138"/>
      <c r="J129" s="139">
        <f t="shared" si="0"/>
        <v>0</v>
      </c>
      <c r="K129" s="135" t="s">
        <v>405</v>
      </c>
      <c r="L129" s="33"/>
      <c r="M129" s="140" t="s">
        <v>21</v>
      </c>
      <c r="N129" s="141" t="s">
        <v>47</v>
      </c>
      <c r="P129" s="142">
        <f t="shared" si="1"/>
        <v>0</v>
      </c>
      <c r="Q129" s="142">
        <v>0</v>
      </c>
      <c r="R129" s="142">
        <f t="shared" si="2"/>
        <v>0</v>
      </c>
      <c r="S129" s="142">
        <v>0</v>
      </c>
      <c r="T129" s="143">
        <f t="shared" si="3"/>
        <v>0</v>
      </c>
      <c r="AR129" s="144" t="s">
        <v>221</v>
      </c>
      <c r="AT129" s="144" t="s">
        <v>217</v>
      </c>
      <c r="AU129" s="144" t="s">
        <v>85</v>
      </c>
      <c r="AY129" s="18" t="s">
        <v>215</v>
      </c>
      <c r="BE129" s="145">
        <f t="shared" si="4"/>
        <v>0</v>
      </c>
      <c r="BF129" s="145">
        <f t="shared" si="5"/>
        <v>0</v>
      </c>
      <c r="BG129" s="145">
        <f t="shared" si="6"/>
        <v>0</v>
      </c>
      <c r="BH129" s="145">
        <f t="shared" si="7"/>
        <v>0</v>
      </c>
      <c r="BI129" s="145">
        <f t="shared" si="8"/>
        <v>0</v>
      </c>
      <c r="BJ129" s="18" t="s">
        <v>83</v>
      </c>
      <c r="BK129" s="145">
        <f t="shared" si="9"/>
        <v>0</v>
      </c>
      <c r="BL129" s="18" t="s">
        <v>221</v>
      </c>
      <c r="BM129" s="144" t="s">
        <v>1832</v>
      </c>
    </row>
    <row r="130" spans="2:65" s="1" customFormat="1" ht="16.5" customHeight="1">
      <c r="B130" s="33"/>
      <c r="C130" s="133" t="s">
        <v>455</v>
      </c>
      <c r="D130" s="133" t="s">
        <v>217</v>
      </c>
      <c r="E130" s="134" t="s">
        <v>1833</v>
      </c>
      <c r="F130" s="135" t="s">
        <v>1834</v>
      </c>
      <c r="G130" s="136" t="s">
        <v>1807</v>
      </c>
      <c r="H130" s="137">
        <v>2</v>
      </c>
      <c r="I130" s="138"/>
      <c r="J130" s="139">
        <f t="shared" si="0"/>
        <v>0</v>
      </c>
      <c r="K130" s="135" t="s">
        <v>405</v>
      </c>
      <c r="L130" s="33"/>
      <c r="M130" s="140" t="s">
        <v>21</v>
      </c>
      <c r="N130" s="141" t="s">
        <v>47</v>
      </c>
      <c r="P130" s="142">
        <f t="shared" si="1"/>
        <v>0</v>
      </c>
      <c r="Q130" s="142">
        <v>0</v>
      </c>
      <c r="R130" s="142">
        <f t="shared" si="2"/>
        <v>0</v>
      </c>
      <c r="S130" s="142">
        <v>0</v>
      </c>
      <c r="T130" s="143">
        <f t="shared" si="3"/>
        <v>0</v>
      </c>
      <c r="AR130" s="144" t="s">
        <v>221</v>
      </c>
      <c r="AT130" s="144" t="s">
        <v>217</v>
      </c>
      <c r="AU130" s="144" t="s">
        <v>85</v>
      </c>
      <c r="AY130" s="18" t="s">
        <v>215</v>
      </c>
      <c r="BE130" s="145">
        <f t="shared" si="4"/>
        <v>0</v>
      </c>
      <c r="BF130" s="145">
        <f t="shared" si="5"/>
        <v>0</v>
      </c>
      <c r="BG130" s="145">
        <f t="shared" si="6"/>
        <v>0</v>
      </c>
      <c r="BH130" s="145">
        <f t="shared" si="7"/>
        <v>0</v>
      </c>
      <c r="BI130" s="145">
        <f t="shared" si="8"/>
        <v>0</v>
      </c>
      <c r="BJ130" s="18" t="s">
        <v>83</v>
      </c>
      <c r="BK130" s="145">
        <f t="shared" si="9"/>
        <v>0</v>
      </c>
      <c r="BL130" s="18" t="s">
        <v>221</v>
      </c>
      <c r="BM130" s="144" t="s">
        <v>1835</v>
      </c>
    </row>
    <row r="131" spans="2:65" s="1" customFormat="1" ht="16.5" customHeight="1">
      <c r="B131" s="33"/>
      <c r="C131" s="133" t="s">
        <v>461</v>
      </c>
      <c r="D131" s="133" t="s">
        <v>217</v>
      </c>
      <c r="E131" s="134" t="s">
        <v>1836</v>
      </c>
      <c r="F131" s="135" t="s">
        <v>1837</v>
      </c>
      <c r="G131" s="136" t="s">
        <v>1807</v>
      </c>
      <c r="H131" s="137">
        <v>5</v>
      </c>
      <c r="I131" s="138"/>
      <c r="J131" s="139">
        <f t="shared" si="0"/>
        <v>0</v>
      </c>
      <c r="K131" s="135" t="s">
        <v>405</v>
      </c>
      <c r="L131" s="33"/>
      <c r="M131" s="140" t="s">
        <v>21</v>
      </c>
      <c r="N131" s="141" t="s">
        <v>47</v>
      </c>
      <c r="P131" s="142">
        <f t="shared" si="1"/>
        <v>0</v>
      </c>
      <c r="Q131" s="142">
        <v>0</v>
      </c>
      <c r="R131" s="142">
        <f t="shared" si="2"/>
        <v>0</v>
      </c>
      <c r="S131" s="142">
        <v>0</v>
      </c>
      <c r="T131" s="143">
        <f t="shared" si="3"/>
        <v>0</v>
      </c>
      <c r="AR131" s="144" t="s">
        <v>221</v>
      </c>
      <c r="AT131" s="144" t="s">
        <v>217</v>
      </c>
      <c r="AU131" s="144" t="s">
        <v>85</v>
      </c>
      <c r="AY131" s="18" t="s">
        <v>215</v>
      </c>
      <c r="BE131" s="145">
        <f t="shared" si="4"/>
        <v>0</v>
      </c>
      <c r="BF131" s="145">
        <f t="shared" si="5"/>
        <v>0</v>
      </c>
      <c r="BG131" s="145">
        <f t="shared" si="6"/>
        <v>0</v>
      </c>
      <c r="BH131" s="145">
        <f t="shared" si="7"/>
        <v>0</v>
      </c>
      <c r="BI131" s="145">
        <f t="shared" si="8"/>
        <v>0</v>
      </c>
      <c r="BJ131" s="18" t="s">
        <v>83</v>
      </c>
      <c r="BK131" s="145">
        <f t="shared" si="9"/>
        <v>0</v>
      </c>
      <c r="BL131" s="18" t="s">
        <v>221</v>
      </c>
      <c r="BM131" s="144" t="s">
        <v>1838</v>
      </c>
    </row>
    <row r="132" spans="2:65" s="1" customFormat="1" ht="16.5" customHeight="1">
      <c r="B132" s="33"/>
      <c r="C132" s="133" t="s">
        <v>466</v>
      </c>
      <c r="D132" s="133" t="s">
        <v>217</v>
      </c>
      <c r="E132" s="134" t="s">
        <v>1839</v>
      </c>
      <c r="F132" s="135" t="s">
        <v>1840</v>
      </c>
      <c r="G132" s="136" t="s">
        <v>1807</v>
      </c>
      <c r="H132" s="137">
        <v>2</v>
      </c>
      <c r="I132" s="138"/>
      <c r="J132" s="139">
        <f t="shared" si="0"/>
        <v>0</v>
      </c>
      <c r="K132" s="135" t="s">
        <v>405</v>
      </c>
      <c r="L132" s="33"/>
      <c r="M132" s="140" t="s">
        <v>21</v>
      </c>
      <c r="N132" s="141" t="s">
        <v>47</v>
      </c>
      <c r="P132" s="142">
        <f t="shared" si="1"/>
        <v>0</v>
      </c>
      <c r="Q132" s="142">
        <v>0</v>
      </c>
      <c r="R132" s="142">
        <f t="shared" si="2"/>
        <v>0</v>
      </c>
      <c r="S132" s="142">
        <v>0</v>
      </c>
      <c r="T132" s="143">
        <f t="shared" si="3"/>
        <v>0</v>
      </c>
      <c r="AR132" s="144" t="s">
        <v>221</v>
      </c>
      <c r="AT132" s="144" t="s">
        <v>217</v>
      </c>
      <c r="AU132" s="144" t="s">
        <v>85</v>
      </c>
      <c r="AY132" s="18" t="s">
        <v>215</v>
      </c>
      <c r="BE132" s="145">
        <f t="shared" si="4"/>
        <v>0</v>
      </c>
      <c r="BF132" s="145">
        <f t="shared" si="5"/>
        <v>0</v>
      </c>
      <c r="BG132" s="145">
        <f t="shared" si="6"/>
        <v>0</v>
      </c>
      <c r="BH132" s="145">
        <f t="shared" si="7"/>
        <v>0</v>
      </c>
      <c r="BI132" s="145">
        <f t="shared" si="8"/>
        <v>0</v>
      </c>
      <c r="BJ132" s="18" t="s">
        <v>83</v>
      </c>
      <c r="BK132" s="145">
        <f t="shared" si="9"/>
        <v>0</v>
      </c>
      <c r="BL132" s="18" t="s">
        <v>221</v>
      </c>
      <c r="BM132" s="144" t="s">
        <v>1841</v>
      </c>
    </row>
    <row r="133" spans="2:65" s="1" customFormat="1" ht="16.5" customHeight="1">
      <c r="B133" s="33"/>
      <c r="C133" s="133" t="s">
        <v>366</v>
      </c>
      <c r="D133" s="133" t="s">
        <v>217</v>
      </c>
      <c r="E133" s="134" t="s">
        <v>1842</v>
      </c>
      <c r="F133" s="135" t="s">
        <v>1843</v>
      </c>
      <c r="G133" s="136" t="s">
        <v>1807</v>
      </c>
      <c r="H133" s="137">
        <v>1</v>
      </c>
      <c r="I133" s="138"/>
      <c r="J133" s="139">
        <f t="shared" si="0"/>
        <v>0</v>
      </c>
      <c r="K133" s="135" t="s">
        <v>405</v>
      </c>
      <c r="L133" s="33"/>
      <c r="M133" s="140" t="s">
        <v>21</v>
      </c>
      <c r="N133" s="141" t="s">
        <v>47</v>
      </c>
      <c r="P133" s="142">
        <f t="shared" si="1"/>
        <v>0</v>
      </c>
      <c r="Q133" s="142">
        <v>0</v>
      </c>
      <c r="R133" s="142">
        <f t="shared" si="2"/>
        <v>0</v>
      </c>
      <c r="S133" s="142">
        <v>0</v>
      </c>
      <c r="T133" s="143">
        <f t="shared" si="3"/>
        <v>0</v>
      </c>
      <c r="AR133" s="144" t="s">
        <v>221</v>
      </c>
      <c r="AT133" s="144" t="s">
        <v>217</v>
      </c>
      <c r="AU133" s="144" t="s">
        <v>85</v>
      </c>
      <c r="AY133" s="18" t="s">
        <v>215</v>
      </c>
      <c r="BE133" s="145">
        <f t="shared" si="4"/>
        <v>0</v>
      </c>
      <c r="BF133" s="145">
        <f t="shared" si="5"/>
        <v>0</v>
      </c>
      <c r="BG133" s="145">
        <f t="shared" si="6"/>
        <v>0</v>
      </c>
      <c r="BH133" s="145">
        <f t="shared" si="7"/>
        <v>0</v>
      </c>
      <c r="BI133" s="145">
        <f t="shared" si="8"/>
        <v>0</v>
      </c>
      <c r="BJ133" s="18" t="s">
        <v>83</v>
      </c>
      <c r="BK133" s="145">
        <f t="shared" si="9"/>
        <v>0</v>
      </c>
      <c r="BL133" s="18" t="s">
        <v>221</v>
      </c>
      <c r="BM133" s="144" t="s">
        <v>1844</v>
      </c>
    </row>
    <row r="134" spans="2:65" s="1" customFormat="1" ht="16.5" customHeight="1">
      <c r="B134" s="33"/>
      <c r="C134" s="133" t="s">
        <v>481</v>
      </c>
      <c r="D134" s="133" t="s">
        <v>217</v>
      </c>
      <c r="E134" s="134" t="s">
        <v>1845</v>
      </c>
      <c r="F134" s="135" t="s">
        <v>1846</v>
      </c>
      <c r="G134" s="136" t="s">
        <v>1807</v>
      </c>
      <c r="H134" s="137">
        <v>1</v>
      </c>
      <c r="I134" s="138"/>
      <c r="J134" s="139">
        <f t="shared" si="0"/>
        <v>0</v>
      </c>
      <c r="K134" s="135" t="s">
        <v>405</v>
      </c>
      <c r="L134" s="33"/>
      <c r="M134" s="140" t="s">
        <v>21</v>
      </c>
      <c r="N134" s="141" t="s">
        <v>47</v>
      </c>
      <c r="P134" s="142">
        <f t="shared" si="1"/>
        <v>0</v>
      </c>
      <c r="Q134" s="142">
        <v>0</v>
      </c>
      <c r="R134" s="142">
        <f t="shared" si="2"/>
        <v>0</v>
      </c>
      <c r="S134" s="142">
        <v>0</v>
      </c>
      <c r="T134" s="143">
        <f t="shared" si="3"/>
        <v>0</v>
      </c>
      <c r="AR134" s="144" t="s">
        <v>221</v>
      </c>
      <c r="AT134" s="144" t="s">
        <v>217</v>
      </c>
      <c r="AU134" s="144" t="s">
        <v>85</v>
      </c>
      <c r="AY134" s="18" t="s">
        <v>215</v>
      </c>
      <c r="BE134" s="145">
        <f t="shared" si="4"/>
        <v>0</v>
      </c>
      <c r="BF134" s="145">
        <f t="shared" si="5"/>
        <v>0</v>
      </c>
      <c r="BG134" s="145">
        <f t="shared" si="6"/>
        <v>0</v>
      </c>
      <c r="BH134" s="145">
        <f t="shared" si="7"/>
        <v>0</v>
      </c>
      <c r="BI134" s="145">
        <f t="shared" si="8"/>
        <v>0</v>
      </c>
      <c r="BJ134" s="18" t="s">
        <v>83</v>
      </c>
      <c r="BK134" s="145">
        <f t="shared" si="9"/>
        <v>0</v>
      </c>
      <c r="BL134" s="18" t="s">
        <v>221</v>
      </c>
      <c r="BM134" s="144" t="s">
        <v>1847</v>
      </c>
    </row>
    <row r="135" spans="2:65" s="1" customFormat="1" ht="16.5" customHeight="1">
      <c r="B135" s="33"/>
      <c r="C135" s="133" t="s">
        <v>371</v>
      </c>
      <c r="D135" s="133" t="s">
        <v>217</v>
      </c>
      <c r="E135" s="134" t="s">
        <v>1848</v>
      </c>
      <c r="F135" s="135" t="s">
        <v>1849</v>
      </c>
      <c r="G135" s="136" t="s">
        <v>1807</v>
      </c>
      <c r="H135" s="137">
        <v>8</v>
      </c>
      <c r="I135" s="138"/>
      <c r="J135" s="139">
        <f t="shared" si="0"/>
        <v>0</v>
      </c>
      <c r="K135" s="135" t="s">
        <v>405</v>
      </c>
      <c r="L135" s="33"/>
      <c r="M135" s="140" t="s">
        <v>21</v>
      </c>
      <c r="N135" s="141" t="s">
        <v>47</v>
      </c>
      <c r="P135" s="142">
        <f t="shared" si="1"/>
        <v>0</v>
      </c>
      <c r="Q135" s="142">
        <v>0</v>
      </c>
      <c r="R135" s="142">
        <f t="shared" si="2"/>
        <v>0</v>
      </c>
      <c r="S135" s="142">
        <v>0</v>
      </c>
      <c r="T135" s="143">
        <f t="shared" si="3"/>
        <v>0</v>
      </c>
      <c r="AR135" s="144" t="s">
        <v>221</v>
      </c>
      <c r="AT135" s="144" t="s">
        <v>217</v>
      </c>
      <c r="AU135" s="144" t="s">
        <v>85</v>
      </c>
      <c r="AY135" s="18" t="s">
        <v>215</v>
      </c>
      <c r="BE135" s="145">
        <f t="shared" si="4"/>
        <v>0</v>
      </c>
      <c r="BF135" s="145">
        <f t="shared" si="5"/>
        <v>0</v>
      </c>
      <c r="BG135" s="145">
        <f t="shared" si="6"/>
        <v>0</v>
      </c>
      <c r="BH135" s="145">
        <f t="shared" si="7"/>
        <v>0</v>
      </c>
      <c r="BI135" s="145">
        <f t="shared" si="8"/>
        <v>0</v>
      </c>
      <c r="BJ135" s="18" t="s">
        <v>83</v>
      </c>
      <c r="BK135" s="145">
        <f t="shared" si="9"/>
        <v>0</v>
      </c>
      <c r="BL135" s="18" t="s">
        <v>221</v>
      </c>
      <c r="BM135" s="144" t="s">
        <v>1850</v>
      </c>
    </row>
    <row r="136" spans="2:65" s="1" customFormat="1" ht="16.5" customHeight="1">
      <c r="B136" s="33"/>
      <c r="C136" s="133" t="s">
        <v>496</v>
      </c>
      <c r="D136" s="133" t="s">
        <v>217</v>
      </c>
      <c r="E136" s="134" t="s">
        <v>1851</v>
      </c>
      <c r="F136" s="135" t="s">
        <v>1852</v>
      </c>
      <c r="G136" s="136" t="s">
        <v>113</v>
      </c>
      <c r="H136" s="137">
        <v>0.5</v>
      </c>
      <c r="I136" s="138"/>
      <c r="J136" s="139">
        <f t="shared" si="0"/>
        <v>0</v>
      </c>
      <c r="K136" s="135" t="s">
        <v>405</v>
      </c>
      <c r="L136" s="33"/>
      <c r="M136" s="140" t="s">
        <v>21</v>
      </c>
      <c r="N136" s="141" t="s">
        <v>47</v>
      </c>
      <c r="P136" s="142">
        <f t="shared" si="1"/>
        <v>0</v>
      </c>
      <c r="Q136" s="142">
        <v>0</v>
      </c>
      <c r="R136" s="142">
        <f t="shared" si="2"/>
        <v>0</v>
      </c>
      <c r="S136" s="142">
        <v>0</v>
      </c>
      <c r="T136" s="143">
        <f t="shared" si="3"/>
        <v>0</v>
      </c>
      <c r="AR136" s="144" t="s">
        <v>221</v>
      </c>
      <c r="AT136" s="144" t="s">
        <v>217</v>
      </c>
      <c r="AU136" s="144" t="s">
        <v>85</v>
      </c>
      <c r="AY136" s="18" t="s">
        <v>215</v>
      </c>
      <c r="BE136" s="145">
        <f t="shared" si="4"/>
        <v>0</v>
      </c>
      <c r="BF136" s="145">
        <f t="shared" si="5"/>
        <v>0</v>
      </c>
      <c r="BG136" s="145">
        <f t="shared" si="6"/>
        <v>0</v>
      </c>
      <c r="BH136" s="145">
        <f t="shared" si="7"/>
        <v>0</v>
      </c>
      <c r="BI136" s="145">
        <f t="shared" si="8"/>
        <v>0</v>
      </c>
      <c r="BJ136" s="18" t="s">
        <v>83</v>
      </c>
      <c r="BK136" s="145">
        <f t="shared" si="9"/>
        <v>0</v>
      </c>
      <c r="BL136" s="18" t="s">
        <v>221</v>
      </c>
      <c r="BM136" s="144" t="s">
        <v>1853</v>
      </c>
    </row>
    <row r="137" spans="2:65" s="1" customFormat="1" ht="16.5" customHeight="1">
      <c r="B137" s="33"/>
      <c r="C137" s="133" t="s">
        <v>377</v>
      </c>
      <c r="D137" s="133" t="s">
        <v>217</v>
      </c>
      <c r="E137" s="134" t="s">
        <v>1854</v>
      </c>
      <c r="F137" s="135" t="s">
        <v>1855</v>
      </c>
      <c r="G137" s="136" t="s">
        <v>1103</v>
      </c>
      <c r="H137" s="137">
        <v>1</v>
      </c>
      <c r="I137" s="138"/>
      <c r="J137" s="139">
        <f t="shared" si="0"/>
        <v>0</v>
      </c>
      <c r="K137" s="135" t="s">
        <v>405</v>
      </c>
      <c r="L137" s="33"/>
      <c r="M137" s="140" t="s">
        <v>21</v>
      </c>
      <c r="N137" s="141" t="s">
        <v>47</v>
      </c>
      <c r="P137" s="142">
        <f t="shared" si="1"/>
        <v>0</v>
      </c>
      <c r="Q137" s="142">
        <v>0</v>
      </c>
      <c r="R137" s="142">
        <f t="shared" si="2"/>
        <v>0</v>
      </c>
      <c r="S137" s="142">
        <v>0</v>
      </c>
      <c r="T137" s="143">
        <f t="shared" si="3"/>
        <v>0</v>
      </c>
      <c r="AR137" s="144" t="s">
        <v>221</v>
      </c>
      <c r="AT137" s="144" t="s">
        <v>217</v>
      </c>
      <c r="AU137" s="144" t="s">
        <v>85</v>
      </c>
      <c r="AY137" s="18" t="s">
        <v>215</v>
      </c>
      <c r="BE137" s="145">
        <f t="shared" si="4"/>
        <v>0</v>
      </c>
      <c r="BF137" s="145">
        <f t="shared" si="5"/>
        <v>0</v>
      </c>
      <c r="BG137" s="145">
        <f t="shared" si="6"/>
        <v>0</v>
      </c>
      <c r="BH137" s="145">
        <f t="shared" si="7"/>
        <v>0</v>
      </c>
      <c r="BI137" s="145">
        <f t="shared" si="8"/>
        <v>0</v>
      </c>
      <c r="BJ137" s="18" t="s">
        <v>83</v>
      </c>
      <c r="BK137" s="145">
        <f t="shared" si="9"/>
        <v>0</v>
      </c>
      <c r="BL137" s="18" t="s">
        <v>221</v>
      </c>
      <c r="BM137" s="144" t="s">
        <v>1856</v>
      </c>
    </row>
    <row r="138" spans="2:63" s="11" customFormat="1" ht="22.9" customHeight="1">
      <c r="B138" s="121"/>
      <c r="D138" s="122" t="s">
        <v>75</v>
      </c>
      <c r="E138" s="131" t="s">
        <v>1857</v>
      </c>
      <c r="F138" s="131" t="s">
        <v>1858</v>
      </c>
      <c r="I138" s="124"/>
      <c r="J138" s="132">
        <f>BK138</f>
        <v>0</v>
      </c>
      <c r="L138" s="121"/>
      <c r="M138" s="126"/>
      <c r="P138" s="127">
        <f>SUM(P139:P140)</f>
        <v>0</v>
      </c>
      <c r="R138" s="127">
        <f>SUM(R139:R140)</f>
        <v>0</v>
      </c>
      <c r="T138" s="128">
        <f>SUM(T139:T140)</f>
        <v>0</v>
      </c>
      <c r="AR138" s="122" t="s">
        <v>83</v>
      </c>
      <c r="AT138" s="129" t="s">
        <v>75</v>
      </c>
      <c r="AU138" s="129" t="s">
        <v>83</v>
      </c>
      <c r="AY138" s="122" t="s">
        <v>215</v>
      </c>
      <c r="BK138" s="130">
        <f>SUM(BK139:BK140)</f>
        <v>0</v>
      </c>
    </row>
    <row r="139" spans="2:65" s="1" customFormat="1" ht="16.5" customHeight="1">
      <c r="B139" s="33"/>
      <c r="C139" s="133" t="s">
        <v>506</v>
      </c>
      <c r="D139" s="133" t="s">
        <v>217</v>
      </c>
      <c r="E139" s="134" t="s">
        <v>1859</v>
      </c>
      <c r="F139" s="135" t="s">
        <v>1860</v>
      </c>
      <c r="G139" s="136" t="s">
        <v>1807</v>
      </c>
      <c r="H139" s="137">
        <v>1</v>
      </c>
      <c r="I139" s="138"/>
      <c r="J139" s="139">
        <f>ROUND(I139*H139,2)</f>
        <v>0</v>
      </c>
      <c r="K139" s="135" t="s">
        <v>405</v>
      </c>
      <c r="L139" s="33"/>
      <c r="M139" s="140" t="s">
        <v>21</v>
      </c>
      <c r="N139" s="141" t="s">
        <v>47</v>
      </c>
      <c r="P139" s="142">
        <f>O139*H139</f>
        <v>0</v>
      </c>
      <c r="Q139" s="142">
        <v>0</v>
      </c>
      <c r="R139" s="142">
        <f>Q139*H139</f>
        <v>0</v>
      </c>
      <c r="S139" s="142">
        <v>0</v>
      </c>
      <c r="T139" s="143">
        <f>S139*H139</f>
        <v>0</v>
      </c>
      <c r="AR139" s="144" t="s">
        <v>221</v>
      </c>
      <c r="AT139" s="144" t="s">
        <v>217</v>
      </c>
      <c r="AU139" s="144" t="s">
        <v>85</v>
      </c>
      <c r="AY139" s="18" t="s">
        <v>215</v>
      </c>
      <c r="BE139" s="145">
        <f>IF(N139="základní",J139,0)</f>
        <v>0</v>
      </c>
      <c r="BF139" s="145">
        <f>IF(N139="snížená",J139,0)</f>
        <v>0</v>
      </c>
      <c r="BG139" s="145">
        <f>IF(N139="zákl. přenesená",J139,0)</f>
        <v>0</v>
      </c>
      <c r="BH139" s="145">
        <f>IF(N139="sníž. přenesená",J139,0)</f>
        <v>0</v>
      </c>
      <c r="BI139" s="145">
        <f>IF(N139="nulová",J139,0)</f>
        <v>0</v>
      </c>
      <c r="BJ139" s="18" t="s">
        <v>83</v>
      </c>
      <c r="BK139" s="145">
        <f>ROUND(I139*H139,2)</f>
        <v>0</v>
      </c>
      <c r="BL139" s="18" t="s">
        <v>221</v>
      </c>
      <c r="BM139" s="144" t="s">
        <v>1861</v>
      </c>
    </row>
    <row r="140" spans="2:65" s="1" customFormat="1" ht="16.5" customHeight="1">
      <c r="B140" s="33"/>
      <c r="C140" s="133" t="s">
        <v>382</v>
      </c>
      <c r="D140" s="133" t="s">
        <v>217</v>
      </c>
      <c r="E140" s="134" t="s">
        <v>1862</v>
      </c>
      <c r="F140" s="135" t="s">
        <v>1855</v>
      </c>
      <c r="G140" s="136" t="s">
        <v>1103</v>
      </c>
      <c r="H140" s="137">
        <v>1</v>
      </c>
      <c r="I140" s="138"/>
      <c r="J140" s="139">
        <f>ROUND(I140*H140,2)</f>
        <v>0</v>
      </c>
      <c r="K140" s="135" t="s">
        <v>405</v>
      </c>
      <c r="L140" s="33"/>
      <c r="M140" s="140" t="s">
        <v>21</v>
      </c>
      <c r="N140" s="141" t="s">
        <v>47</v>
      </c>
      <c r="P140" s="142">
        <f>O140*H140</f>
        <v>0</v>
      </c>
      <c r="Q140" s="142">
        <v>0</v>
      </c>
      <c r="R140" s="142">
        <f>Q140*H140</f>
        <v>0</v>
      </c>
      <c r="S140" s="142">
        <v>0</v>
      </c>
      <c r="T140" s="143">
        <f>S140*H140</f>
        <v>0</v>
      </c>
      <c r="AR140" s="144" t="s">
        <v>221</v>
      </c>
      <c r="AT140" s="144" t="s">
        <v>217</v>
      </c>
      <c r="AU140" s="144" t="s">
        <v>85</v>
      </c>
      <c r="AY140" s="18" t="s">
        <v>215</v>
      </c>
      <c r="BE140" s="145">
        <f>IF(N140="základní",J140,0)</f>
        <v>0</v>
      </c>
      <c r="BF140" s="145">
        <f>IF(N140="snížená",J140,0)</f>
        <v>0</v>
      </c>
      <c r="BG140" s="145">
        <f>IF(N140="zákl. přenesená",J140,0)</f>
        <v>0</v>
      </c>
      <c r="BH140" s="145">
        <f>IF(N140="sníž. přenesená",J140,0)</f>
        <v>0</v>
      </c>
      <c r="BI140" s="145">
        <f>IF(N140="nulová",J140,0)</f>
        <v>0</v>
      </c>
      <c r="BJ140" s="18" t="s">
        <v>83</v>
      </c>
      <c r="BK140" s="145">
        <f>ROUND(I140*H140,2)</f>
        <v>0</v>
      </c>
      <c r="BL140" s="18" t="s">
        <v>221</v>
      </c>
      <c r="BM140" s="144" t="s">
        <v>1863</v>
      </c>
    </row>
    <row r="141" spans="2:63" s="11" customFormat="1" ht="22.9" customHeight="1">
      <c r="B141" s="121"/>
      <c r="D141" s="122" t="s">
        <v>75</v>
      </c>
      <c r="E141" s="131" t="s">
        <v>1864</v>
      </c>
      <c r="F141" s="131" t="s">
        <v>1865</v>
      </c>
      <c r="I141" s="124"/>
      <c r="J141" s="132">
        <f>BK141</f>
        <v>0</v>
      </c>
      <c r="L141" s="121"/>
      <c r="M141" s="126"/>
      <c r="P141" s="127">
        <f>SUM(P142:P145)</f>
        <v>0</v>
      </c>
      <c r="R141" s="127">
        <f>SUM(R142:R145)</f>
        <v>0</v>
      </c>
      <c r="T141" s="128">
        <f>SUM(T142:T145)</f>
        <v>0</v>
      </c>
      <c r="AR141" s="122" t="s">
        <v>83</v>
      </c>
      <c r="AT141" s="129" t="s">
        <v>75</v>
      </c>
      <c r="AU141" s="129" t="s">
        <v>83</v>
      </c>
      <c r="AY141" s="122" t="s">
        <v>215</v>
      </c>
      <c r="BK141" s="130">
        <f>SUM(BK142:BK145)</f>
        <v>0</v>
      </c>
    </row>
    <row r="142" spans="2:65" s="1" customFormat="1" ht="16.5" customHeight="1">
      <c r="B142" s="33"/>
      <c r="C142" s="133" t="s">
        <v>519</v>
      </c>
      <c r="D142" s="133" t="s">
        <v>217</v>
      </c>
      <c r="E142" s="134" t="s">
        <v>1866</v>
      </c>
      <c r="F142" s="135" t="s">
        <v>1867</v>
      </c>
      <c r="G142" s="136" t="s">
        <v>1807</v>
      </c>
      <c r="H142" s="137">
        <v>30</v>
      </c>
      <c r="I142" s="138"/>
      <c r="J142" s="139">
        <f>ROUND(I142*H142,2)</f>
        <v>0</v>
      </c>
      <c r="K142" s="135" t="s">
        <v>405</v>
      </c>
      <c r="L142" s="33"/>
      <c r="M142" s="140" t="s">
        <v>21</v>
      </c>
      <c r="N142" s="141" t="s">
        <v>47</v>
      </c>
      <c r="P142" s="142">
        <f>O142*H142</f>
        <v>0</v>
      </c>
      <c r="Q142" s="142">
        <v>0</v>
      </c>
      <c r="R142" s="142">
        <f>Q142*H142</f>
        <v>0</v>
      </c>
      <c r="S142" s="142">
        <v>0</v>
      </c>
      <c r="T142" s="143">
        <f>S142*H142</f>
        <v>0</v>
      </c>
      <c r="AR142" s="144" t="s">
        <v>221</v>
      </c>
      <c r="AT142" s="144" t="s">
        <v>217</v>
      </c>
      <c r="AU142" s="144" t="s">
        <v>85</v>
      </c>
      <c r="AY142" s="18" t="s">
        <v>215</v>
      </c>
      <c r="BE142" s="145">
        <f>IF(N142="základní",J142,0)</f>
        <v>0</v>
      </c>
      <c r="BF142" s="145">
        <f>IF(N142="snížená",J142,0)</f>
        <v>0</v>
      </c>
      <c r="BG142" s="145">
        <f>IF(N142="zákl. přenesená",J142,0)</f>
        <v>0</v>
      </c>
      <c r="BH142" s="145">
        <f>IF(N142="sníž. přenesená",J142,0)</f>
        <v>0</v>
      </c>
      <c r="BI142" s="145">
        <f>IF(N142="nulová",J142,0)</f>
        <v>0</v>
      </c>
      <c r="BJ142" s="18" t="s">
        <v>83</v>
      </c>
      <c r="BK142" s="145">
        <f>ROUND(I142*H142,2)</f>
        <v>0</v>
      </c>
      <c r="BL142" s="18" t="s">
        <v>221</v>
      </c>
      <c r="BM142" s="144" t="s">
        <v>1868</v>
      </c>
    </row>
    <row r="143" spans="2:65" s="1" customFormat="1" ht="16.5" customHeight="1">
      <c r="B143" s="33"/>
      <c r="C143" s="133" t="s">
        <v>387</v>
      </c>
      <c r="D143" s="133" t="s">
        <v>217</v>
      </c>
      <c r="E143" s="134" t="s">
        <v>1869</v>
      </c>
      <c r="F143" s="135" t="s">
        <v>1870</v>
      </c>
      <c r="G143" s="136" t="s">
        <v>1807</v>
      </c>
      <c r="H143" s="137">
        <v>2</v>
      </c>
      <c r="I143" s="138"/>
      <c r="J143" s="139">
        <f>ROUND(I143*H143,2)</f>
        <v>0</v>
      </c>
      <c r="K143" s="135" t="s">
        <v>405</v>
      </c>
      <c r="L143" s="33"/>
      <c r="M143" s="140" t="s">
        <v>21</v>
      </c>
      <c r="N143" s="141" t="s">
        <v>47</v>
      </c>
      <c r="P143" s="142">
        <f>O143*H143</f>
        <v>0</v>
      </c>
      <c r="Q143" s="142">
        <v>0</v>
      </c>
      <c r="R143" s="142">
        <f>Q143*H143</f>
        <v>0</v>
      </c>
      <c r="S143" s="142">
        <v>0</v>
      </c>
      <c r="T143" s="143">
        <f>S143*H143</f>
        <v>0</v>
      </c>
      <c r="AR143" s="144" t="s">
        <v>221</v>
      </c>
      <c r="AT143" s="144" t="s">
        <v>217</v>
      </c>
      <c r="AU143" s="144" t="s">
        <v>85</v>
      </c>
      <c r="AY143" s="18" t="s">
        <v>215</v>
      </c>
      <c r="BE143" s="145">
        <f>IF(N143="základní",J143,0)</f>
        <v>0</v>
      </c>
      <c r="BF143" s="145">
        <f>IF(N143="snížená",J143,0)</f>
        <v>0</v>
      </c>
      <c r="BG143" s="145">
        <f>IF(N143="zákl. přenesená",J143,0)</f>
        <v>0</v>
      </c>
      <c r="BH143" s="145">
        <f>IF(N143="sníž. přenesená",J143,0)</f>
        <v>0</v>
      </c>
      <c r="BI143" s="145">
        <f>IF(N143="nulová",J143,0)</f>
        <v>0</v>
      </c>
      <c r="BJ143" s="18" t="s">
        <v>83</v>
      </c>
      <c r="BK143" s="145">
        <f>ROUND(I143*H143,2)</f>
        <v>0</v>
      </c>
      <c r="BL143" s="18" t="s">
        <v>221</v>
      </c>
      <c r="BM143" s="144" t="s">
        <v>1871</v>
      </c>
    </row>
    <row r="144" spans="2:65" s="1" customFormat="1" ht="16.5" customHeight="1">
      <c r="B144" s="33"/>
      <c r="C144" s="133" t="s">
        <v>532</v>
      </c>
      <c r="D144" s="133" t="s">
        <v>217</v>
      </c>
      <c r="E144" s="134" t="s">
        <v>1872</v>
      </c>
      <c r="F144" s="135" t="s">
        <v>1873</v>
      </c>
      <c r="G144" s="136" t="s">
        <v>1807</v>
      </c>
      <c r="H144" s="137">
        <v>2</v>
      </c>
      <c r="I144" s="138"/>
      <c r="J144" s="139">
        <f>ROUND(I144*H144,2)</f>
        <v>0</v>
      </c>
      <c r="K144" s="135" t="s">
        <v>405</v>
      </c>
      <c r="L144" s="33"/>
      <c r="M144" s="140" t="s">
        <v>21</v>
      </c>
      <c r="N144" s="141" t="s">
        <v>47</v>
      </c>
      <c r="P144" s="142">
        <f>O144*H144</f>
        <v>0</v>
      </c>
      <c r="Q144" s="142">
        <v>0</v>
      </c>
      <c r="R144" s="142">
        <f>Q144*H144</f>
        <v>0</v>
      </c>
      <c r="S144" s="142">
        <v>0</v>
      </c>
      <c r="T144" s="143">
        <f>S144*H144</f>
        <v>0</v>
      </c>
      <c r="AR144" s="144" t="s">
        <v>221</v>
      </c>
      <c r="AT144" s="144" t="s">
        <v>217</v>
      </c>
      <c r="AU144" s="144" t="s">
        <v>85</v>
      </c>
      <c r="AY144" s="18" t="s">
        <v>215</v>
      </c>
      <c r="BE144" s="145">
        <f>IF(N144="základní",J144,0)</f>
        <v>0</v>
      </c>
      <c r="BF144" s="145">
        <f>IF(N144="snížená",J144,0)</f>
        <v>0</v>
      </c>
      <c r="BG144" s="145">
        <f>IF(N144="zákl. přenesená",J144,0)</f>
        <v>0</v>
      </c>
      <c r="BH144" s="145">
        <f>IF(N144="sníž. přenesená",J144,0)</f>
        <v>0</v>
      </c>
      <c r="BI144" s="145">
        <f>IF(N144="nulová",J144,0)</f>
        <v>0</v>
      </c>
      <c r="BJ144" s="18" t="s">
        <v>83</v>
      </c>
      <c r="BK144" s="145">
        <f>ROUND(I144*H144,2)</f>
        <v>0</v>
      </c>
      <c r="BL144" s="18" t="s">
        <v>221</v>
      </c>
      <c r="BM144" s="144" t="s">
        <v>1874</v>
      </c>
    </row>
    <row r="145" spans="2:65" s="1" customFormat="1" ht="16.5" customHeight="1">
      <c r="B145" s="33"/>
      <c r="C145" s="133" t="s">
        <v>391</v>
      </c>
      <c r="D145" s="133" t="s">
        <v>217</v>
      </c>
      <c r="E145" s="134" t="s">
        <v>1875</v>
      </c>
      <c r="F145" s="135" t="s">
        <v>1876</v>
      </c>
      <c r="G145" s="136" t="s">
        <v>1807</v>
      </c>
      <c r="H145" s="137">
        <v>1</v>
      </c>
      <c r="I145" s="138"/>
      <c r="J145" s="139">
        <f>ROUND(I145*H145,2)</f>
        <v>0</v>
      </c>
      <c r="K145" s="135" t="s">
        <v>405</v>
      </c>
      <c r="L145" s="33"/>
      <c r="M145" s="140" t="s">
        <v>21</v>
      </c>
      <c r="N145" s="141" t="s">
        <v>47</v>
      </c>
      <c r="P145" s="142">
        <f>O145*H145</f>
        <v>0</v>
      </c>
      <c r="Q145" s="142">
        <v>0</v>
      </c>
      <c r="R145" s="142">
        <f>Q145*H145</f>
        <v>0</v>
      </c>
      <c r="S145" s="142">
        <v>0</v>
      </c>
      <c r="T145" s="143">
        <f>S145*H145</f>
        <v>0</v>
      </c>
      <c r="AR145" s="144" t="s">
        <v>221</v>
      </c>
      <c r="AT145" s="144" t="s">
        <v>217</v>
      </c>
      <c r="AU145" s="144" t="s">
        <v>85</v>
      </c>
      <c r="AY145" s="18" t="s">
        <v>215</v>
      </c>
      <c r="BE145" s="145">
        <f>IF(N145="základní",J145,0)</f>
        <v>0</v>
      </c>
      <c r="BF145" s="145">
        <f>IF(N145="snížená",J145,0)</f>
        <v>0</v>
      </c>
      <c r="BG145" s="145">
        <f>IF(N145="zákl. přenesená",J145,0)</f>
        <v>0</v>
      </c>
      <c r="BH145" s="145">
        <f>IF(N145="sníž. přenesená",J145,0)</f>
        <v>0</v>
      </c>
      <c r="BI145" s="145">
        <f>IF(N145="nulová",J145,0)</f>
        <v>0</v>
      </c>
      <c r="BJ145" s="18" t="s">
        <v>83</v>
      </c>
      <c r="BK145" s="145">
        <f>ROUND(I145*H145,2)</f>
        <v>0</v>
      </c>
      <c r="BL145" s="18" t="s">
        <v>221</v>
      </c>
      <c r="BM145" s="144" t="s">
        <v>1877</v>
      </c>
    </row>
    <row r="146" spans="2:63" s="11" customFormat="1" ht="22.9" customHeight="1">
      <c r="B146" s="121"/>
      <c r="D146" s="122" t="s">
        <v>75</v>
      </c>
      <c r="E146" s="131" t="s">
        <v>1878</v>
      </c>
      <c r="F146" s="131" t="s">
        <v>1879</v>
      </c>
      <c r="I146" s="124"/>
      <c r="J146" s="132">
        <f>BK146</f>
        <v>0</v>
      </c>
      <c r="L146" s="121"/>
      <c r="M146" s="126"/>
      <c r="P146" s="127">
        <f>SUM(P147:P153)</f>
        <v>0</v>
      </c>
      <c r="R146" s="127">
        <f>SUM(R147:R153)</f>
        <v>0</v>
      </c>
      <c r="T146" s="128">
        <f>SUM(T147:T153)</f>
        <v>0</v>
      </c>
      <c r="AR146" s="122" t="s">
        <v>83</v>
      </c>
      <c r="AT146" s="129" t="s">
        <v>75</v>
      </c>
      <c r="AU146" s="129" t="s">
        <v>83</v>
      </c>
      <c r="AY146" s="122" t="s">
        <v>215</v>
      </c>
      <c r="BK146" s="130">
        <f>SUM(BK147:BK153)</f>
        <v>0</v>
      </c>
    </row>
    <row r="147" spans="2:65" s="1" customFormat="1" ht="16.5" customHeight="1">
      <c r="B147" s="33"/>
      <c r="C147" s="133" t="s">
        <v>543</v>
      </c>
      <c r="D147" s="133" t="s">
        <v>217</v>
      </c>
      <c r="E147" s="134" t="s">
        <v>1880</v>
      </c>
      <c r="F147" s="135" t="s">
        <v>1881</v>
      </c>
      <c r="G147" s="136" t="s">
        <v>1807</v>
      </c>
      <c r="H147" s="137">
        <v>6</v>
      </c>
      <c r="I147" s="138"/>
      <c r="J147" s="139">
        <f aca="true" t="shared" si="10" ref="J147:J153">ROUND(I147*H147,2)</f>
        <v>0</v>
      </c>
      <c r="K147" s="135" t="s">
        <v>405</v>
      </c>
      <c r="L147" s="33"/>
      <c r="M147" s="140" t="s">
        <v>21</v>
      </c>
      <c r="N147" s="141" t="s">
        <v>47</v>
      </c>
      <c r="P147" s="142">
        <f aca="true" t="shared" si="11" ref="P147:P153">O147*H147</f>
        <v>0</v>
      </c>
      <c r="Q147" s="142">
        <v>0</v>
      </c>
      <c r="R147" s="142">
        <f aca="true" t="shared" si="12" ref="R147:R153">Q147*H147</f>
        <v>0</v>
      </c>
      <c r="S147" s="142">
        <v>0</v>
      </c>
      <c r="T147" s="143">
        <f aca="true" t="shared" si="13" ref="T147:T153">S147*H147</f>
        <v>0</v>
      </c>
      <c r="AR147" s="144" t="s">
        <v>221</v>
      </c>
      <c r="AT147" s="144" t="s">
        <v>217</v>
      </c>
      <c r="AU147" s="144" t="s">
        <v>85</v>
      </c>
      <c r="AY147" s="18" t="s">
        <v>215</v>
      </c>
      <c r="BE147" s="145">
        <f aca="true" t="shared" si="14" ref="BE147:BE153">IF(N147="základní",J147,0)</f>
        <v>0</v>
      </c>
      <c r="BF147" s="145">
        <f aca="true" t="shared" si="15" ref="BF147:BF153">IF(N147="snížená",J147,0)</f>
        <v>0</v>
      </c>
      <c r="BG147" s="145">
        <f aca="true" t="shared" si="16" ref="BG147:BG153">IF(N147="zákl. přenesená",J147,0)</f>
        <v>0</v>
      </c>
      <c r="BH147" s="145">
        <f aca="true" t="shared" si="17" ref="BH147:BH153">IF(N147="sníž. přenesená",J147,0)</f>
        <v>0</v>
      </c>
      <c r="BI147" s="145">
        <f aca="true" t="shared" si="18" ref="BI147:BI153">IF(N147="nulová",J147,0)</f>
        <v>0</v>
      </c>
      <c r="BJ147" s="18" t="s">
        <v>83</v>
      </c>
      <c r="BK147" s="145">
        <f aca="true" t="shared" si="19" ref="BK147:BK153">ROUND(I147*H147,2)</f>
        <v>0</v>
      </c>
      <c r="BL147" s="18" t="s">
        <v>221</v>
      </c>
      <c r="BM147" s="144" t="s">
        <v>1882</v>
      </c>
    </row>
    <row r="148" spans="2:65" s="1" customFormat="1" ht="16.5" customHeight="1">
      <c r="B148" s="33"/>
      <c r="C148" s="133" t="s">
        <v>396</v>
      </c>
      <c r="D148" s="133" t="s">
        <v>217</v>
      </c>
      <c r="E148" s="134" t="s">
        <v>1883</v>
      </c>
      <c r="F148" s="135" t="s">
        <v>1884</v>
      </c>
      <c r="G148" s="136" t="s">
        <v>1807</v>
      </c>
      <c r="H148" s="137">
        <v>1</v>
      </c>
      <c r="I148" s="138"/>
      <c r="J148" s="139">
        <f t="shared" si="10"/>
        <v>0</v>
      </c>
      <c r="K148" s="135" t="s">
        <v>405</v>
      </c>
      <c r="L148" s="33"/>
      <c r="M148" s="140" t="s">
        <v>21</v>
      </c>
      <c r="N148" s="141" t="s">
        <v>47</v>
      </c>
      <c r="P148" s="142">
        <f t="shared" si="11"/>
        <v>0</v>
      </c>
      <c r="Q148" s="142">
        <v>0</v>
      </c>
      <c r="R148" s="142">
        <f t="shared" si="12"/>
        <v>0</v>
      </c>
      <c r="S148" s="142">
        <v>0</v>
      </c>
      <c r="T148" s="143">
        <f t="shared" si="13"/>
        <v>0</v>
      </c>
      <c r="AR148" s="144" t="s">
        <v>221</v>
      </c>
      <c r="AT148" s="144" t="s">
        <v>217</v>
      </c>
      <c r="AU148" s="144" t="s">
        <v>85</v>
      </c>
      <c r="AY148" s="18" t="s">
        <v>215</v>
      </c>
      <c r="BE148" s="145">
        <f t="shared" si="14"/>
        <v>0</v>
      </c>
      <c r="BF148" s="145">
        <f t="shared" si="15"/>
        <v>0</v>
      </c>
      <c r="BG148" s="145">
        <f t="shared" si="16"/>
        <v>0</v>
      </c>
      <c r="BH148" s="145">
        <f t="shared" si="17"/>
        <v>0</v>
      </c>
      <c r="BI148" s="145">
        <f t="shared" si="18"/>
        <v>0</v>
      </c>
      <c r="BJ148" s="18" t="s">
        <v>83</v>
      </c>
      <c r="BK148" s="145">
        <f t="shared" si="19"/>
        <v>0</v>
      </c>
      <c r="BL148" s="18" t="s">
        <v>221</v>
      </c>
      <c r="BM148" s="144" t="s">
        <v>1885</v>
      </c>
    </row>
    <row r="149" spans="2:65" s="1" customFormat="1" ht="16.5" customHeight="1">
      <c r="B149" s="33"/>
      <c r="C149" s="133" t="s">
        <v>556</v>
      </c>
      <c r="D149" s="133" t="s">
        <v>217</v>
      </c>
      <c r="E149" s="134" t="s">
        <v>1886</v>
      </c>
      <c r="F149" s="135" t="s">
        <v>1887</v>
      </c>
      <c r="G149" s="136" t="s">
        <v>1807</v>
      </c>
      <c r="H149" s="137">
        <v>1</v>
      </c>
      <c r="I149" s="138"/>
      <c r="J149" s="139">
        <f t="shared" si="10"/>
        <v>0</v>
      </c>
      <c r="K149" s="135" t="s">
        <v>405</v>
      </c>
      <c r="L149" s="33"/>
      <c r="M149" s="140" t="s">
        <v>21</v>
      </c>
      <c r="N149" s="141" t="s">
        <v>47</v>
      </c>
      <c r="P149" s="142">
        <f t="shared" si="11"/>
        <v>0</v>
      </c>
      <c r="Q149" s="142">
        <v>0</v>
      </c>
      <c r="R149" s="142">
        <f t="shared" si="12"/>
        <v>0</v>
      </c>
      <c r="S149" s="142">
        <v>0</v>
      </c>
      <c r="T149" s="143">
        <f t="shared" si="13"/>
        <v>0</v>
      </c>
      <c r="AR149" s="144" t="s">
        <v>221</v>
      </c>
      <c r="AT149" s="144" t="s">
        <v>217</v>
      </c>
      <c r="AU149" s="144" t="s">
        <v>85</v>
      </c>
      <c r="AY149" s="18" t="s">
        <v>215</v>
      </c>
      <c r="BE149" s="145">
        <f t="shared" si="14"/>
        <v>0</v>
      </c>
      <c r="BF149" s="145">
        <f t="shared" si="15"/>
        <v>0</v>
      </c>
      <c r="BG149" s="145">
        <f t="shared" si="16"/>
        <v>0</v>
      </c>
      <c r="BH149" s="145">
        <f t="shared" si="17"/>
        <v>0</v>
      </c>
      <c r="BI149" s="145">
        <f t="shared" si="18"/>
        <v>0</v>
      </c>
      <c r="BJ149" s="18" t="s">
        <v>83</v>
      </c>
      <c r="BK149" s="145">
        <f t="shared" si="19"/>
        <v>0</v>
      </c>
      <c r="BL149" s="18" t="s">
        <v>221</v>
      </c>
      <c r="BM149" s="144" t="s">
        <v>1888</v>
      </c>
    </row>
    <row r="150" spans="2:65" s="1" customFormat="1" ht="16.5" customHeight="1">
      <c r="B150" s="33"/>
      <c r="C150" s="133" t="s">
        <v>400</v>
      </c>
      <c r="D150" s="133" t="s">
        <v>217</v>
      </c>
      <c r="E150" s="134" t="s">
        <v>1889</v>
      </c>
      <c r="F150" s="135" t="s">
        <v>1890</v>
      </c>
      <c r="G150" s="136" t="s">
        <v>301</v>
      </c>
      <c r="H150" s="137">
        <v>9</v>
      </c>
      <c r="I150" s="138"/>
      <c r="J150" s="139">
        <f t="shared" si="10"/>
        <v>0</v>
      </c>
      <c r="K150" s="135" t="s">
        <v>405</v>
      </c>
      <c r="L150" s="33"/>
      <c r="M150" s="140" t="s">
        <v>21</v>
      </c>
      <c r="N150" s="141" t="s">
        <v>47</v>
      </c>
      <c r="P150" s="142">
        <f t="shared" si="11"/>
        <v>0</v>
      </c>
      <c r="Q150" s="142">
        <v>0</v>
      </c>
      <c r="R150" s="142">
        <f t="shared" si="12"/>
        <v>0</v>
      </c>
      <c r="S150" s="142">
        <v>0</v>
      </c>
      <c r="T150" s="143">
        <f t="shared" si="13"/>
        <v>0</v>
      </c>
      <c r="AR150" s="144" t="s">
        <v>221</v>
      </c>
      <c r="AT150" s="144" t="s">
        <v>217</v>
      </c>
      <c r="AU150" s="144" t="s">
        <v>85</v>
      </c>
      <c r="AY150" s="18" t="s">
        <v>215</v>
      </c>
      <c r="BE150" s="145">
        <f t="shared" si="14"/>
        <v>0</v>
      </c>
      <c r="BF150" s="145">
        <f t="shared" si="15"/>
        <v>0</v>
      </c>
      <c r="BG150" s="145">
        <f t="shared" si="16"/>
        <v>0</v>
      </c>
      <c r="BH150" s="145">
        <f t="shared" si="17"/>
        <v>0</v>
      </c>
      <c r="BI150" s="145">
        <f t="shared" si="18"/>
        <v>0</v>
      </c>
      <c r="BJ150" s="18" t="s">
        <v>83</v>
      </c>
      <c r="BK150" s="145">
        <f t="shared" si="19"/>
        <v>0</v>
      </c>
      <c r="BL150" s="18" t="s">
        <v>221</v>
      </c>
      <c r="BM150" s="144" t="s">
        <v>1891</v>
      </c>
    </row>
    <row r="151" spans="2:65" s="1" customFormat="1" ht="16.5" customHeight="1">
      <c r="B151" s="33"/>
      <c r="C151" s="133" t="s">
        <v>568</v>
      </c>
      <c r="D151" s="133" t="s">
        <v>217</v>
      </c>
      <c r="E151" s="134" t="s">
        <v>1892</v>
      </c>
      <c r="F151" s="135" t="s">
        <v>1893</v>
      </c>
      <c r="G151" s="136" t="s">
        <v>1807</v>
      </c>
      <c r="H151" s="137">
        <v>1</v>
      </c>
      <c r="I151" s="138"/>
      <c r="J151" s="139">
        <f t="shared" si="10"/>
        <v>0</v>
      </c>
      <c r="K151" s="135" t="s">
        <v>405</v>
      </c>
      <c r="L151" s="33"/>
      <c r="M151" s="140" t="s">
        <v>21</v>
      </c>
      <c r="N151" s="141" t="s">
        <v>47</v>
      </c>
      <c r="P151" s="142">
        <f t="shared" si="11"/>
        <v>0</v>
      </c>
      <c r="Q151" s="142">
        <v>0</v>
      </c>
      <c r="R151" s="142">
        <f t="shared" si="12"/>
        <v>0</v>
      </c>
      <c r="S151" s="142">
        <v>0</v>
      </c>
      <c r="T151" s="143">
        <f t="shared" si="13"/>
        <v>0</v>
      </c>
      <c r="AR151" s="144" t="s">
        <v>221</v>
      </c>
      <c r="AT151" s="144" t="s">
        <v>217</v>
      </c>
      <c r="AU151" s="144" t="s">
        <v>85</v>
      </c>
      <c r="AY151" s="18" t="s">
        <v>215</v>
      </c>
      <c r="BE151" s="145">
        <f t="shared" si="14"/>
        <v>0</v>
      </c>
      <c r="BF151" s="145">
        <f t="shared" si="15"/>
        <v>0</v>
      </c>
      <c r="BG151" s="145">
        <f t="shared" si="16"/>
        <v>0</v>
      </c>
      <c r="BH151" s="145">
        <f t="shared" si="17"/>
        <v>0</v>
      </c>
      <c r="BI151" s="145">
        <f t="shared" si="18"/>
        <v>0</v>
      </c>
      <c r="BJ151" s="18" t="s">
        <v>83</v>
      </c>
      <c r="BK151" s="145">
        <f t="shared" si="19"/>
        <v>0</v>
      </c>
      <c r="BL151" s="18" t="s">
        <v>221</v>
      </c>
      <c r="BM151" s="144" t="s">
        <v>1894</v>
      </c>
    </row>
    <row r="152" spans="2:65" s="1" customFormat="1" ht="16.5" customHeight="1">
      <c r="B152" s="33"/>
      <c r="C152" s="133" t="s">
        <v>406</v>
      </c>
      <c r="D152" s="133" t="s">
        <v>217</v>
      </c>
      <c r="E152" s="134" t="s">
        <v>1895</v>
      </c>
      <c r="F152" s="135" t="s">
        <v>1896</v>
      </c>
      <c r="G152" s="136" t="s">
        <v>1807</v>
      </c>
      <c r="H152" s="137">
        <v>6</v>
      </c>
      <c r="I152" s="138"/>
      <c r="J152" s="139">
        <f t="shared" si="10"/>
        <v>0</v>
      </c>
      <c r="K152" s="135" t="s">
        <v>405</v>
      </c>
      <c r="L152" s="33"/>
      <c r="M152" s="140" t="s">
        <v>21</v>
      </c>
      <c r="N152" s="141" t="s">
        <v>47</v>
      </c>
      <c r="P152" s="142">
        <f t="shared" si="11"/>
        <v>0</v>
      </c>
      <c r="Q152" s="142">
        <v>0</v>
      </c>
      <c r="R152" s="142">
        <f t="shared" si="12"/>
        <v>0</v>
      </c>
      <c r="S152" s="142">
        <v>0</v>
      </c>
      <c r="T152" s="143">
        <f t="shared" si="13"/>
        <v>0</v>
      </c>
      <c r="AR152" s="144" t="s">
        <v>221</v>
      </c>
      <c r="AT152" s="144" t="s">
        <v>217</v>
      </c>
      <c r="AU152" s="144" t="s">
        <v>85</v>
      </c>
      <c r="AY152" s="18" t="s">
        <v>215</v>
      </c>
      <c r="BE152" s="145">
        <f t="shared" si="14"/>
        <v>0</v>
      </c>
      <c r="BF152" s="145">
        <f t="shared" si="15"/>
        <v>0</v>
      </c>
      <c r="BG152" s="145">
        <f t="shared" si="16"/>
        <v>0</v>
      </c>
      <c r="BH152" s="145">
        <f t="shared" si="17"/>
        <v>0</v>
      </c>
      <c r="BI152" s="145">
        <f t="shared" si="18"/>
        <v>0</v>
      </c>
      <c r="BJ152" s="18" t="s">
        <v>83</v>
      </c>
      <c r="BK152" s="145">
        <f t="shared" si="19"/>
        <v>0</v>
      </c>
      <c r="BL152" s="18" t="s">
        <v>221</v>
      </c>
      <c r="BM152" s="144" t="s">
        <v>1897</v>
      </c>
    </row>
    <row r="153" spans="2:65" s="1" customFormat="1" ht="16.5" customHeight="1">
      <c r="B153" s="33"/>
      <c r="C153" s="133" t="s">
        <v>582</v>
      </c>
      <c r="D153" s="133" t="s">
        <v>217</v>
      </c>
      <c r="E153" s="134" t="s">
        <v>1898</v>
      </c>
      <c r="F153" s="135" t="s">
        <v>1855</v>
      </c>
      <c r="G153" s="136" t="s">
        <v>1103</v>
      </c>
      <c r="H153" s="137">
        <v>1</v>
      </c>
      <c r="I153" s="138"/>
      <c r="J153" s="139">
        <f t="shared" si="10"/>
        <v>0</v>
      </c>
      <c r="K153" s="135" t="s">
        <v>405</v>
      </c>
      <c r="L153" s="33"/>
      <c r="M153" s="140" t="s">
        <v>21</v>
      </c>
      <c r="N153" s="141" t="s">
        <v>47</v>
      </c>
      <c r="P153" s="142">
        <f t="shared" si="11"/>
        <v>0</v>
      </c>
      <c r="Q153" s="142">
        <v>0</v>
      </c>
      <c r="R153" s="142">
        <f t="shared" si="12"/>
        <v>0</v>
      </c>
      <c r="S153" s="142">
        <v>0</v>
      </c>
      <c r="T153" s="143">
        <f t="shared" si="13"/>
        <v>0</v>
      </c>
      <c r="AR153" s="144" t="s">
        <v>221</v>
      </c>
      <c r="AT153" s="144" t="s">
        <v>217</v>
      </c>
      <c r="AU153" s="144" t="s">
        <v>85</v>
      </c>
      <c r="AY153" s="18" t="s">
        <v>215</v>
      </c>
      <c r="BE153" s="145">
        <f t="shared" si="14"/>
        <v>0</v>
      </c>
      <c r="BF153" s="145">
        <f t="shared" si="15"/>
        <v>0</v>
      </c>
      <c r="BG153" s="145">
        <f t="shared" si="16"/>
        <v>0</v>
      </c>
      <c r="BH153" s="145">
        <f t="shared" si="17"/>
        <v>0</v>
      </c>
      <c r="BI153" s="145">
        <f t="shared" si="18"/>
        <v>0</v>
      </c>
      <c r="BJ153" s="18" t="s">
        <v>83</v>
      </c>
      <c r="BK153" s="145">
        <f t="shared" si="19"/>
        <v>0</v>
      </c>
      <c r="BL153" s="18" t="s">
        <v>221</v>
      </c>
      <c r="BM153" s="144" t="s">
        <v>1899</v>
      </c>
    </row>
    <row r="154" spans="2:63" s="11" customFormat="1" ht="22.9" customHeight="1">
      <c r="B154" s="121"/>
      <c r="D154" s="122" t="s">
        <v>75</v>
      </c>
      <c r="E154" s="131" t="s">
        <v>1900</v>
      </c>
      <c r="F154" s="131" t="s">
        <v>1901</v>
      </c>
      <c r="I154" s="124"/>
      <c r="J154" s="132">
        <f>BK154</f>
        <v>0</v>
      </c>
      <c r="L154" s="121"/>
      <c r="M154" s="126"/>
      <c r="P154" s="127">
        <f>SUM(P155:P163)</f>
        <v>0</v>
      </c>
      <c r="R154" s="127">
        <f>SUM(R155:R163)</f>
        <v>0</v>
      </c>
      <c r="T154" s="128">
        <f>SUM(T155:T163)</f>
        <v>0</v>
      </c>
      <c r="AR154" s="122" t="s">
        <v>83</v>
      </c>
      <c r="AT154" s="129" t="s">
        <v>75</v>
      </c>
      <c r="AU154" s="129" t="s">
        <v>83</v>
      </c>
      <c r="AY154" s="122" t="s">
        <v>215</v>
      </c>
      <c r="BK154" s="130">
        <f>SUM(BK155:BK163)</f>
        <v>0</v>
      </c>
    </row>
    <row r="155" spans="2:65" s="1" customFormat="1" ht="16.5" customHeight="1">
      <c r="B155" s="33"/>
      <c r="C155" s="133" t="s">
        <v>411</v>
      </c>
      <c r="D155" s="133" t="s">
        <v>217</v>
      </c>
      <c r="E155" s="134" t="s">
        <v>1902</v>
      </c>
      <c r="F155" s="135" t="s">
        <v>1903</v>
      </c>
      <c r="G155" s="136" t="s">
        <v>1807</v>
      </c>
      <c r="H155" s="137">
        <v>18</v>
      </c>
      <c r="I155" s="138"/>
      <c r="J155" s="139">
        <f aca="true" t="shared" si="20" ref="J155:J163">ROUND(I155*H155,2)</f>
        <v>0</v>
      </c>
      <c r="K155" s="135" t="s">
        <v>405</v>
      </c>
      <c r="L155" s="33"/>
      <c r="M155" s="140" t="s">
        <v>21</v>
      </c>
      <c r="N155" s="141" t="s">
        <v>47</v>
      </c>
      <c r="P155" s="142">
        <f aca="true" t="shared" si="21" ref="P155:P163">O155*H155</f>
        <v>0</v>
      </c>
      <c r="Q155" s="142">
        <v>0</v>
      </c>
      <c r="R155" s="142">
        <f aca="true" t="shared" si="22" ref="R155:R163">Q155*H155</f>
        <v>0</v>
      </c>
      <c r="S155" s="142">
        <v>0</v>
      </c>
      <c r="T155" s="143">
        <f aca="true" t="shared" si="23" ref="T155:T163">S155*H155</f>
        <v>0</v>
      </c>
      <c r="AR155" s="144" t="s">
        <v>221</v>
      </c>
      <c r="AT155" s="144" t="s">
        <v>217</v>
      </c>
      <c r="AU155" s="144" t="s">
        <v>85</v>
      </c>
      <c r="AY155" s="18" t="s">
        <v>215</v>
      </c>
      <c r="BE155" s="145">
        <f aca="true" t="shared" si="24" ref="BE155:BE163">IF(N155="základní",J155,0)</f>
        <v>0</v>
      </c>
      <c r="BF155" s="145">
        <f aca="true" t="shared" si="25" ref="BF155:BF163">IF(N155="snížená",J155,0)</f>
        <v>0</v>
      </c>
      <c r="BG155" s="145">
        <f aca="true" t="shared" si="26" ref="BG155:BG163">IF(N155="zákl. přenesená",J155,0)</f>
        <v>0</v>
      </c>
      <c r="BH155" s="145">
        <f aca="true" t="shared" si="27" ref="BH155:BH163">IF(N155="sníž. přenesená",J155,0)</f>
        <v>0</v>
      </c>
      <c r="BI155" s="145">
        <f aca="true" t="shared" si="28" ref="BI155:BI163">IF(N155="nulová",J155,0)</f>
        <v>0</v>
      </c>
      <c r="BJ155" s="18" t="s">
        <v>83</v>
      </c>
      <c r="BK155" s="145">
        <f aca="true" t="shared" si="29" ref="BK155:BK163">ROUND(I155*H155,2)</f>
        <v>0</v>
      </c>
      <c r="BL155" s="18" t="s">
        <v>221</v>
      </c>
      <c r="BM155" s="144" t="s">
        <v>1904</v>
      </c>
    </row>
    <row r="156" spans="2:65" s="1" customFormat="1" ht="16.5" customHeight="1">
      <c r="B156" s="33"/>
      <c r="C156" s="133" t="s">
        <v>595</v>
      </c>
      <c r="D156" s="133" t="s">
        <v>217</v>
      </c>
      <c r="E156" s="134" t="s">
        <v>1905</v>
      </c>
      <c r="F156" s="135" t="s">
        <v>1906</v>
      </c>
      <c r="G156" s="136" t="s">
        <v>1807</v>
      </c>
      <c r="H156" s="137">
        <v>2</v>
      </c>
      <c r="I156" s="138"/>
      <c r="J156" s="139">
        <f t="shared" si="20"/>
        <v>0</v>
      </c>
      <c r="K156" s="135" t="s">
        <v>405</v>
      </c>
      <c r="L156" s="33"/>
      <c r="M156" s="140" t="s">
        <v>21</v>
      </c>
      <c r="N156" s="141" t="s">
        <v>47</v>
      </c>
      <c r="P156" s="142">
        <f t="shared" si="21"/>
        <v>0</v>
      </c>
      <c r="Q156" s="142">
        <v>0</v>
      </c>
      <c r="R156" s="142">
        <f t="shared" si="22"/>
        <v>0</v>
      </c>
      <c r="S156" s="142">
        <v>0</v>
      </c>
      <c r="T156" s="143">
        <f t="shared" si="23"/>
        <v>0</v>
      </c>
      <c r="AR156" s="144" t="s">
        <v>221</v>
      </c>
      <c r="AT156" s="144" t="s">
        <v>217</v>
      </c>
      <c r="AU156" s="144" t="s">
        <v>85</v>
      </c>
      <c r="AY156" s="18" t="s">
        <v>215</v>
      </c>
      <c r="BE156" s="145">
        <f t="shared" si="24"/>
        <v>0</v>
      </c>
      <c r="BF156" s="145">
        <f t="shared" si="25"/>
        <v>0</v>
      </c>
      <c r="BG156" s="145">
        <f t="shared" si="26"/>
        <v>0</v>
      </c>
      <c r="BH156" s="145">
        <f t="shared" si="27"/>
        <v>0</v>
      </c>
      <c r="BI156" s="145">
        <f t="shared" si="28"/>
        <v>0</v>
      </c>
      <c r="BJ156" s="18" t="s">
        <v>83</v>
      </c>
      <c r="BK156" s="145">
        <f t="shared" si="29"/>
        <v>0</v>
      </c>
      <c r="BL156" s="18" t="s">
        <v>221</v>
      </c>
      <c r="BM156" s="144" t="s">
        <v>1907</v>
      </c>
    </row>
    <row r="157" spans="2:65" s="1" customFormat="1" ht="16.5" customHeight="1">
      <c r="B157" s="33"/>
      <c r="C157" s="133" t="s">
        <v>418</v>
      </c>
      <c r="D157" s="133" t="s">
        <v>217</v>
      </c>
      <c r="E157" s="134" t="s">
        <v>1908</v>
      </c>
      <c r="F157" s="135" t="s">
        <v>1909</v>
      </c>
      <c r="G157" s="136" t="s">
        <v>1807</v>
      </c>
      <c r="H157" s="137">
        <v>5</v>
      </c>
      <c r="I157" s="138"/>
      <c r="J157" s="139">
        <f t="shared" si="20"/>
        <v>0</v>
      </c>
      <c r="K157" s="135" t="s">
        <v>405</v>
      </c>
      <c r="L157" s="33"/>
      <c r="M157" s="140" t="s">
        <v>21</v>
      </c>
      <c r="N157" s="141" t="s">
        <v>47</v>
      </c>
      <c r="P157" s="142">
        <f t="shared" si="21"/>
        <v>0</v>
      </c>
      <c r="Q157" s="142">
        <v>0</v>
      </c>
      <c r="R157" s="142">
        <f t="shared" si="22"/>
        <v>0</v>
      </c>
      <c r="S157" s="142">
        <v>0</v>
      </c>
      <c r="T157" s="143">
        <f t="shared" si="23"/>
        <v>0</v>
      </c>
      <c r="AR157" s="144" t="s">
        <v>221</v>
      </c>
      <c r="AT157" s="144" t="s">
        <v>217</v>
      </c>
      <c r="AU157" s="144" t="s">
        <v>85</v>
      </c>
      <c r="AY157" s="18" t="s">
        <v>215</v>
      </c>
      <c r="BE157" s="145">
        <f t="shared" si="24"/>
        <v>0</v>
      </c>
      <c r="BF157" s="145">
        <f t="shared" si="25"/>
        <v>0</v>
      </c>
      <c r="BG157" s="145">
        <f t="shared" si="26"/>
        <v>0</v>
      </c>
      <c r="BH157" s="145">
        <f t="shared" si="27"/>
        <v>0</v>
      </c>
      <c r="BI157" s="145">
        <f t="shared" si="28"/>
        <v>0</v>
      </c>
      <c r="BJ157" s="18" t="s">
        <v>83</v>
      </c>
      <c r="BK157" s="145">
        <f t="shared" si="29"/>
        <v>0</v>
      </c>
      <c r="BL157" s="18" t="s">
        <v>221</v>
      </c>
      <c r="BM157" s="144" t="s">
        <v>1910</v>
      </c>
    </row>
    <row r="158" spans="2:65" s="1" customFormat="1" ht="16.5" customHeight="1">
      <c r="B158" s="33"/>
      <c r="C158" s="133" t="s">
        <v>604</v>
      </c>
      <c r="D158" s="133" t="s">
        <v>217</v>
      </c>
      <c r="E158" s="134" t="s">
        <v>1911</v>
      </c>
      <c r="F158" s="135" t="s">
        <v>1912</v>
      </c>
      <c r="G158" s="136" t="s">
        <v>1807</v>
      </c>
      <c r="H158" s="137">
        <v>4</v>
      </c>
      <c r="I158" s="138"/>
      <c r="J158" s="139">
        <f t="shared" si="20"/>
        <v>0</v>
      </c>
      <c r="K158" s="135" t="s">
        <v>405</v>
      </c>
      <c r="L158" s="33"/>
      <c r="M158" s="140" t="s">
        <v>21</v>
      </c>
      <c r="N158" s="141" t="s">
        <v>47</v>
      </c>
      <c r="P158" s="142">
        <f t="shared" si="21"/>
        <v>0</v>
      </c>
      <c r="Q158" s="142">
        <v>0</v>
      </c>
      <c r="R158" s="142">
        <f t="shared" si="22"/>
        <v>0</v>
      </c>
      <c r="S158" s="142">
        <v>0</v>
      </c>
      <c r="T158" s="143">
        <f t="shared" si="23"/>
        <v>0</v>
      </c>
      <c r="AR158" s="144" t="s">
        <v>221</v>
      </c>
      <c r="AT158" s="144" t="s">
        <v>217</v>
      </c>
      <c r="AU158" s="144" t="s">
        <v>85</v>
      </c>
      <c r="AY158" s="18" t="s">
        <v>215</v>
      </c>
      <c r="BE158" s="145">
        <f t="shared" si="24"/>
        <v>0</v>
      </c>
      <c r="BF158" s="145">
        <f t="shared" si="25"/>
        <v>0</v>
      </c>
      <c r="BG158" s="145">
        <f t="shared" si="26"/>
        <v>0</v>
      </c>
      <c r="BH158" s="145">
        <f t="shared" si="27"/>
        <v>0</v>
      </c>
      <c r="BI158" s="145">
        <f t="shared" si="28"/>
        <v>0</v>
      </c>
      <c r="BJ158" s="18" t="s">
        <v>83</v>
      </c>
      <c r="BK158" s="145">
        <f t="shared" si="29"/>
        <v>0</v>
      </c>
      <c r="BL158" s="18" t="s">
        <v>221</v>
      </c>
      <c r="BM158" s="144" t="s">
        <v>1913</v>
      </c>
    </row>
    <row r="159" spans="2:65" s="1" customFormat="1" ht="24.25" customHeight="1">
      <c r="B159" s="33"/>
      <c r="C159" s="133" t="s">
        <v>427</v>
      </c>
      <c r="D159" s="133" t="s">
        <v>217</v>
      </c>
      <c r="E159" s="134" t="s">
        <v>1914</v>
      </c>
      <c r="F159" s="135" t="s">
        <v>1915</v>
      </c>
      <c r="G159" s="136" t="s">
        <v>1807</v>
      </c>
      <c r="H159" s="137">
        <v>2</v>
      </c>
      <c r="I159" s="138"/>
      <c r="J159" s="139">
        <f t="shared" si="20"/>
        <v>0</v>
      </c>
      <c r="K159" s="135" t="s">
        <v>405</v>
      </c>
      <c r="L159" s="33"/>
      <c r="M159" s="140" t="s">
        <v>21</v>
      </c>
      <c r="N159" s="141" t="s">
        <v>47</v>
      </c>
      <c r="P159" s="142">
        <f t="shared" si="21"/>
        <v>0</v>
      </c>
      <c r="Q159" s="142">
        <v>0</v>
      </c>
      <c r="R159" s="142">
        <f t="shared" si="22"/>
        <v>0</v>
      </c>
      <c r="S159" s="142">
        <v>0</v>
      </c>
      <c r="T159" s="143">
        <f t="shared" si="23"/>
        <v>0</v>
      </c>
      <c r="AR159" s="144" t="s">
        <v>221</v>
      </c>
      <c r="AT159" s="144" t="s">
        <v>217</v>
      </c>
      <c r="AU159" s="144" t="s">
        <v>85</v>
      </c>
      <c r="AY159" s="18" t="s">
        <v>215</v>
      </c>
      <c r="BE159" s="145">
        <f t="shared" si="24"/>
        <v>0</v>
      </c>
      <c r="BF159" s="145">
        <f t="shared" si="25"/>
        <v>0</v>
      </c>
      <c r="BG159" s="145">
        <f t="shared" si="26"/>
        <v>0</v>
      </c>
      <c r="BH159" s="145">
        <f t="shared" si="27"/>
        <v>0</v>
      </c>
      <c r="BI159" s="145">
        <f t="shared" si="28"/>
        <v>0</v>
      </c>
      <c r="BJ159" s="18" t="s">
        <v>83</v>
      </c>
      <c r="BK159" s="145">
        <f t="shared" si="29"/>
        <v>0</v>
      </c>
      <c r="BL159" s="18" t="s">
        <v>221</v>
      </c>
      <c r="BM159" s="144" t="s">
        <v>1916</v>
      </c>
    </row>
    <row r="160" spans="2:65" s="1" customFormat="1" ht="33" customHeight="1">
      <c r="B160" s="33"/>
      <c r="C160" s="133" t="s">
        <v>614</v>
      </c>
      <c r="D160" s="133" t="s">
        <v>217</v>
      </c>
      <c r="E160" s="134" t="s">
        <v>1917</v>
      </c>
      <c r="F160" s="135" t="s">
        <v>1918</v>
      </c>
      <c r="G160" s="136" t="s">
        <v>1807</v>
      </c>
      <c r="H160" s="137">
        <v>2</v>
      </c>
      <c r="I160" s="138"/>
      <c r="J160" s="139">
        <f t="shared" si="20"/>
        <v>0</v>
      </c>
      <c r="K160" s="135" t="s">
        <v>405</v>
      </c>
      <c r="L160" s="33"/>
      <c r="M160" s="140" t="s">
        <v>21</v>
      </c>
      <c r="N160" s="141" t="s">
        <v>47</v>
      </c>
      <c r="P160" s="142">
        <f t="shared" si="21"/>
        <v>0</v>
      </c>
      <c r="Q160" s="142">
        <v>0</v>
      </c>
      <c r="R160" s="142">
        <f t="shared" si="22"/>
        <v>0</v>
      </c>
      <c r="S160" s="142">
        <v>0</v>
      </c>
      <c r="T160" s="143">
        <f t="shared" si="23"/>
        <v>0</v>
      </c>
      <c r="AR160" s="144" t="s">
        <v>221</v>
      </c>
      <c r="AT160" s="144" t="s">
        <v>217</v>
      </c>
      <c r="AU160" s="144" t="s">
        <v>85</v>
      </c>
      <c r="AY160" s="18" t="s">
        <v>215</v>
      </c>
      <c r="BE160" s="145">
        <f t="shared" si="24"/>
        <v>0</v>
      </c>
      <c r="BF160" s="145">
        <f t="shared" si="25"/>
        <v>0</v>
      </c>
      <c r="BG160" s="145">
        <f t="shared" si="26"/>
        <v>0</v>
      </c>
      <c r="BH160" s="145">
        <f t="shared" si="27"/>
        <v>0</v>
      </c>
      <c r="BI160" s="145">
        <f t="shared" si="28"/>
        <v>0</v>
      </c>
      <c r="BJ160" s="18" t="s">
        <v>83</v>
      </c>
      <c r="BK160" s="145">
        <f t="shared" si="29"/>
        <v>0</v>
      </c>
      <c r="BL160" s="18" t="s">
        <v>221</v>
      </c>
      <c r="BM160" s="144" t="s">
        <v>1919</v>
      </c>
    </row>
    <row r="161" spans="2:65" s="1" customFormat="1" ht="16.5" customHeight="1">
      <c r="B161" s="33"/>
      <c r="C161" s="133" t="s">
        <v>431</v>
      </c>
      <c r="D161" s="133" t="s">
        <v>217</v>
      </c>
      <c r="E161" s="134" t="s">
        <v>1920</v>
      </c>
      <c r="F161" s="135" t="s">
        <v>1921</v>
      </c>
      <c r="G161" s="136" t="s">
        <v>1807</v>
      </c>
      <c r="H161" s="137">
        <v>4</v>
      </c>
      <c r="I161" s="138"/>
      <c r="J161" s="139">
        <f t="shared" si="20"/>
        <v>0</v>
      </c>
      <c r="K161" s="135" t="s">
        <v>405</v>
      </c>
      <c r="L161" s="33"/>
      <c r="M161" s="140" t="s">
        <v>21</v>
      </c>
      <c r="N161" s="141" t="s">
        <v>47</v>
      </c>
      <c r="P161" s="142">
        <f t="shared" si="21"/>
        <v>0</v>
      </c>
      <c r="Q161" s="142">
        <v>0</v>
      </c>
      <c r="R161" s="142">
        <f t="shared" si="22"/>
        <v>0</v>
      </c>
      <c r="S161" s="142">
        <v>0</v>
      </c>
      <c r="T161" s="143">
        <f t="shared" si="23"/>
        <v>0</v>
      </c>
      <c r="AR161" s="144" t="s">
        <v>221</v>
      </c>
      <c r="AT161" s="144" t="s">
        <v>217</v>
      </c>
      <c r="AU161" s="144" t="s">
        <v>85</v>
      </c>
      <c r="AY161" s="18" t="s">
        <v>215</v>
      </c>
      <c r="BE161" s="145">
        <f t="shared" si="24"/>
        <v>0</v>
      </c>
      <c r="BF161" s="145">
        <f t="shared" si="25"/>
        <v>0</v>
      </c>
      <c r="BG161" s="145">
        <f t="shared" si="26"/>
        <v>0</v>
      </c>
      <c r="BH161" s="145">
        <f t="shared" si="27"/>
        <v>0</v>
      </c>
      <c r="BI161" s="145">
        <f t="shared" si="28"/>
        <v>0</v>
      </c>
      <c r="BJ161" s="18" t="s">
        <v>83</v>
      </c>
      <c r="BK161" s="145">
        <f t="shared" si="29"/>
        <v>0</v>
      </c>
      <c r="BL161" s="18" t="s">
        <v>221</v>
      </c>
      <c r="BM161" s="144" t="s">
        <v>1922</v>
      </c>
    </row>
    <row r="162" spans="2:65" s="1" customFormat="1" ht="16.5" customHeight="1">
      <c r="B162" s="33"/>
      <c r="C162" s="133" t="s">
        <v>623</v>
      </c>
      <c r="D162" s="133" t="s">
        <v>217</v>
      </c>
      <c r="E162" s="134" t="s">
        <v>1923</v>
      </c>
      <c r="F162" s="135" t="s">
        <v>1924</v>
      </c>
      <c r="G162" s="136" t="s">
        <v>1807</v>
      </c>
      <c r="H162" s="137">
        <v>60</v>
      </c>
      <c r="I162" s="138"/>
      <c r="J162" s="139">
        <f t="shared" si="20"/>
        <v>0</v>
      </c>
      <c r="K162" s="135" t="s">
        <v>405</v>
      </c>
      <c r="L162" s="33"/>
      <c r="M162" s="140" t="s">
        <v>21</v>
      </c>
      <c r="N162" s="141" t="s">
        <v>47</v>
      </c>
      <c r="P162" s="142">
        <f t="shared" si="21"/>
        <v>0</v>
      </c>
      <c r="Q162" s="142">
        <v>0</v>
      </c>
      <c r="R162" s="142">
        <f t="shared" si="22"/>
        <v>0</v>
      </c>
      <c r="S162" s="142">
        <v>0</v>
      </c>
      <c r="T162" s="143">
        <f t="shared" si="23"/>
        <v>0</v>
      </c>
      <c r="AR162" s="144" t="s">
        <v>221</v>
      </c>
      <c r="AT162" s="144" t="s">
        <v>217</v>
      </c>
      <c r="AU162" s="144" t="s">
        <v>85</v>
      </c>
      <c r="AY162" s="18" t="s">
        <v>215</v>
      </c>
      <c r="BE162" s="145">
        <f t="shared" si="24"/>
        <v>0</v>
      </c>
      <c r="BF162" s="145">
        <f t="shared" si="25"/>
        <v>0</v>
      </c>
      <c r="BG162" s="145">
        <f t="shared" si="26"/>
        <v>0</v>
      </c>
      <c r="BH162" s="145">
        <f t="shared" si="27"/>
        <v>0</v>
      </c>
      <c r="BI162" s="145">
        <f t="shared" si="28"/>
        <v>0</v>
      </c>
      <c r="BJ162" s="18" t="s">
        <v>83</v>
      </c>
      <c r="BK162" s="145">
        <f t="shared" si="29"/>
        <v>0</v>
      </c>
      <c r="BL162" s="18" t="s">
        <v>221</v>
      </c>
      <c r="BM162" s="144" t="s">
        <v>1925</v>
      </c>
    </row>
    <row r="163" spans="2:65" s="1" customFormat="1" ht="16.5" customHeight="1">
      <c r="B163" s="33"/>
      <c r="C163" s="133" t="s">
        <v>441</v>
      </c>
      <c r="D163" s="133" t="s">
        <v>217</v>
      </c>
      <c r="E163" s="134" t="s">
        <v>1926</v>
      </c>
      <c r="F163" s="135" t="s">
        <v>1855</v>
      </c>
      <c r="G163" s="136" t="s">
        <v>1103</v>
      </c>
      <c r="H163" s="137">
        <v>1</v>
      </c>
      <c r="I163" s="138"/>
      <c r="J163" s="139">
        <f t="shared" si="20"/>
        <v>0</v>
      </c>
      <c r="K163" s="135" t="s">
        <v>405</v>
      </c>
      <c r="L163" s="33"/>
      <c r="M163" s="140" t="s">
        <v>21</v>
      </c>
      <c r="N163" s="141" t="s">
        <v>47</v>
      </c>
      <c r="P163" s="142">
        <f t="shared" si="21"/>
        <v>0</v>
      </c>
      <c r="Q163" s="142">
        <v>0</v>
      </c>
      <c r="R163" s="142">
        <f t="shared" si="22"/>
        <v>0</v>
      </c>
      <c r="S163" s="142">
        <v>0</v>
      </c>
      <c r="T163" s="143">
        <f t="shared" si="23"/>
        <v>0</v>
      </c>
      <c r="AR163" s="144" t="s">
        <v>221</v>
      </c>
      <c r="AT163" s="144" t="s">
        <v>217</v>
      </c>
      <c r="AU163" s="144" t="s">
        <v>85</v>
      </c>
      <c r="AY163" s="18" t="s">
        <v>215</v>
      </c>
      <c r="BE163" s="145">
        <f t="shared" si="24"/>
        <v>0</v>
      </c>
      <c r="BF163" s="145">
        <f t="shared" si="25"/>
        <v>0</v>
      </c>
      <c r="BG163" s="145">
        <f t="shared" si="26"/>
        <v>0</v>
      </c>
      <c r="BH163" s="145">
        <f t="shared" si="27"/>
        <v>0</v>
      </c>
      <c r="BI163" s="145">
        <f t="shared" si="28"/>
        <v>0</v>
      </c>
      <c r="BJ163" s="18" t="s">
        <v>83</v>
      </c>
      <c r="BK163" s="145">
        <f t="shared" si="29"/>
        <v>0</v>
      </c>
      <c r="BL163" s="18" t="s">
        <v>221</v>
      </c>
      <c r="BM163" s="144" t="s">
        <v>1927</v>
      </c>
    </row>
    <row r="164" spans="2:63" s="11" customFormat="1" ht="22.9" customHeight="1">
      <c r="B164" s="121"/>
      <c r="D164" s="122" t="s">
        <v>75</v>
      </c>
      <c r="E164" s="131" t="s">
        <v>1928</v>
      </c>
      <c r="F164" s="131" t="s">
        <v>216</v>
      </c>
      <c r="I164" s="124"/>
      <c r="J164" s="132">
        <f>BK164</f>
        <v>0</v>
      </c>
      <c r="L164" s="121"/>
      <c r="M164" s="126"/>
      <c r="P164" s="127">
        <f>SUM(P165:P167)</f>
        <v>0</v>
      </c>
      <c r="R164" s="127">
        <f>SUM(R165:R167)</f>
        <v>0</v>
      </c>
      <c r="T164" s="128">
        <f>SUM(T165:T167)</f>
        <v>0</v>
      </c>
      <c r="AR164" s="122" t="s">
        <v>83</v>
      </c>
      <c r="AT164" s="129" t="s">
        <v>75</v>
      </c>
      <c r="AU164" s="129" t="s">
        <v>83</v>
      </c>
      <c r="AY164" s="122" t="s">
        <v>215</v>
      </c>
      <c r="BK164" s="130">
        <f>SUM(BK165:BK167)</f>
        <v>0</v>
      </c>
    </row>
    <row r="165" spans="2:65" s="1" customFormat="1" ht="16.5" customHeight="1">
      <c r="B165" s="33"/>
      <c r="C165" s="133" t="s">
        <v>636</v>
      </c>
      <c r="D165" s="133" t="s">
        <v>217</v>
      </c>
      <c r="E165" s="134" t="s">
        <v>1929</v>
      </c>
      <c r="F165" s="135" t="s">
        <v>1930</v>
      </c>
      <c r="G165" s="136" t="s">
        <v>301</v>
      </c>
      <c r="H165" s="137">
        <v>120</v>
      </c>
      <c r="I165" s="138"/>
      <c r="J165" s="139">
        <f>ROUND(I165*H165,2)</f>
        <v>0</v>
      </c>
      <c r="K165" s="135" t="s">
        <v>405</v>
      </c>
      <c r="L165" s="33"/>
      <c r="M165" s="140" t="s">
        <v>21</v>
      </c>
      <c r="N165" s="141" t="s">
        <v>47</v>
      </c>
      <c r="P165" s="142">
        <f>O165*H165</f>
        <v>0</v>
      </c>
      <c r="Q165" s="142">
        <v>0</v>
      </c>
      <c r="R165" s="142">
        <f>Q165*H165</f>
        <v>0</v>
      </c>
      <c r="S165" s="142">
        <v>0</v>
      </c>
      <c r="T165" s="143">
        <f>S165*H165</f>
        <v>0</v>
      </c>
      <c r="AR165" s="144" t="s">
        <v>221</v>
      </c>
      <c r="AT165" s="144" t="s">
        <v>217</v>
      </c>
      <c r="AU165" s="144" t="s">
        <v>85</v>
      </c>
      <c r="AY165" s="18" t="s">
        <v>215</v>
      </c>
      <c r="BE165" s="145">
        <f>IF(N165="základní",J165,0)</f>
        <v>0</v>
      </c>
      <c r="BF165" s="145">
        <f>IF(N165="snížená",J165,0)</f>
        <v>0</v>
      </c>
      <c r="BG165" s="145">
        <f>IF(N165="zákl. přenesená",J165,0)</f>
        <v>0</v>
      </c>
      <c r="BH165" s="145">
        <f>IF(N165="sníž. přenesená",J165,0)</f>
        <v>0</v>
      </c>
      <c r="BI165" s="145">
        <f>IF(N165="nulová",J165,0)</f>
        <v>0</v>
      </c>
      <c r="BJ165" s="18" t="s">
        <v>83</v>
      </c>
      <c r="BK165" s="145">
        <f>ROUND(I165*H165,2)</f>
        <v>0</v>
      </c>
      <c r="BL165" s="18" t="s">
        <v>221</v>
      </c>
      <c r="BM165" s="144" t="s">
        <v>1931</v>
      </c>
    </row>
    <row r="166" spans="2:65" s="1" customFormat="1" ht="16.5" customHeight="1">
      <c r="B166" s="33"/>
      <c r="C166" s="133" t="s">
        <v>448</v>
      </c>
      <c r="D166" s="133" t="s">
        <v>217</v>
      </c>
      <c r="E166" s="134" t="s">
        <v>1932</v>
      </c>
      <c r="F166" s="135" t="s">
        <v>1933</v>
      </c>
      <c r="G166" s="136" t="s">
        <v>301</v>
      </c>
      <c r="H166" s="137">
        <v>120</v>
      </c>
      <c r="I166" s="138"/>
      <c r="J166" s="139">
        <f>ROUND(I166*H166,2)</f>
        <v>0</v>
      </c>
      <c r="K166" s="135" t="s">
        <v>405</v>
      </c>
      <c r="L166" s="33"/>
      <c r="M166" s="140" t="s">
        <v>21</v>
      </c>
      <c r="N166" s="141" t="s">
        <v>47</v>
      </c>
      <c r="P166" s="142">
        <f>O166*H166</f>
        <v>0</v>
      </c>
      <c r="Q166" s="142">
        <v>0</v>
      </c>
      <c r="R166" s="142">
        <f>Q166*H166</f>
        <v>0</v>
      </c>
      <c r="S166" s="142">
        <v>0</v>
      </c>
      <c r="T166" s="143">
        <f>S166*H166</f>
        <v>0</v>
      </c>
      <c r="AR166" s="144" t="s">
        <v>221</v>
      </c>
      <c r="AT166" s="144" t="s">
        <v>217</v>
      </c>
      <c r="AU166" s="144" t="s">
        <v>85</v>
      </c>
      <c r="AY166" s="18" t="s">
        <v>215</v>
      </c>
      <c r="BE166" s="145">
        <f>IF(N166="základní",J166,0)</f>
        <v>0</v>
      </c>
      <c r="BF166" s="145">
        <f>IF(N166="snížená",J166,0)</f>
        <v>0</v>
      </c>
      <c r="BG166" s="145">
        <f>IF(N166="zákl. přenesená",J166,0)</f>
        <v>0</v>
      </c>
      <c r="BH166" s="145">
        <f>IF(N166="sníž. přenesená",J166,0)</f>
        <v>0</v>
      </c>
      <c r="BI166" s="145">
        <f>IF(N166="nulová",J166,0)</f>
        <v>0</v>
      </c>
      <c r="BJ166" s="18" t="s">
        <v>83</v>
      </c>
      <c r="BK166" s="145">
        <f>ROUND(I166*H166,2)</f>
        <v>0</v>
      </c>
      <c r="BL166" s="18" t="s">
        <v>221</v>
      </c>
      <c r="BM166" s="144" t="s">
        <v>1934</v>
      </c>
    </row>
    <row r="167" spans="2:65" s="1" customFormat="1" ht="16.5" customHeight="1">
      <c r="B167" s="33"/>
      <c r="C167" s="133" t="s">
        <v>645</v>
      </c>
      <c r="D167" s="133" t="s">
        <v>217</v>
      </c>
      <c r="E167" s="134" t="s">
        <v>1935</v>
      </c>
      <c r="F167" s="135" t="s">
        <v>1936</v>
      </c>
      <c r="G167" s="136" t="s">
        <v>1937</v>
      </c>
      <c r="H167" s="137">
        <v>0.2</v>
      </c>
      <c r="I167" s="138"/>
      <c r="J167" s="139">
        <f>ROUND(I167*H167,2)</f>
        <v>0</v>
      </c>
      <c r="K167" s="135" t="s">
        <v>405</v>
      </c>
      <c r="L167" s="33"/>
      <c r="M167" s="140" t="s">
        <v>21</v>
      </c>
      <c r="N167" s="141" t="s">
        <v>47</v>
      </c>
      <c r="P167" s="142">
        <f>O167*H167</f>
        <v>0</v>
      </c>
      <c r="Q167" s="142">
        <v>0</v>
      </c>
      <c r="R167" s="142">
        <f>Q167*H167</f>
        <v>0</v>
      </c>
      <c r="S167" s="142">
        <v>0</v>
      </c>
      <c r="T167" s="143">
        <f>S167*H167</f>
        <v>0</v>
      </c>
      <c r="AR167" s="144" t="s">
        <v>221</v>
      </c>
      <c r="AT167" s="144" t="s">
        <v>217</v>
      </c>
      <c r="AU167" s="144" t="s">
        <v>85</v>
      </c>
      <c r="AY167" s="18" t="s">
        <v>215</v>
      </c>
      <c r="BE167" s="145">
        <f>IF(N167="základní",J167,0)</f>
        <v>0</v>
      </c>
      <c r="BF167" s="145">
        <f>IF(N167="snížená",J167,0)</f>
        <v>0</v>
      </c>
      <c r="BG167" s="145">
        <f>IF(N167="zákl. přenesená",J167,0)</f>
        <v>0</v>
      </c>
      <c r="BH167" s="145">
        <f>IF(N167="sníž. přenesená",J167,0)</f>
        <v>0</v>
      </c>
      <c r="BI167" s="145">
        <f>IF(N167="nulová",J167,0)</f>
        <v>0</v>
      </c>
      <c r="BJ167" s="18" t="s">
        <v>83</v>
      </c>
      <c r="BK167" s="145">
        <f>ROUND(I167*H167,2)</f>
        <v>0</v>
      </c>
      <c r="BL167" s="18" t="s">
        <v>221</v>
      </c>
      <c r="BM167" s="144" t="s">
        <v>1938</v>
      </c>
    </row>
    <row r="168" spans="2:63" s="11" customFormat="1" ht="22.9" customHeight="1">
      <c r="B168" s="121"/>
      <c r="D168" s="122" t="s">
        <v>75</v>
      </c>
      <c r="E168" s="131" t="s">
        <v>1939</v>
      </c>
      <c r="F168" s="131" t="s">
        <v>1940</v>
      </c>
      <c r="I168" s="124"/>
      <c r="J168" s="132">
        <f>BK168</f>
        <v>0</v>
      </c>
      <c r="L168" s="121"/>
      <c r="M168" s="126"/>
      <c r="P168" s="127">
        <f>SUM(P169:P181)</f>
        <v>0</v>
      </c>
      <c r="R168" s="127">
        <f>SUM(R169:R181)</f>
        <v>0</v>
      </c>
      <c r="T168" s="128">
        <f>SUM(T169:T181)</f>
        <v>0</v>
      </c>
      <c r="AR168" s="122" t="s">
        <v>83</v>
      </c>
      <c r="AT168" s="129" t="s">
        <v>75</v>
      </c>
      <c r="AU168" s="129" t="s">
        <v>83</v>
      </c>
      <c r="AY168" s="122" t="s">
        <v>215</v>
      </c>
      <c r="BK168" s="130">
        <f>SUM(BK169:BK181)</f>
        <v>0</v>
      </c>
    </row>
    <row r="169" spans="2:65" s="1" customFormat="1" ht="16.5" customHeight="1">
      <c r="B169" s="33"/>
      <c r="C169" s="133" t="s">
        <v>452</v>
      </c>
      <c r="D169" s="133" t="s">
        <v>217</v>
      </c>
      <c r="E169" s="134" t="s">
        <v>1941</v>
      </c>
      <c r="F169" s="135" t="s">
        <v>1942</v>
      </c>
      <c r="G169" s="136" t="s">
        <v>1103</v>
      </c>
      <c r="H169" s="137">
        <v>1</v>
      </c>
      <c r="I169" s="138"/>
      <c r="J169" s="139">
        <f aca="true" t="shared" si="30" ref="J169:J181">ROUND(I169*H169,2)</f>
        <v>0</v>
      </c>
      <c r="K169" s="135" t="s">
        <v>405</v>
      </c>
      <c r="L169" s="33"/>
      <c r="M169" s="140" t="s">
        <v>21</v>
      </c>
      <c r="N169" s="141" t="s">
        <v>47</v>
      </c>
      <c r="P169" s="142">
        <f aca="true" t="shared" si="31" ref="P169:P181">O169*H169</f>
        <v>0</v>
      </c>
      <c r="Q169" s="142">
        <v>0</v>
      </c>
      <c r="R169" s="142">
        <f aca="true" t="shared" si="32" ref="R169:R181">Q169*H169</f>
        <v>0</v>
      </c>
      <c r="S169" s="142">
        <v>0</v>
      </c>
      <c r="T169" s="143">
        <f aca="true" t="shared" si="33" ref="T169:T181">S169*H169</f>
        <v>0</v>
      </c>
      <c r="AR169" s="144" t="s">
        <v>221</v>
      </c>
      <c r="AT169" s="144" t="s">
        <v>217</v>
      </c>
      <c r="AU169" s="144" t="s">
        <v>85</v>
      </c>
      <c r="AY169" s="18" t="s">
        <v>215</v>
      </c>
      <c r="BE169" s="145">
        <f aca="true" t="shared" si="34" ref="BE169:BE181">IF(N169="základní",J169,0)</f>
        <v>0</v>
      </c>
      <c r="BF169" s="145">
        <f aca="true" t="shared" si="35" ref="BF169:BF181">IF(N169="snížená",J169,0)</f>
        <v>0</v>
      </c>
      <c r="BG169" s="145">
        <f aca="true" t="shared" si="36" ref="BG169:BG181">IF(N169="zákl. přenesená",J169,0)</f>
        <v>0</v>
      </c>
      <c r="BH169" s="145">
        <f aca="true" t="shared" si="37" ref="BH169:BH181">IF(N169="sníž. přenesená",J169,0)</f>
        <v>0</v>
      </c>
      <c r="BI169" s="145">
        <f aca="true" t="shared" si="38" ref="BI169:BI181">IF(N169="nulová",J169,0)</f>
        <v>0</v>
      </c>
      <c r="BJ169" s="18" t="s">
        <v>83</v>
      </c>
      <c r="BK169" s="145">
        <f aca="true" t="shared" si="39" ref="BK169:BK181">ROUND(I169*H169,2)</f>
        <v>0</v>
      </c>
      <c r="BL169" s="18" t="s">
        <v>221</v>
      </c>
      <c r="BM169" s="144" t="s">
        <v>1943</v>
      </c>
    </row>
    <row r="170" spans="2:65" s="1" customFormat="1" ht="16.5" customHeight="1">
      <c r="B170" s="33"/>
      <c r="C170" s="133" t="s">
        <v>655</v>
      </c>
      <c r="D170" s="133" t="s">
        <v>217</v>
      </c>
      <c r="E170" s="134" t="s">
        <v>1944</v>
      </c>
      <c r="F170" s="135" t="s">
        <v>1945</v>
      </c>
      <c r="G170" s="136" t="s">
        <v>1103</v>
      </c>
      <c r="H170" s="137">
        <v>1</v>
      </c>
      <c r="I170" s="138"/>
      <c r="J170" s="139">
        <f t="shared" si="30"/>
        <v>0</v>
      </c>
      <c r="K170" s="135" t="s">
        <v>405</v>
      </c>
      <c r="L170" s="33"/>
      <c r="M170" s="140" t="s">
        <v>21</v>
      </c>
      <c r="N170" s="141" t="s">
        <v>47</v>
      </c>
      <c r="P170" s="142">
        <f t="shared" si="31"/>
        <v>0</v>
      </c>
      <c r="Q170" s="142">
        <v>0</v>
      </c>
      <c r="R170" s="142">
        <f t="shared" si="32"/>
        <v>0</v>
      </c>
      <c r="S170" s="142">
        <v>0</v>
      </c>
      <c r="T170" s="143">
        <f t="shared" si="33"/>
        <v>0</v>
      </c>
      <c r="AR170" s="144" t="s">
        <v>221</v>
      </c>
      <c r="AT170" s="144" t="s">
        <v>217</v>
      </c>
      <c r="AU170" s="144" t="s">
        <v>85</v>
      </c>
      <c r="AY170" s="18" t="s">
        <v>215</v>
      </c>
      <c r="BE170" s="145">
        <f t="shared" si="34"/>
        <v>0</v>
      </c>
      <c r="BF170" s="145">
        <f t="shared" si="35"/>
        <v>0</v>
      </c>
      <c r="BG170" s="145">
        <f t="shared" si="36"/>
        <v>0</v>
      </c>
      <c r="BH170" s="145">
        <f t="shared" si="37"/>
        <v>0</v>
      </c>
      <c r="BI170" s="145">
        <f t="shared" si="38"/>
        <v>0</v>
      </c>
      <c r="BJ170" s="18" t="s">
        <v>83</v>
      </c>
      <c r="BK170" s="145">
        <f t="shared" si="39"/>
        <v>0</v>
      </c>
      <c r="BL170" s="18" t="s">
        <v>221</v>
      </c>
      <c r="BM170" s="144" t="s">
        <v>1946</v>
      </c>
    </row>
    <row r="171" spans="2:65" s="1" customFormat="1" ht="16.5" customHeight="1">
      <c r="B171" s="33"/>
      <c r="C171" s="133" t="s">
        <v>458</v>
      </c>
      <c r="D171" s="133" t="s">
        <v>217</v>
      </c>
      <c r="E171" s="134" t="s">
        <v>1947</v>
      </c>
      <c r="F171" s="135" t="s">
        <v>1948</v>
      </c>
      <c r="G171" s="136" t="s">
        <v>1103</v>
      </c>
      <c r="H171" s="137">
        <v>1</v>
      </c>
      <c r="I171" s="138"/>
      <c r="J171" s="139">
        <f t="shared" si="30"/>
        <v>0</v>
      </c>
      <c r="K171" s="135" t="s">
        <v>405</v>
      </c>
      <c r="L171" s="33"/>
      <c r="M171" s="140" t="s">
        <v>21</v>
      </c>
      <c r="N171" s="141" t="s">
        <v>47</v>
      </c>
      <c r="P171" s="142">
        <f t="shared" si="31"/>
        <v>0</v>
      </c>
      <c r="Q171" s="142">
        <v>0</v>
      </c>
      <c r="R171" s="142">
        <f t="shared" si="32"/>
        <v>0</v>
      </c>
      <c r="S171" s="142">
        <v>0</v>
      </c>
      <c r="T171" s="143">
        <f t="shared" si="33"/>
        <v>0</v>
      </c>
      <c r="AR171" s="144" t="s">
        <v>221</v>
      </c>
      <c r="AT171" s="144" t="s">
        <v>217</v>
      </c>
      <c r="AU171" s="144" t="s">
        <v>85</v>
      </c>
      <c r="AY171" s="18" t="s">
        <v>215</v>
      </c>
      <c r="BE171" s="145">
        <f t="shared" si="34"/>
        <v>0</v>
      </c>
      <c r="BF171" s="145">
        <f t="shared" si="35"/>
        <v>0</v>
      </c>
      <c r="BG171" s="145">
        <f t="shared" si="36"/>
        <v>0</v>
      </c>
      <c r="BH171" s="145">
        <f t="shared" si="37"/>
        <v>0</v>
      </c>
      <c r="BI171" s="145">
        <f t="shared" si="38"/>
        <v>0</v>
      </c>
      <c r="BJ171" s="18" t="s">
        <v>83</v>
      </c>
      <c r="BK171" s="145">
        <f t="shared" si="39"/>
        <v>0</v>
      </c>
      <c r="BL171" s="18" t="s">
        <v>221</v>
      </c>
      <c r="BM171" s="144" t="s">
        <v>1949</v>
      </c>
    </row>
    <row r="172" spans="2:65" s="1" customFormat="1" ht="24.25" customHeight="1">
      <c r="B172" s="33"/>
      <c r="C172" s="133" t="s">
        <v>667</v>
      </c>
      <c r="D172" s="133" t="s">
        <v>217</v>
      </c>
      <c r="E172" s="134" t="s">
        <v>1950</v>
      </c>
      <c r="F172" s="135" t="s">
        <v>1951</v>
      </c>
      <c r="G172" s="136" t="s">
        <v>1103</v>
      </c>
      <c r="H172" s="137">
        <v>1</v>
      </c>
      <c r="I172" s="138"/>
      <c r="J172" s="139">
        <f t="shared" si="30"/>
        <v>0</v>
      </c>
      <c r="K172" s="135" t="s">
        <v>405</v>
      </c>
      <c r="L172" s="33"/>
      <c r="M172" s="140" t="s">
        <v>21</v>
      </c>
      <c r="N172" s="141" t="s">
        <v>47</v>
      </c>
      <c r="P172" s="142">
        <f t="shared" si="31"/>
        <v>0</v>
      </c>
      <c r="Q172" s="142">
        <v>0</v>
      </c>
      <c r="R172" s="142">
        <f t="shared" si="32"/>
        <v>0</v>
      </c>
      <c r="S172" s="142">
        <v>0</v>
      </c>
      <c r="T172" s="143">
        <f t="shared" si="33"/>
        <v>0</v>
      </c>
      <c r="AR172" s="144" t="s">
        <v>221</v>
      </c>
      <c r="AT172" s="144" t="s">
        <v>217</v>
      </c>
      <c r="AU172" s="144" t="s">
        <v>85</v>
      </c>
      <c r="AY172" s="18" t="s">
        <v>215</v>
      </c>
      <c r="BE172" s="145">
        <f t="shared" si="34"/>
        <v>0</v>
      </c>
      <c r="BF172" s="145">
        <f t="shared" si="35"/>
        <v>0</v>
      </c>
      <c r="BG172" s="145">
        <f t="shared" si="36"/>
        <v>0</v>
      </c>
      <c r="BH172" s="145">
        <f t="shared" si="37"/>
        <v>0</v>
      </c>
      <c r="BI172" s="145">
        <f t="shared" si="38"/>
        <v>0</v>
      </c>
      <c r="BJ172" s="18" t="s">
        <v>83</v>
      </c>
      <c r="BK172" s="145">
        <f t="shared" si="39"/>
        <v>0</v>
      </c>
      <c r="BL172" s="18" t="s">
        <v>221</v>
      </c>
      <c r="BM172" s="144" t="s">
        <v>1952</v>
      </c>
    </row>
    <row r="173" spans="2:65" s="1" customFormat="1" ht="16.5" customHeight="1">
      <c r="B173" s="33"/>
      <c r="C173" s="133" t="s">
        <v>464</v>
      </c>
      <c r="D173" s="133" t="s">
        <v>217</v>
      </c>
      <c r="E173" s="134" t="s">
        <v>1953</v>
      </c>
      <c r="F173" s="135" t="s">
        <v>1954</v>
      </c>
      <c r="G173" s="136" t="s">
        <v>1103</v>
      </c>
      <c r="H173" s="137">
        <v>1</v>
      </c>
      <c r="I173" s="138"/>
      <c r="J173" s="139">
        <f t="shared" si="30"/>
        <v>0</v>
      </c>
      <c r="K173" s="135" t="s">
        <v>405</v>
      </c>
      <c r="L173" s="33"/>
      <c r="M173" s="140" t="s">
        <v>21</v>
      </c>
      <c r="N173" s="141" t="s">
        <v>47</v>
      </c>
      <c r="P173" s="142">
        <f t="shared" si="31"/>
        <v>0</v>
      </c>
      <c r="Q173" s="142">
        <v>0</v>
      </c>
      <c r="R173" s="142">
        <f t="shared" si="32"/>
        <v>0</v>
      </c>
      <c r="S173" s="142">
        <v>0</v>
      </c>
      <c r="T173" s="143">
        <f t="shared" si="33"/>
        <v>0</v>
      </c>
      <c r="AR173" s="144" t="s">
        <v>221</v>
      </c>
      <c r="AT173" s="144" t="s">
        <v>217</v>
      </c>
      <c r="AU173" s="144" t="s">
        <v>85</v>
      </c>
      <c r="AY173" s="18" t="s">
        <v>215</v>
      </c>
      <c r="BE173" s="145">
        <f t="shared" si="34"/>
        <v>0</v>
      </c>
      <c r="BF173" s="145">
        <f t="shared" si="35"/>
        <v>0</v>
      </c>
      <c r="BG173" s="145">
        <f t="shared" si="36"/>
        <v>0</v>
      </c>
      <c r="BH173" s="145">
        <f t="shared" si="37"/>
        <v>0</v>
      </c>
      <c r="BI173" s="145">
        <f t="shared" si="38"/>
        <v>0</v>
      </c>
      <c r="BJ173" s="18" t="s">
        <v>83</v>
      </c>
      <c r="BK173" s="145">
        <f t="shared" si="39"/>
        <v>0</v>
      </c>
      <c r="BL173" s="18" t="s">
        <v>221</v>
      </c>
      <c r="BM173" s="144" t="s">
        <v>1955</v>
      </c>
    </row>
    <row r="174" spans="2:65" s="1" customFormat="1" ht="16.5" customHeight="1">
      <c r="B174" s="33"/>
      <c r="C174" s="133" t="s">
        <v>678</v>
      </c>
      <c r="D174" s="133" t="s">
        <v>217</v>
      </c>
      <c r="E174" s="134" t="s">
        <v>1956</v>
      </c>
      <c r="F174" s="135" t="s">
        <v>1957</v>
      </c>
      <c r="G174" s="136" t="s">
        <v>1103</v>
      </c>
      <c r="H174" s="137">
        <v>1</v>
      </c>
      <c r="I174" s="138"/>
      <c r="J174" s="139">
        <f t="shared" si="30"/>
        <v>0</v>
      </c>
      <c r="K174" s="135" t="s">
        <v>405</v>
      </c>
      <c r="L174" s="33"/>
      <c r="M174" s="140" t="s">
        <v>21</v>
      </c>
      <c r="N174" s="141" t="s">
        <v>47</v>
      </c>
      <c r="P174" s="142">
        <f t="shared" si="31"/>
        <v>0</v>
      </c>
      <c r="Q174" s="142">
        <v>0</v>
      </c>
      <c r="R174" s="142">
        <f t="shared" si="32"/>
        <v>0</v>
      </c>
      <c r="S174" s="142">
        <v>0</v>
      </c>
      <c r="T174" s="143">
        <f t="shared" si="33"/>
        <v>0</v>
      </c>
      <c r="AR174" s="144" t="s">
        <v>221</v>
      </c>
      <c r="AT174" s="144" t="s">
        <v>217</v>
      </c>
      <c r="AU174" s="144" t="s">
        <v>85</v>
      </c>
      <c r="AY174" s="18" t="s">
        <v>215</v>
      </c>
      <c r="BE174" s="145">
        <f t="shared" si="34"/>
        <v>0</v>
      </c>
      <c r="BF174" s="145">
        <f t="shared" si="35"/>
        <v>0</v>
      </c>
      <c r="BG174" s="145">
        <f t="shared" si="36"/>
        <v>0</v>
      </c>
      <c r="BH174" s="145">
        <f t="shared" si="37"/>
        <v>0</v>
      </c>
      <c r="BI174" s="145">
        <f t="shared" si="38"/>
        <v>0</v>
      </c>
      <c r="BJ174" s="18" t="s">
        <v>83</v>
      </c>
      <c r="BK174" s="145">
        <f t="shared" si="39"/>
        <v>0</v>
      </c>
      <c r="BL174" s="18" t="s">
        <v>221</v>
      </c>
      <c r="BM174" s="144" t="s">
        <v>1958</v>
      </c>
    </row>
    <row r="175" spans="2:65" s="1" customFormat="1" ht="16.5" customHeight="1">
      <c r="B175" s="33"/>
      <c r="C175" s="133" t="s">
        <v>469</v>
      </c>
      <c r="D175" s="133" t="s">
        <v>217</v>
      </c>
      <c r="E175" s="134" t="s">
        <v>1959</v>
      </c>
      <c r="F175" s="135" t="s">
        <v>1960</v>
      </c>
      <c r="G175" s="136" t="s">
        <v>1103</v>
      </c>
      <c r="H175" s="137">
        <v>1</v>
      </c>
      <c r="I175" s="138"/>
      <c r="J175" s="139">
        <f t="shared" si="30"/>
        <v>0</v>
      </c>
      <c r="K175" s="135" t="s">
        <v>405</v>
      </c>
      <c r="L175" s="33"/>
      <c r="M175" s="140" t="s">
        <v>21</v>
      </c>
      <c r="N175" s="141" t="s">
        <v>47</v>
      </c>
      <c r="P175" s="142">
        <f t="shared" si="31"/>
        <v>0</v>
      </c>
      <c r="Q175" s="142">
        <v>0</v>
      </c>
      <c r="R175" s="142">
        <f t="shared" si="32"/>
        <v>0</v>
      </c>
      <c r="S175" s="142">
        <v>0</v>
      </c>
      <c r="T175" s="143">
        <f t="shared" si="33"/>
        <v>0</v>
      </c>
      <c r="AR175" s="144" t="s">
        <v>221</v>
      </c>
      <c r="AT175" s="144" t="s">
        <v>217</v>
      </c>
      <c r="AU175" s="144" t="s">
        <v>85</v>
      </c>
      <c r="AY175" s="18" t="s">
        <v>215</v>
      </c>
      <c r="BE175" s="145">
        <f t="shared" si="34"/>
        <v>0</v>
      </c>
      <c r="BF175" s="145">
        <f t="shared" si="35"/>
        <v>0</v>
      </c>
      <c r="BG175" s="145">
        <f t="shared" si="36"/>
        <v>0</v>
      </c>
      <c r="BH175" s="145">
        <f t="shared" si="37"/>
        <v>0</v>
      </c>
      <c r="BI175" s="145">
        <f t="shared" si="38"/>
        <v>0</v>
      </c>
      <c r="BJ175" s="18" t="s">
        <v>83</v>
      </c>
      <c r="BK175" s="145">
        <f t="shared" si="39"/>
        <v>0</v>
      </c>
      <c r="BL175" s="18" t="s">
        <v>221</v>
      </c>
      <c r="BM175" s="144" t="s">
        <v>1961</v>
      </c>
    </row>
    <row r="176" spans="2:65" s="1" customFormat="1" ht="21.75" customHeight="1">
      <c r="B176" s="33"/>
      <c r="C176" s="133" t="s">
        <v>690</v>
      </c>
      <c r="D176" s="133" t="s">
        <v>217</v>
      </c>
      <c r="E176" s="134" t="s">
        <v>1962</v>
      </c>
      <c r="F176" s="135" t="s">
        <v>1963</v>
      </c>
      <c r="G176" s="136" t="s">
        <v>1103</v>
      </c>
      <c r="H176" s="137">
        <v>1</v>
      </c>
      <c r="I176" s="138"/>
      <c r="J176" s="139">
        <f t="shared" si="30"/>
        <v>0</v>
      </c>
      <c r="K176" s="135" t="s">
        <v>405</v>
      </c>
      <c r="L176" s="33"/>
      <c r="M176" s="140" t="s">
        <v>21</v>
      </c>
      <c r="N176" s="141" t="s">
        <v>47</v>
      </c>
      <c r="P176" s="142">
        <f t="shared" si="31"/>
        <v>0</v>
      </c>
      <c r="Q176" s="142">
        <v>0</v>
      </c>
      <c r="R176" s="142">
        <f t="shared" si="32"/>
        <v>0</v>
      </c>
      <c r="S176" s="142">
        <v>0</v>
      </c>
      <c r="T176" s="143">
        <f t="shared" si="33"/>
        <v>0</v>
      </c>
      <c r="AR176" s="144" t="s">
        <v>221</v>
      </c>
      <c r="AT176" s="144" t="s">
        <v>217</v>
      </c>
      <c r="AU176" s="144" t="s">
        <v>85</v>
      </c>
      <c r="AY176" s="18" t="s">
        <v>215</v>
      </c>
      <c r="BE176" s="145">
        <f t="shared" si="34"/>
        <v>0</v>
      </c>
      <c r="BF176" s="145">
        <f t="shared" si="35"/>
        <v>0</v>
      </c>
      <c r="BG176" s="145">
        <f t="shared" si="36"/>
        <v>0</v>
      </c>
      <c r="BH176" s="145">
        <f t="shared" si="37"/>
        <v>0</v>
      </c>
      <c r="BI176" s="145">
        <f t="shared" si="38"/>
        <v>0</v>
      </c>
      <c r="BJ176" s="18" t="s">
        <v>83</v>
      </c>
      <c r="BK176" s="145">
        <f t="shared" si="39"/>
        <v>0</v>
      </c>
      <c r="BL176" s="18" t="s">
        <v>221</v>
      </c>
      <c r="BM176" s="144" t="s">
        <v>1964</v>
      </c>
    </row>
    <row r="177" spans="2:65" s="1" customFormat="1" ht="16.5" customHeight="1">
      <c r="B177" s="33"/>
      <c r="C177" s="133" t="s">
        <v>473</v>
      </c>
      <c r="D177" s="133" t="s">
        <v>217</v>
      </c>
      <c r="E177" s="134" t="s">
        <v>1965</v>
      </c>
      <c r="F177" s="135" t="s">
        <v>1966</v>
      </c>
      <c r="G177" s="136" t="s">
        <v>1103</v>
      </c>
      <c r="H177" s="137">
        <v>1</v>
      </c>
      <c r="I177" s="138"/>
      <c r="J177" s="139">
        <f t="shared" si="30"/>
        <v>0</v>
      </c>
      <c r="K177" s="135" t="s">
        <v>405</v>
      </c>
      <c r="L177" s="33"/>
      <c r="M177" s="140" t="s">
        <v>21</v>
      </c>
      <c r="N177" s="141" t="s">
        <v>47</v>
      </c>
      <c r="P177" s="142">
        <f t="shared" si="31"/>
        <v>0</v>
      </c>
      <c r="Q177" s="142">
        <v>0</v>
      </c>
      <c r="R177" s="142">
        <f t="shared" si="32"/>
        <v>0</v>
      </c>
      <c r="S177" s="142">
        <v>0</v>
      </c>
      <c r="T177" s="143">
        <f t="shared" si="33"/>
        <v>0</v>
      </c>
      <c r="AR177" s="144" t="s">
        <v>221</v>
      </c>
      <c r="AT177" s="144" t="s">
        <v>217</v>
      </c>
      <c r="AU177" s="144" t="s">
        <v>85</v>
      </c>
      <c r="AY177" s="18" t="s">
        <v>215</v>
      </c>
      <c r="BE177" s="145">
        <f t="shared" si="34"/>
        <v>0</v>
      </c>
      <c r="BF177" s="145">
        <f t="shared" si="35"/>
        <v>0</v>
      </c>
      <c r="BG177" s="145">
        <f t="shared" si="36"/>
        <v>0</v>
      </c>
      <c r="BH177" s="145">
        <f t="shared" si="37"/>
        <v>0</v>
      </c>
      <c r="BI177" s="145">
        <f t="shared" si="38"/>
        <v>0</v>
      </c>
      <c r="BJ177" s="18" t="s">
        <v>83</v>
      </c>
      <c r="BK177" s="145">
        <f t="shared" si="39"/>
        <v>0</v>
      </c>
      <c r="BL177" s="18" t="s">
        <v>221</v>
      </c>
      <c r="BM177" s="144" t="s">
        <v>1967</v>
      </c>
    </row>
    <row r="178" spans="2:65" s="1" customFormat="1" ht="16.5" customHeight="1">
      <c r="B178" s="33"/>
      <c r="C178" s="133" t="s">
        <v>703</v>
      </c>
      <c r="D178" s="133" t="s">
        <v>217</v>
      </c>
      <c r="E178" s="134" t="s">
        <v>1968</v>
      </c>
      <c r="F178" s="135" t="s">
        <v>1969</v>
      </c>
      <c r="G178" s="136" t="s">
        <v>1103</v>
      </c>
      <c r="H178" s="137">
        <v>1</v>
      </c>
      <c r="I178" s="138"/>
      <c r="J178" s="139">
        <f t="shared" si="30"/>
        <v>0</v>
      </c>
      <c r="K178" s="135" t="s">
        <v>405</v>
      </c>
      <c r="L178" s="33"/>
      <c r="M178" s="140" t="s">
        <v>21</v>
      </c>
      <c r="N178" s="141" t="s">
        <v>47</v>
      </c>
      <c r="P178" s="142">
        <f t="shared" si="31"/>
        <v>0</v>
      </c>
      <c r="Q178" s="142">
        <v>0</v>
      </c>
      <c r="R178" s="142">
        <f t="shared" si="32"/>
        <v>0</v>
      </c>
      <c r="S178" s="142">
        <v>0</v>
      </c>
      <c r="T178" s="143">
        <f t="shared" si="33"/>
        <v>0</v>
      </c>
      <c r="AR178" s="144" t="s">
        <v>221</v>
      </c>
      <c r="AT178" s="144" t="s">
        <v>217</v>
      </c>
      <c r="AU178" s="144" t="s">
        <v>85</v>
      </c>
      <c r="AY178" s="18" t="s">
        <v>215</v>
      </c>
      <c r="BE178" s="145">
        <f t="shared" si="34"/>
        <v>0</v>
      </c>
      <c r="BF178" s="145">
        <f t="shared" si="35"/>
        <v>0</v>
      </c>
      <c r="BG178" s="145">
        <f t="shared" si="36"/>
        <v>0</v>
      </c>
      <c r="BH178" s="145">
        <f t="shared" si="37"/>
        <v>0</v>
      </c>
      <c r="BI178" s="145">
        <f t="shared" si="38"/>
        <v>0</v>
      </c>
      <c r="BJ178" s="18" t="s">
        <v>83</v>
      </c>
      <c r="BK178" s="145">
        <f t="shared" si="39"/>
        <v>0</v>
      </c>
      <c r="BL178" s="18" t="s">
        <v>221</v>
      </c>
      <c r="BM178" s="144" t="s">
        <v>1970</v>
      </c>
    </row>
    <row r="179" spans="2:65" s="1" customFormat="1" ht="24.25" customHeight="1">
      <c r="B179" s="33"/>
      <c r="C179" s="133" t="s">
        <v>484</v>
      </c>
      <c r="D179" s="133" t="s">
        <v>217</v>
      </c>
      <c r="E179" s="134" t="s">
        <v>1971</v>
      </c>
      <c r="F179" s="135" t="s">
        <v>1972</v>
      </c>
      <c r="G179" s="136" t="s">
        <v>1103</v>
      </c>
      <c r="H179" s="137">
        <v>1</v>
      </c>
      <c r="I179" s="138"/>
      <c r="J179" s="139">
        <f t="shared" si="30"/>
        <v>0</v>
      </c>
      <c r="K179" s="135" t="s">
        <v>405</v>
      </c>
      <c r="L179" s="33"/>
      <c r="M179" s="140" t="s">
        <v>21</v>
      </c>
      <c r="N179" s="141" t="s">
        <v>47</v>
      </c>
      <c r="P179" s="142">
        <f t="shared" si="31"/>
        <v>0</v>
      </c>
      <c r="Q179" s="142">
        <v>0</v>
      </c>
      <c r="R179" s="142">
        <f t="shared" si="32"/>
        <v>0</v>
      </c>
      <c r="S179" s="142">
        <v>0</v>
      </c>
      <c r="T179" s="143">
        <f t="shared" si="33"/>
        <v>0</v>
      </c>
      <c r="AR179" s="144" t="s">
        <v>221</v>
      </c>
      <c r="AT179" s="144" t="s">
        <v>217</v>
      </c>
      <c r="AU179" s="144" t="s">
        <v>85</v>
      </c>
      <c r="AY179" s="18" t="s">
        <v>215</v>
      </c>
      <c r="BE179" s="145">
        <f t="shared" si="34"/>
        <v>0</v>
      </c>
      <c r="BF179" s="145">
        <f t="shared" si="35"/>
        <v>0</v>
      </c>
      <c r="BG179" s="145">
        <f t="shared" si="36"/>
        <v>0</v>
      </c>
      <c r="BH179" s="145">
        <f t="shared" si="37"/>
        <v>0</v>
      </c>
      <c r="BI179" s="145">
        <f t="shared" si="38"/>
        <v>0</v>
      </c>
      <c r="BJ179" s="18" t="s">
        <v>83</v>
      </c>
      <c r="BK179" s="145">
        <f t="shared" si="39"/>
        <v>0</v>
      </c>
      <c r="BL179" s="18" t="s">
        <v>221</v>
      </c>
      <c r="BM179" s="144" t="s">
        <v>1973</v>
      </c>
    </row>
    <row r="180" spans="2:65" s="1" customFormat="1" ht="16.5" customHeight="1">
      <c r="B180" s="33"/>
      <c r="C180" s="133" t="s">
        <v>716</v>
      </c>
      <c r="D180" s="133" t="s">
        <v>217</v>
      </c>
      <c r="E180" s="134" t="s">
        <v>1974</v>
      </c>
      <c r="F180" s="135" t="s">
        <v>1975</v>
      </c>
      <c r="G180" s="136" t="s">
        <v>1103</v>
      </c>
      <c r="H180" s="137">
        <v>1</v>
      </c>
      <c r="I180" s="138"/>
      <c r="J180" s="139">
        <f t="shared" si="30"/>
        <v>0</v>
      </c>
      <c r="K180" s="135" t="s">
        <v>405</v>
      </c>
      <c r="L180" s="33"/>
      <c r="M180" s="140" t="s">
        <v>21</v>
      </c>
      <c r="N180" s="141" t="s">
        <v>47</v>
      </c>
      <c r="P180" s="142">
        <f t="shared" si="31"/>
        <v>0</v>
      </c>
      <c r="Q180" s="142">
        <v>0</v>
      </c>
      <c r="R180" s="142">
        <f t="shared" si="32"/>
        <v>0</v>
      </c>
      <c r="S180" s="142">
        <v>0</v>
      </c>
      <c r="T180" s="143">
        <f t="shared" si="33"/>
        <v>0</v>
      </c>
      <c r="AR180" s="144" t="s">
        <v>221</v>
      </c>
      <c r="AT180" s="144" t="s">
        <v>217</v>
      </c>
      <c r="AU180" s="144" t="s">
        <v>85</v>
      </c>
      <c r="AY180" s="18" t="s">
        <v>215</v>
      </c>
      <c r="BE180" s="145">
        <f t="shared" si="34"/>
        <v>0</v>
      </c>
      <c r="BF180" s="145">
        <f t="shared" si="35"/>
        <v>0</v>
      </c>
      <c r="BG180" s="145">
        <f t="shared" si="36"/>
        <v>0</v>
      </c>
      <c r="BH180" s="145">
        <f t="shared" si="37"/>
        <v>0</v>
      </c>
      <c r="BI180" s="145">
        <f t="shared" si="38"/>
        <v>0</v>
      </c>
      <c r="BJ180" s="18" t="s">
        <v>83</v>
      </c>
      <c r="BK180" s="145">
        <f t="shared" si="39"/>
        <v>0</v>
      </c>
      <c r="BL180" s="18" t="s">
        <v>221</v>
      </c>
      <c r="BM180" s="144" t="s">
        <v>1976</v>
      </c>
    </row>
    <row r="181" spans="2:65" s="1" customFormat="1" ht="16.5" customHeight="1">
      <c r="B181" s="33"/>
      <c r="C181" s="133" t="s">
        <v>490</v>
      </c>
      <c r="D181" s="133" t="s">
        <v>217</v>
      </c>
      <c r="E181" s="134" t="s">
        <v>1977</v>
      </c>
      <c r="F181" s="135" t="s">
        <v>1978</v>
      </c>
      <c r="G181" s="136" t="s">
        <v>1103</v>
      </c>
      <c r="H181" s="137">
        <v>1</v>
      </c>
      <c r="I181" s="138"/>
      <c r="J181" s="139">
        <f t="shared" si="30"/>
        <v>0</v>
      </c>
      <c r="K181" s="135" t="s">
        <v>405</v>
      </c>
      <c r="L181" s="33"/>
      <c r="M181" s="192" t="s">
        <v>21</v>
      </c>
      <c r="N181" s="193" t="s">
        <v>47</v>
      </c>
      <c r="O181" s="194"/>
      <c r="P181" s="195">
        <f t="shared" si="31"/>
        <v>0</v>
      </c>
      <c r="Q181" s="195">
        <v>0</v>
      </c>
      <c r="R181" s="195">
        <f t="shared" si="32"/>
        <v>0</v>
      </c>
      <c r="S181" s="195">
        <v>0</v>
      </c>
      <c r="T181" s="196">
        <f t="shared" si="33"/>
        <v>0</v>
      </c>
      <c r="AR181" s="144" t="s">
        <v>221</v>
      </c>
      <c r="AT181" s="144" t="s">
        <v>217</v>
      </c>
      <c r="AU181" s="144" t="s">
        <v>85</v>
      </c>
      <c r="AY181" s="18" t="s">
        <v>215</v>
      </c>
      <c r="BE181" s="145">
        <f t="shared" si="34"/>
        <v>0</v>
      </c>
      <c r="BF181" s="145">
        <f t="shared" si="35"/>
        <v>0</v>
      </c>
      <c r="BG181" s="145">
        <f t="shared" si="36"/>
        <v>0</v>
      </c>
      <c r="BH181" s="145">
        <f t="shared" si="37"/>
        <v>0</v>
      </c>
      <c r="BI181" s="145">
        <f t="shared" si="38"/>
        <v>0</v>
      </c>
      <c r="BJ181" s="18" t="s">
        <v>83</v>
      </c>
      <c r="BK181" s="145">
        <f t="shared" si="39"/>
        <v>0</v>
      </c>
      <c r="BL181" s="18" t="s">
        <v>221</v>
      </c>
      <c r="BM181" s="144" t="s">
        <v>1979</v>
      </c>
    </row>
    <row r="182" spans="2:12" s="1" customFormat="1" ht="7" customHeight="1">
      <c r="B182" s="42"/>
      <c r="C182" s="43"/>
      <c r="D182" s="43"/>
      <c r="E182" s="43"/>
      <c r="F182" s="43"/>
      <c r="G182" s="43"/>
      <c r="H182" s="43"/>
      <c r="I182" s="43"/>
      <c r="J182" s="43"/>
      <c r="K182" s="43"/>
      <c r="L182" s="33"/>
    </row>
  </sheetData>
  <sheetProtection algorithmName="SHA-512" hashValue="5bKoXMoErjjAenySO/7BWDsJHihNhRLv2LGTdRYHK6DxFOVB3cqyTUUK18S9bTottx66Db269iv9pnhU9JU/0A==" saltValue="pJFJLVx+UvQ+kIoMgmwDMimvwdE2fd4c+1C5F4dShWZxuvSrhqexeMLxCs+JMqeVu5GS8kXal/8lTi8gyz6ZiA==" spinCount="100000" sheet="1" objects="1" scenarios="1" formatColumns="0" formatRows="0" autoFilter="0"/>
  <autoFilter ref="C92:K181"/>
  <mergeCells count="12">
    <mergeCell ref="E85:H85"/>
    <mergeCell ref="L2:V2"/>
    <mergeCell ref="E50:H50"/>
    <mergeCell ref="E52:H52"/>
    <mergeCell ref="E54:H54"/>
    <mergeCell ref="E81:H81"/>
    <mergeCell ref="E83:H83"/>
    <mergeCell ref="E7:H7"/>
    <mergeCell ref="E9:H9"/>
    <mergeCell ref="E11:H11"/>
    <mergeCell ref="E20:H20"/>
    <mergeCell ref="E29:H29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2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7109375" style="0" customWidth="1"/>
    <col min="7" max="7" width="7.421875" style="0" customWidth="1"/>
    <col min="8" max="8" width="14.00390625" style="0" customWidth="1"/>
    <col min="9" max="9" width="15.7109375" style="0" customWidth="1"/>
    <col min="10" max="11" width="22.28125" style="0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7" customHeight="1"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AT2" s="18" t="s">
        <v>102</v>
      </c>
    </row>
    <row r="3" spans="2:46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85</v>
      </c>
    </row>
    <row r="4" spans="2:46" ht="25" customHeight="1">
      <c r="B4" s="21"/>
      <c r="D4" s="22" t="s">
        <v>118</v>
      </c>
      <c r="L4" s="21"/>
      <c r="M4" s="92" t="s">
        <v>10</v>
      </c>
      <c r="AT4" s="18" t="s">
        <v>4</v>
      </c>
    </row>
    <row r="5" spans="2:12" ht="7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29" t="str">
        <f>'Rekapitulace stavby'!K6</f>
        <v>RUK SBZ - PD výměny záložního zdroje Karolinum</v>
      </c>
      <c r="F7" s="330"/>
      <c r="G7" s="330"/>
      <c r="H7" s="330"/>
      <c r="L7" s="21"/>
    </row>
    <row r="8" spans="2:12" ht="12" customHeight="1">
      <c r="B8" s="21"/>
      <c r="D8" s="28" t="s">
        <v>131</v>
      </c>
      <c r="L8" s="21"/>
    </row>
    <row r="9" spans="2:12" s="1" customFormat="1" ht="16.5" customHeight="1">
      <c r="B9" s="33"/>
      <c r="E9" s="329" t="s">
        <v>1980</v>
      </c>
      <c r="F9" s="328"/>
      <c r="G9" s="328"/>
      <c r="H9" s="328"/>
      <c r="L9" s="33"/>
    </row>
    <row r="10" spans="2:12" s="1" customFormat="1" ht="12" customHeight="1">
      <c r="B10" s="33"/>
      <c r="D10" s="28" t="s">
        <v>139</v>
      </c>
      <c r="L10" s="33"/>
    </row>
    <row r="11" spans="2:12" s="1" customFormat="1" ht="16.5" customHeight="1">
      <c r="B11" s="33"/>
      <c r="E11" s="309" t="s">
        <v>1981</v>
      </c>
      <c r="F11" s="328"/>
      <c r="G11" s="328"/>
      <c r="H11" s="328"/>
      <c r="L11" s="33"/>
    </row>
    <row r="12" spans="2:12" s="1" customFormat="1" ht="12">
      <c r="B12" s="33"/>
      <c r="L12" s="33"/>
    </row>
    <row r="13" spans="2:12" s="1" customFormat="1" ht="12" customHeight="1">
      <c r="B13" s="33"/>
      <c r="D13" s="28" t="s">
        <v>18</v>
      </c>
      <c r="F13" s="26" t="s">
        <v>21</v>
      </c>
      <c r="I13" s="28" t="s">
        <v>20</v>
      </c>
      <c r="J13" s="26" t="s">
        <v>21</v>
      </c>
      <c r="L13" s="33"/>
    </row>
    <row r="14" spans="2:12" s="1" customFormat="1" ht="12" customHeight="1">
      <c r="B14" s="33"/>
      <c r="D14" s="28" t="s">
        <v>22</v>
      </c>
      <c r="F14" s="26" t="s">
        <v>23</v>
      </c>
      <c r="I14" s="28" t="s">
        <v>24</v>
      </c>
      <c r="J14" s="50" t="str">
        <f>'Rekapitulace stavby'!AN8</f>
        <v>31. 10. 2022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8" t="s">
        <v>26</v>
      </c>
      <c r="I16" s="28" t="s">
        <v>27</v>
      </c>
      <c r="J16" s="26" t="s">
        <v>28</v>
      </c>
      <c r="L16" s="33"/>
    </row>
    <row r="17" spans="2:12" s="1" customFormat="1" ht="18" customHeight="1">
      <c r="B17" s="33"/>
      <c r="E17" s="26" t="s">
        <v>29</v>
      </c>
      <c r="I17" s="28" t="s">
        <v>30</v>
      </c>
      <c r="J17" s="26" t="s">
        <v>21</v>
      </c>
      <c r="L17" s="33"/>
    </row>
    <row r="18" spans="2:12" s="1" customFormat="1" ht="7" customHeight="1">
      <c r="B18" s="33"/>
      <c r="L18" s="33"/>
    </row>
    <row r="19" spans="2:12" s="1" customFormat="1" ht="12" customHeight="1">
      <c r="B19" s="33"/>
      <c r="D19" s="28" t="s">
        <v>31</v>
      </c>
      <c r="I19" s="28" t="s">
        <v>27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31" t="str">
        <f>'Rekapitulace stavby'!E14</f>
        <v>Vyplň údaj</v>
      </c>
      <c r="F20" s="323"/>
      <c r="G20" s="323"/>
      <c r="H20" s="323"/>
      <c r="I20" s="28" t="s">
        <v>30</v>
      </c>
      <c r="J20" s="29" t="str">
        <f>'Rekapitulace stavby'!AN14</f>
        <v>Vyplň údaj</v>
      </c>
      <c r="L20" s="33"/>
    </row>
    <row r="21" spans="2:12" s="1" customFormat="1" ht="7" customHeight="1">
      <c r="B21" s="33"/>
      <c r="L21" s="33"/>
    </row>
    <row r="22" spans="2:12" s="1" customFormat="1" ht="12" customHeight="1">
      <c r="B22" s="33"/>
      <c r="D22" s="28" t="s">
        <v>33</v>
      </c>
      <c r="I22" s="28" t="s">
        <v>27</v>
      </c>
      <c r="J22" s="26" t="s">
        <v>34</v>
      </c>
      <c r="L22" s="33"/>
    </row>
    <row r="23" spans="2:12" s="1" customFormat="1" ht="18" customHeight="1">
      <c r="B23" s="33"/>
      <c r="E23" s="26" t="s">
        <v>35</v>
      </c>
      <c r="I23" s="28" t="s">
        <v>30</v>
      </c>
      <c r="J23" s="26" t="s">
        <v>36</v>
      </c>
      <c r="L23" s="33"/>
    </row>
    <row r="24" spans="2:12" s="1" customFormat="1" ht="7" customHeight="1">
      <c r="B24" s="33"/>
      <c r="L24" s="33"/>
    </row>
    <row r="25" spans="2:12" s="1" customFormat="1" ht="12" customHeight="1">
      <c r="B25" s="33"/>
      <c r="D25" s="28" t="s">
        <v>38</v>
      </c>
      <c r="I25" s="28" t="s">
        <v>27</v>
      </c>
      <c r="J25" s="26" t="str">
        <f>IF('Rekapitulace stavby'!AN19="","",'Rekapitulace stavby'!AN19)</f>
        <v/>
      </c>
      <c r="L25" s="33"/>
    </row>
    <row r="26" spans="2:12" s="1" customFormat="1" ht="18" customHeight="1">
      <c r="B26" s="33"/>
      <c r="E26" s="26" t="str">
        <f>IF('Rekapitulace stavby'!E20="","",'Rekapitulace stavby'!E20)</f>
        <v xml:space="preserve"> </v>
      </c>
      <c r="I26" s="28" t="s">
        <v>30</v>
      </c>
      <c r="J26" s="26" t="str">
        <f>IF('Rekapitulace stavby'!AN20="","",'Rekapitulace stavby'!AN20)</f>
        <v/>
      </c>
      <c r="L26" s="33"/>
    </row>
    <row r="27" spans="2:12" s="1" customFormat="1" ht="7" customHeight="1">
      <c r="B27" s="33"/>
      <c r="L27" s="33"/>
    </row>
    <row r="28" spans="2:12" s="1" customFormat="1" ht="12" customHeight="1">
      <c r="B28" s="33"/>
      <c r="D28" s="28" t="s">
        <v>40</v>
      </c>
      <c r="L28" s="33"/>
    </row>
    <row r="29" spans="2:12" s="7" customFormat="1" ht="47.25" customHeight="1">
      <c r="B29" s="93"/>
      <c r="E29" s="327" t="s">
        <v>41</v>
      </c>
      <c r="F29" s="327"/>
      <c r="G29" s="327"/>
      <c r="H29" s="327"/>
      <c r="L29" s="93"/>
    </row>
    <row r="30" spans="2:12" s="1" customFormat="1" ht="7" customHeight="1">
      <c r="B30" s="33"/>
      <c r="L30" s="33"/>
    </row>
    <row r="31" spans="2:12" s="1" customFormat="1" ht="7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4" customHeight="1">
      <c r="B32" s="33"/>
      <c r="D32" s="94" t="s">
        <v>42</v>
      </c>
      <c r="J32" s="64">
        <f>ROUND(J89,2)</f>
        <v>0</v>
      </c>
      <c r="L32" s="33"/>
    </row>
    <row r="33" spans="2:12" s="1" customFormat="1" ht="7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5" customHeight="1">
      <c r="B34" s="33"/>
      <c r="F34" s="36" t="s">
        <v>44</v>
      </c>
      <c r="I34" s="36" t="s">
        <v>43</v>
      </c>
      <c r="J34" s="36" t="s">
        <v>45</v>
      </c>
      <c r="L34" s="33"/>
    </row>
    <row r="35" spans="2:12" s="1" customFormat="1" ht="14.5" customHeight="1">
      <c r="B35" s="33"/>
      <c r="D35" s="53" t="s">
        <v>46</v>
      </c>
      <c r="E35" s="28" t="s">
        <v>47</v>
      </c>
      <c r="F35" s="84">
        <f>ROUND((SUM(BE89:BE124)),2)</f>
        <v>0</v>
      </c>
      <c r="I35" s="95">
        <v>0.21</v>
      </c>
      <c r="J35" s="84">
        <f>ROUND(((SUM(BE89:BE124))*I35),2)</f>
        <v>0</v>
      </c>
      <c r="L35" s="33"/>
    </row>
    <row r="36" spans="2:12" s="1" customFormat="1" ht="14.5" customHeight="1">
      <c r="B36" s="33"/>
      <c r="E36" s="28" t="s">
        <v>48</v>
      </c>
      <c r="F36" s="84">
        <f>ROUND((SUM(BF89:BF124)),2)</f>
        <v>0</v>
      </c>
      <c r="I36" s="95">
        <v>0.15</v>
      </c>
      <c r="J36" s="84">
        <f>ROUND(((SUM(BF89:BF124))*I36),2)</f>
        <v>0</v>
      </c>
      <c r="L36" s="33"/>
    </row>
    <row r="37" spans="2:12" s="1" customFormat="1" ht="14.5" customHeight="1" hidden="1">
      <c r="B37" s="33"/>
      <c r="E37" s="28" t="s">
        <v>49</v>
      </c>
      <c r="F37" s="84">
        <f>ROUND((SUM(BG89:BG124)),2)</f>
        <v>0</v>
      </c>
      <c r="I37" s="95">
        <v>0.21</v>
      </c>
      <c r="J37" s="84">
        <f>0</f>
        <v>0</v>
      </c>
      <c r="L37" s="33"/>
    </row>
    <row r="38" spans="2:12" s="1" customFormat="1" ht="14.5" customHeight="1" hidden="1">
      <c r="B38" s="33"/>
      <c r="E38" s="28" t="s">
        <v>50</v>
      </c>
      <c r="F38" s="84">
        <f>ROUND((SUM(BH89:BH124)),2)</f>
        <v>0</v>
      </c>
      <c r="I38" s="95">
        <v>0.15</v>
      </c>
      <c r="J38" s="84">
        <f>0</f>
        <v>0</v>
      </c>
      <c r="L38" s="33"/>
    </row>
    <row r="39" spans="2:12" s="1" customFormat="1" ht="14.5" customHeight="1" hidden="1">
      <c r="B39" s="33"/>
      <c r="E39" s="28" t="s">
        <v>51</v>
      </c>
      <c r="F39" s="84">
        <f>ROUND((SUM(BI89:BI124)),2)</f>
        <v>0</v>
      </c>
      <c r="I39" s="95">
        <v>0</v>
      </c>
      <c r="J39" s="84">
        <f>0</f>
        <v>0</v>
      </c>
      <c r="L39" s="33"/>
    </row>
    <row r="40" spans="2:12" s="1" customFormat="1" ht="7" customHeight="1">
      <c r="B40" s="33"/>
      <c r="L40" s="33"/>
    </row>
    <row r="41" spans="2:12" s="1" customFormat="1" ht="25.4" customHeight="1">
      <c r="B41" s="33"/>
      <c r="C41" s="96"/>
      <c r="D41" s="97" t="s">
        <v>52</v>
      </c>
      <c r="E41" s="55"/>
      <c r="F41" s="55"/>
      <c r="G41" s="98" t="s">
        <v>53</v>
      </c>
      <c r="H41" s="99" t="s">
        <v>54</v>
      </c>
      <c r="I41" s="55"/>
      <c r="J41" s="100">
        <f>SUM(J32:J39)</f>
        <v>0</v>
      </c>
      <c r="K41" s="101"/>
      <c r="L41" s="33"/>
    </row>
    <row r="42" spans="2:12" s="1" customFormat="1" ht="14.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7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5" customHeight="1">
      <c r="B47" s="33"/>
      <c r="C47" s="22" t="s">
        <v>174</v>
      </c>
      <c r="L47" s="33"/>
    </row>
    <row r="48" spans="2:12" s="1" customFormat="1" ht="7" customHeight="1">
      <c r="B48" s="33"/>
      <c r="L48" s="33"/>
    </row>
    <row r="49" spans="2:12" s="1" customFormat="1" ht="12" customHeight="1">
      <c r="B49" s="33"/>
      <c r="C49" s="28" t="s">
        <v>16</v>
      </c>
      <c r="L49" s="33"/>
    </row>
    <row r="50" spans="2:12" s="1" customFormat="1" ht="16.5" customHeight="1">
      <c r="B50" s="33"/>
      <c r="E50" s="329" t="str">
        <f>E7</f>
        <v>RUK SBZ - PD výměny záložního zdroje Karolinum</v>
      </c>
      <c r="F50" s="330"/>
      <c r="G50" s="330"/>
      <c r="H50" s="330"/>
      <c r="L50" s="33"/>
    </row>
    <row r="51" spans="2:12" ht="12" customHeight="1">
      <c r="B51" s="21"/>
      <c r="C51" s="28" t="s">
        <v>131</v>
      </c>
      <c r="L51" s="21"/>
    </row>
    <row r="52" spans="2:12" s="1" customFormat="1" ht="16.5" customHeight="1">
      <c r="B52" s="33"/>
      <c r="E52" s="329" t="s">
        <v>1980</v>
      </c>
      <c r="F52" s="328"/>
      <c r="G52" s="328"/>
      <c r="H52" s="328"/>
      <c r="L52" s="33"/>
    </row>
    <row r="53" spans="2:12" s="1" customFormat="1" ht="12" customHeight="1">
      <c r="B53" s="33"/>
      <c r="C53" s="28" t="s">
        <v>139</v>
      </c>
      <c r="L53" s="33"/>
    </row>
    <row r="54" spans="2:12" s="1" customFormat="1" ht="16.5" customHeight="1">
      <c r="B54" s="33"/>
      <c r="E54" s="309" t="str">
        <f>E11</f>
        <v>SO.02.02 - Vzduchotechnika</v>
      </c>
      <c r="F54" s="328"/>
      <c r="G54" s="328"/>
      <c r="H54" s="328"/>
      <c r="L54" s="33"/>
    </row>
    <row r="55" spans="2:12" s="1" customFormat="1" ht="7" customHeight="1">
      <c r="B55" s="33"/>
      <c r="L55" s="33"/>
    </row>
    <row r="56" spans="2:12" s="1" customFormat="1" ht="12" customHeight="1">
      <c r="B56" s="33"/>
      <c r="C56" s="28" t="s">
        <v>22</v>
      </c>
      <c r="F56" s="26" t="str">
        <f>F14</f>
        <v>Praha</v>
      </c>
      <c r="I56" s="28" t="s">
        <v>24</v>
      </c>
      <c r="J56" s="50" t="str">
        <f>IF(J14="","",J14)</f>
        <v>31. 10. 2022</v>
      </c>
      <c r="L56" s="33"/>
    </row>
    <row r="57" spans="2:12" s="1" customFormat="1" ht="7" customHeight="1">
      <c r="B57" s="33"/>
      <c r="L57" s="33"/>
    </row>
    <row r="58" spans="2:12" s="1" customFormat="1" ht="15.25" customHeight="1">
      <c r="B58" s="33"/>
      <c r="C58" s="28" t="s">
        <v>26</v>
      </c>
      <c r="F58" s="26" t="str">
        <f>E17</f>
        <v>Univerzita Karlova, Správa budov a zařízení</v>
      </c>
      <c r="I58" s="28" t="s">
        <v>33</v>
      </c>
      <c r="J58" s="31" t="str">
        <f>E23</f>
        <v>SVIŽN s.r.o.</v>
      </c>
      <c r="L58" s="33"/>
    </row>
    <row r="59" spans="2:12" s="1" customFormat="1" ht="15.25" customHeight="1">
      <c r="B59" s="33"/>
      <c r="C59" s="28" t="s">
        <v>31</v>
      </c>
      <c r="F59" s="26" t="str">
        <f>IF(E20="","",E20)</f>
        <v>Vyplň údaj</v>
      </c>
      <c r="I59" s="28" t="s">
        <v>38</v>
      </c>
      <c r="J59" s="31" t="str">
        <f>E26</f>
        <v xml:space="preserve"> </v>
      </c>
      <c r="L59" s="33"/>
    </row>
    <row r="60" spans="2:12" s="1" customFormat="1" ht="10.4" customHeight="1">
      <c r="B60" s="33"/>
      <c r="L60" s="33"/>
    </row>
    <row r="61" spans="2:12" s="1" customFormat="1" ht="29.25" customHeight="1">
      <c r="B61" s="33"/>
      <c r="C61" s="102" t="s">
        <v>175</v>
      </c>
      <c r="D61" s="96"/>
      <c r="E61" s="96"/>
      <c r="F61" s="96"/>
      <c r="G61" s="96"/>
      <c r="H61" s="96"/>
      <c r="I61" s="96"/>
      <c r="J61" s="103" t="s">
        <v>176</v>
      </c>
      <c r="K61" s="96"/>
      <c r="L61" s="33"/>
    </row>
    <row r="62" spans="2:12" s="1" customFormat="1" ht="10.4" customHeight="1">
      <c r="B62" s="33"/>
      <c r="L62" s="33"/>
    </row>
    <row r="63" spans="2:47" s="1" customFormat="1" ht="22.9" customHeight="1">
      <c r="B63" s="33"/>
      <c r="C63" s="104" t="s">
        <v>74</v>
      </c>
      <c r="J63" s="64">
        <f>J89</f>
        <v>0</v>
      </c>
      <c r="L63" s="33"/>
      <c r="AU63" s="18" t="s">
        <v>177</v>
      </c>
    </row>
    <row r="64" spans="2:12" s="8" customFormat="1" ht="25" customHeight="1">
      <c r="B64" s="105"/>
      <c r="D64" s="106" t="s">
        <v>1982</v>
      </c>
      <c r="E64" s="107"/>
      <c r="F64" s="107"/>
      <c r="G64" s="107"/>
      <c r="H64" s="107"/>
      <c r="I64" s="107"/>
      <c r="J64" s="108">
        <f>J90</f>
        <v>0</v>
      </c>
      <c r="L64" s="105"/>
    </row>
    <row r="65" spans="2:12" s="9" customFormat="1" ht="19.9" customHeight="1">
      <c r="B65" s="109"/>
      <c r="D65" s="110" t="s">
        <v>1983</v>
      </c>
      <c r="E65" s="111"/>
      <c r="F65" s="111"/>
      <c r="G65" s="111"/>
      <c r="H65" s="111"/>
      <c r="I65" s="111"/>
      <c r="J65" s="112">
        <f>J91</f>
        <v>0</v>
      </c>
      <c r="L65" s="109"/>
    </row>
    <row r="66" spans="2:12" s="9" customFormat="1" ht="19.9" customHeight="1">
      <c r="B66" s="109"/>
      <c r="D66" s="110" t="s">
        <v>1984</v>
      </c>
      <c r="E66" s="111"/>
      <c r="F66" s="111"/>
      <c r="G66" s="111"/>
      <c r="H66" s="111"/>
      <c r="I66" s="111"/>
      <c r="J66" s="112">
        <f>J114</f>
        <v>0</v>
      </c>
      <c r="L66" s="109"/>
    </row>
    <row r="67" spans="2:12" s="9" customFormat="1" ht="19.9" customHeight="1">
      <c r="B67" s="109"/>
      <c r="D67" s="110" t="s">
        <v>1985</v>
      </c>
      <c r="E67" s="111"/>
      <c r="F67" s="111"/>
      <c r="G67" s="111"/>
      <c r="H67" s="111"/>
      <c r="I67" s="111"/>
      <c r="J67" s="112">
        <f>J122</f>
        <v>0</v>
      </c>
      <c r="L67" s="109"/>
    </row>
    <row r="68" spans="2:12" s="1" customFormat="1" ht="21.75" customHeight="1">
      <c r="B68" s="33"/>
      <c r="L68" s="33"/>
    </row>
    <row r="69" spans="2:12" s="1" customFormat="1" ht="7" customHeight="1">
      <c r="B69" s="42"/>
      <c r="C69" s="43"/>
      <c r="D69" s="43"/>
      <c r="E69" s="43"/>
      <c r="F69" s="43"/>
      <c r="G69" s="43"/>
      <c r="H69" s="43"/>
      <c r="I69" s="43"/>
      <c r="J69" s="43"/>
      <c r="K69" s="43"/>
      <c r="L69" s="33"/>
    </row>
    <row r="73" spans="2:12" s="1" customFormat="1" ht="7" customHeight="1">
      <c r="B73" s="44"/>
      <c r="C73" s="45"/>
      <c r="D73" s="45"/>
      <c r="E73" s="45"/>
      <c r="F73" s="45"/>
      <c r="G73" s="45"/>
      <c r="H73" s="45"/>
      <c r="I73" s="45"/>
      <c r="J73" s="45"/>
      <c r="K73" s="45"/>
      <c r="L73" s="33"/>
    </row>
    <row r="74" spans="2:12" s="1" customFormat="1" ht="25" customHeight="1">
      <c r="B74" s="33"/>
      <c r="C74" s="22" t="s">
        <v>200</v>
      </c>
      <c r="L74" s="33"/>
    </row>
    <row r="75" spans="2:12" s="1" customFormat="1" ht="7" customHeight="1">
      <c r="B75" s="33"/>
      <c r="L75" s="33"/>
    </row>
    <row r="76" spans="2:12" s="1" customFormat="1" ht="12" customHeight="1">
      <c r="B76" s="33"/>
      <c r="C76" s="28" t="s">
        <v>16</v>
      </c>
      <c r="L76" s="33"/>
    </row>
    <row r="77" spans="2:12" s="1" customFormat="1" ht="16.5" customHeight="1">
      <c r="B77" s="33"/>
      <c r="E77" s="329" t="str">
        <f>E7</f>
        <v>RUK SBZ - PD výměny záložního zdroje Karolinum</v>
      </c>
      <c r="F77" s="330"/>
      <c r="G77" s="330"/>
      <c r="H77" s="330"/>
      <c r="L77" s="33"/>
    </row>
    <row r="78" spans="2:12" ht="12" customHeight="1">
      <c r="B78" s="21"/>
      <c r="C78" s="28" t="s">
        <v>131</v>
      </c>
      <c r="L78" s="21"/>
    </row>
    <row r="79" spans="2:12" s="1" customFormat="1" ht="16.5" customHeight="1">
      <c r="B79" s="33"/>
      <c r="E79" s="329" t="s">
        <v>1980</v>
      </c>
      <c r="F79" s="328"/>
      <c r="G79" s="328"/>
      <c r="H79" s="328"/>
      <c r="L79" s="33"/>
    </row>
    <row r="80" spans="2:12" s="1" customFormat="1" ht="12" customHeight="1">
      <c r="B80" s="33"/>
      <c r="C80" s="28" t="s">
        <v>139</v>
      </c>
      <c r="L80" s="33"/>
    </row>
    <row r="81" spans="2:12" s="1" customFormat="1" ht="16.5" customHeight="1">
      <c r="B81" s="33"/>
      <c r="E81" s="309" t="str">
        <f>E11</f>
        <v>SO.02.02 - Vzduchotechnika</v>
      </c>
      <c r="F81" s="328"/>
      <c r="G81" s="328"/>
      <c r="H81" s="328"/>
      <c r="L81" s="33"/>
    </row>
    <row r="82" spans="2:12" s="1" customFormat="1" ht="7" customHeight="1">
      <c r="B82" s="33"/>
      <c r="L82" s="33"/>
    </row>
    <row r="83" spans="2:12" s="1" customFormat="1" ht="12" customHeight="1">
      <c r="B83" s="33"/>
      <c r="C83" s="28" t="s">
        <v>22</v>
      </c>
      <c r="F83" s="26" t="str">
        <f>F14</f>
        <v>Praha</v>
      </c>
      <c r="I83" s="28" t="s">
        <v>24</v>
      </c>
      <c r="J83" s="50" t="str">
        <f>IF(J14="","",J14)</f>
        <v>31. 10. 2022</v>
      </c>
      <c r="L83" s="33"/>
    </row>
    <row r="84" spans="2:12" s="1" customFormat="1" ht="7" customHeight="1">
      <c r="B84" s="33"/>
      <c r="L84" s="33"/>
    </row>
    <row r="85" spans="2:12" s="1" customFormat="1" ht="15.25" customHeight="1">
      <c r="B85" s="33"/>
      <c r="C85" s="28" t="s">
        <v>26</v>
      </c>
      <c r="F85" s="26" t="str">
        <f>E17</f>
        <v>Univerzita Karlova, Správa budov a zařízení</v>
      </c>
      <c r="I85" s="28" t="s">
        <v>33</v>
      </c>
      <c r="J85" s="31" t="str">
        <f>E23</f>
        <v>SVIŽN s.r.o.</v>
      </c>
      <c r="L85" s="33"/>
    </row>
    <row r="86" spans="2:12" s="1" customFormat="1" ht="15.25" customHeight="1">
      <c r="B86" s="33"/>
      <c r="C86" s="28" t="s">
        <v>31</v>
      </c>
      <c r="F86" s="26" t="str">
        <f>IF(E20="","",E20)</f>
        <v>Vyplň údaj</v>
      </c>
      <c r="I86" s="28" t="s">
        <v>38</v>
      </c>
      <c r="J86" s="31" t="str">
        <f>E26</f>
        <v xml:space="preserve"> </v>
      </c>
      <c r="L86" s="33"/>
    </row>
    <row r="87" spans="2:12" s="1" customFormat="1" ht="10.4" customHeight="1">
      <c r="B87" s="33"/>
      <c r="L87" s="33"/>
    </row>
    <row r="88" spans="2:20" s="10" customFormat="1" ht="29.25" customHeight="1">
      <c r="B88" s="113"/>
      <c r="C88" s="114" t="s">
        <v>201</v>
      </c>
      <c r="D88" s="115" t="s">
        <v>61</v>
      </c>
      <c r="E88" s="115" t="s">
        <v>57</v>
      </c>
      <c r="F88" s="115" t="s">
        <v>58</v>
      </c>
      <c r="G88" s="115" t="s">
        <v>202</v>
      </c>
      <c r="H88" s="115" t="s">
        <v>203</v>
      </c>
      <c r="I88" s="115" t="s">
        <v>204</v>
      </c>
      <c r="J88" s="115" t="s">
        <v>176</v>
      </c>
      <c r="K88" s="116" t="s">
        <v>205</v>
      </c>
      <c r="L88" s="113"/>
      <c r="M88" s="57" t="s">
        <v>21</v>
      </c>
      <c r="N88" s="58" t="s">
        <v>46</v>
      </c>
      <c r="O88" s="58" t="s">
        <v>206</v>
      </c>
      <c r="P88" s="58" t="s">
        <v>207</v>
      </c>
      <c r="Q88" s="58" t="s">
        <v>208</v>
      </c>
      <c r="R88" s="58" t="s">
        <v>209</v>
      </c>
      <c r="S88" s="58" t="s">
        <v>210</v>
      </c>
      <c r="T88" s="59" t="s">
        <v>211</v>
      </c>
    </row>
    <row r="89" spans="2:63" s="1" customFormat="1" ht="22.9" customHeight="1">
      <c r="B89" s="33"/>
      <c r="C89" s="62" t="s">
        <v>212</v>
      </c>
      <c r="J89" s="117">
        <f>BK89</f>
        <v>0</v>
      </c>
      <c r="L89" s="33"/>
      <c r="M89" s="60"/>
      <c r="N89" s="51"/>
      <c r="O89" s="51"/>
      <c r="P89" s="118">
        <f>P90</f>
        <v>0</v>
      </c>
      <c r="Q89" s="51"/>
      <c r="R89" s="118">
        <f>R90</f>
        <v>0</v>
      </c>
      <c r="S89" s="51"/>
      <c r="T89" s="119">
        <f>T90</f>
        <v>0</v>
      </c>
      <c r="AT89" s="18" t="s">
        <v>75</v>
      </c>
      <c r="AU89" s="18" t="s">
        <v>177</v>
      </c>
      <c r="BK89" s="120">
        <f>BK90</f>
        <v>0</v>
      </c>
    </row>
    <row r="90" spans="2:63" s="11" customFormat="1" ht="25.9" customHeight="1">
      <c r="B90" s="121"/>
      <c r="D90" s="122" t="s">
        <v>75</v>
      </c>
      <c r="E90" s="123" t="s">
        <v>1986</v>
      </c>
      <c r="F90" s="123" t="s">
        <v>101</v>
      </c>
      <c r="I90" s="124"/>
      <c r="J90" s="125">
        <f>BK90</f>
        <v>0</v>
      </c>
      <c r="L90" s="121"/>
      <c r="M90" s="126"/>
      <c r="P90" s="127">
        <f>P91+P114+P122</f>
        <v>0</v>
      </c>
      <c r="R90" s="127">
        <f>R91+R114+R122</f>
        <v>0</v>
      </c>
      <c r="T90" s="128">
        <f>T91+T114+T122</f>
        <v>0</v>
      </c>
      <c r="AR90" s="122" t="s">
        <v>83</v>
      </c>
      <c r="AT90" s="129" t="s">
        <v>75</v>
      </c>
      <c r="AU90" s="129" t="s">
        <v>76</v>
      </c>
      <c r="AY90" s="122" t="s">
        <v>215</v>
      </c>
      <c r="BK90" s="130">
        <f>BK91+BK114+BK122</f>
        <v>0</v>
      </c>
    </row>
    <row r="91" spans="2:63" s="11" customFormat="1" ht="22.9" customHeight="1">
      <c r="B91" s="121"/>
      <c r="D91" s="122" t="s">
        <v>75</v>
      </c>
      <c r="E91" s="131" t="s">
        <v>1728</v>
      </c>
      <c r="F91" s="131" t="s">
        <v>1987</v>
      </c>
      <c r="I91" s="124"/>
      <c r="J91" s="132">
        <f>BK91</f>
        <v>0</v>
      </c>
      <c r="L91" s="121"/>
      <c r="M91" s="126"/>
      <c r="P91" s="127">
        <f>SUM(P92:P113)</f>
        <v>0</v>
      </c>
      <c r="R91" s="127">
        <f>SUM(R92:R113)</f>
        <v>0</v>
      </c>
      <c r="T91" s="128">
        <f>SUM(T92:T113)</f>
        <v>0</v>
      </c>
      <c r="AR91" s="122" t="s">
        <v>83</v>
      </c>
      <c r="AT91" s="129" t="s">
        <v>75</v>
      </c>
      <c r="AU91" s="129" t="s">
        <v>83</v>
      </c>
      <c r="AY91" s="122" t="s">
        <v>215</v>
      </c>
      <c r="BK91" s="130">
        <f>SUM(BK92:BK113)</f>
        <v>0</v>
      </c>
    </row>
    <row r="92" spans="2:65" s="1" customFormat="1" ht="21.75" customHeight="1">
      <c r="B92" s="33"/>
      <c r="C92" s="133" t="s">
        <v>83</v>
      </c>
      <c r="D92" s="133" t="s">
        <v>217</v>
      </c>
      <c r="E92" s="134" t="s">
        <v>1988</v>
      </c>
      <c r="F92" s="135" t="s">
        <v>1989</v>
      </c>
      <c r="G92" s="136" t="s">
        <v>1807</v>
      </c>
      <c r="H92" s="137">
        <v>2</v>
      </c>
      <c r="I92" s="138"/>
      <c r="J92" s="139">
        <f aca="true" t="shared" si="0" ref="J92:J113">ROUND(I92*H92,2)</f>
        <v>0</v>
      </c>
      <c r="K92" s="135" t="s">
        <v>21</v>
      </c>
      <c r="L92" s="33"/>
      <c r="M92" s="140" t="s">
        <v>21</v>
      </c>
      <c r="N92" s="141" t="s">
        <v>47</v>
      </c>
      <c r="P92" s="142">
        <f aca="true" t="shared" si="1" ref="P92:P113">O92*H92</f>
        <v>0</v>
      </c>
      <c r="Q92" s="142">
        <v>0</v>
      </c>
      <c r="R92" s="142">
        <f aca="true" t="shared" si="2" ref="R92:R113">Q92*H92</f>
        <v>0</v>
      </c>
      <c r="S92" s="142">
        <v>0</v>
      </c>
      <c r="T92" s="143">
        <f aca="true" t="shared" si="3" ref="T92:T113">S92*H92</f>
        <v>0</v>
      </c>
      <c r="AR92" s="144" t="s">
        <v>221</v>
      </c>
      <c r="AT92" s="144" t="s">
        <v>217</v>
      </c>
      <c r="AU92" s="144" t="s">
        <v>85</v>
      </c>
      <c r="AY92" s="18" t="s">
        <v>215</v>
      </c>
      <c r="BE92" s="145">
        <f aca="true" t="shared" si="4" ref="BE92:BE113">IF(N92="základní",J92,0)</f>
        <v>0</v>
      </c>
      <c r="BF92" s="145">
        <f aca="true" t="shared" si="5" ref="BF92:BF113">IF(N92="snížená",J92,0)</f>
        <v>0</v>
      </c>
      <c r="BG92" s="145">
        <f aca="true" t="shared" si="6" ref="BG92:BG113">IF(N92="zákl. přenesená",J92,0)</f>
        <v>0</v>
      </c>
      <c r="BH92" s="145">
        <f aca="true" t="shared" si="7" ref="BH92:BH113">IF(N92="sníž. přenesená",J92,0)</f>
        <v>0</v>
      </c>
      <c r="BI92" s="145">
        <f aca="true" t="shared" si="8" ref="BI92:BI113">IF(N92="nulová",J92,0)</f>
        <v>0</v>
      </c>
      <c r="BJ92" s="18" t="s">
        <v>83</v>
      </c>
      <c r="BK92" s="145">
        <f aca="true" t="shared" si="9" ref="BK92:BK113">ROUND(I92*H92,2)</f>
        <v>0</v>
      </c>
      <c r="BL92" s="18" t="s">
        <v>221</v>
      </c>
      <c r="BM92" s="144" t="s">
        <v>85</v>
      </c>
    </row>
    <row r="93" spans="2:65" s="1" customFormat="1" ht="16.5" customHeight="1">
      <c r="B93" s="33"/>
      <c r="C93" s="133" t="s">
        <v>85</v>
      </c>
      <c r="D93" s="133" t="s">
        <v>217</v>
      </c>
      <c r="E93" s="134" t="s">
        <v>1990</v>
      </c>
      <c r="F93" s="135" t="s">
        <v>1991</v>
      </c>
      <c r="G93" s="136" t="s">
        <v>1807</v>
      </c>
      <c r="H93" s="137">
        <v>2</v>
      </c>
      <c r="I93" s="138"/>
      <c r="J93" s="139">
        <f t="shared" si="0"/>
        <v>0</v>
      </c>
      <c r="K93" s="135" t="s">
        <v>21</v>
      </c>
      <c r="L93" s="33"/>
      <c r="M93" s="140" t="s">
        <v>21</v>
      </c>
      <c r="N93" s="141" t="s">
        <v>47</v>
      </c>
      <c r="P93" s="142">
        <f t="shared" si="1"/>
        <v>0</v>
      </c>
      <c r="Q93" s="142">
        <v>0</v>
      </c>
      <c r="R93" s="142">
        <f t="shared" si="2"/>
        <v>0</v>
      </c>
      <c r="S93" s="142">
        <v>0</v>
      </c>
      <c r="T93" s="143">
        <f t="shared" si="3"/>
        <v>0</v>
      </c>
      <c r="AR93" s="144" t="s">
        <v>221</v>
      </c>
      <c r="AT93" s="144" t="s">
        <v>217</v>
      </c>
      <c r="AU93" s="144" t="s">
        <v>85</v>
      </c>
      <c r="AY93" s="18" t="s">
        <v>215</v>
      </c>
      <c r="BE93" s="145">
        <f t="shared" si="4"/>
        <v>0</v>
      </c>
      <c r="BF93" s="145">
        <f t="shared" si="5"/>
        <v>0</v>
      </c>
      <c r="BG93" s="145">
        <f t="shared" si="6"/>
        <v>0</v>
      </c>
      <c r="BH93" s="145">
        <f t="shared" si="7"/>
        <v>0</v>
      </c>
      <c r="BI93" s="145">
        <f t="shared" si="8"/>
        <v>0</v>
      </c>
      <c r="BJ93" s="18" t="s">
        <v>83</v>
      </c>
      <c r="BK93" s="145">
        <f t="shared" si="9"/>
        <v>0</v>
      </c>
      <c r="BL93" s="18" t="s">
        <v>221</v>
      </c>
      <c r="BM93" s="144" t="s">
        <v>221</v>
      </c>
    </row>
    <row r="94" spans="2:65" s="1" customFormat="1" ht="16.5" customHeight="1">
      <c r="B94" s="33"/>
      <c r="C94" s="133" t="s">
        <v>230</v>
      </c>
      <c r="D94" s="133" t="s">
        <v>217</v>
      </c>
      <c r="E94" s="134" t="s">
        <v>1992</v>
      </c>
      <c r="F94" s="135" t="s">
        <v>1993</v>
      </c>
      <c r="G94" s="136" t="s">
        <v>1807</v>
      </c>
      <c r="H94" s="137">
        <v>2</v>
      </c>
      <c r="I94" s="138"/>
      <c r="J94" s="139">
        <f t="shared" si="0"/>
        <v>0</v>
      </c>
      <c r="K94" s="135" t="s">
        <v>21</v>
      </c>
      <c r="L94" s="33"/>
      <c r="M94" s="140" t="s">
        <v>21</v>
      </c>
      <c r="N94" s="141" t="s">
        <v>47</v>
      </c>
      <c r="P94" s="142">
        <f t="shared" si="1"/>
        <v>0</v>
      </c>
      <c r="Q94" s="142">
        <v>0</v>
      </c>
      <c r="R94" s="142">
        <f t="shared" si="2"/>
        <v>0</v>
      </c>
      <c r="S94" s="142">
        <v>0</v>
      </c>
      <c r="T94" s="143">
        <f t="shared" si="3"/>
        <v>0</v>
      </c>
      <c r="AR94" s="144" t="s">
        <v>221</v>
      </c>
      <c r="AT94" s="144" t="s">
        <v>217</v>
      </c>
      <c r="AU94" s="144" t="s">
        <v>85</v>
      </c>
      <c r="AY94" s="18" t="s">
        <v>215</v>
      </c>
      <c r="BE94" s="145">
        <f t="shared" si="4"/>
        <v>0</v>
      </c>
      <c r="BF94" s="145">
        <f t="shared" si="5"/>
        <v>0</v>
      </c>
      <c r="BG94" s="145">
        <f t="shared" si="6"/>
        <v>0</v>
      </c>
      <c r="BH94" s="145">
        <f t="shared" si="7"/>
        <v>0</v>
      </c>
      <c r="BI94" s="145">
        <f t="shared" si="8"/>
        <v>0</v>
      </c>
      <c r="BJ94" s="18" t="s">
        <v>83</v>
      </c>
      <c r="BK94" s="145">
        <f t="shared" si="9"/>
        <v>0</v>
      </c>
      <c r="BL94" s="18" t="s">
        <v>221</v>
      </c>
      <c r="BM94" s="144" t="s">
        <v>250</v>
      </c>
    </row>
    <row r="95" spans="2:65" s="1" customFormat="1" ht="16.5" customHeight="1">
      <c r="B95" s="33"/>
      <c r="C95" s="133" t="s">
        <v>221</v>
      </c>
      <c r="D95" s="133" t="s">
        <v>217</v>
      </c>
      <c r="E95" s="134" t="s">
        <v>1994</v>
      </c>
      <c r="F95" s="135" t="s">
        <v>1995</v>
      </c>
      <c r="G95" s="136" t="s">
        <v>1807</v>
      </c>
      <c r="H95" s="137">
        <v>2</v>
      </c>
      <c r="I95" s="138"/>
      <c r="J95" s="139">
        <f t="shared" si="0"/>
        <v>0</v>
      </c>
      <c r="K95" s="135" t="s">
        <v>21</v>
      </c>
      <c r="L95" s="33"/>
      <c r="M95" s="140" t="s">
        <v>21</v>
      </c>
      <c r="N95" s="141" t="s">
        <v>47</v>
      </c>
      <c r="P95" s="142">
        <f t="shared" si="1"/>
        <v>0</v>
      </c>
      <c r="Q95" s="142">
        <v>0</v>
      </c>
      <c r="R95" s="142">
        <f t="shared" si="2"/>
        <v>0</v>
      </c>
      <c r="S95" s="142">
        <v>0</v>
      </c>
      <c r="T95" s="143">
        <f t="shared" si="3"/>
        <v>0</v>
      </c>
      <c r="AR95" s="144" t="s">
        <v>221</v>
      </c>
      <c r="AT95" s="144" t="s">
        <v>217</v>
      </c>
      <c r="AU95" s="144" t="s">
        <v>85</v>
      </c>
      <c r="AY95" s="18" t="s">
        <v>215</v>
      </c>
      <c r="BE95" s="145">
        <f t="shared" si="4"/>
        <v>0</v>
      </c>
      <c r="BF95" s="145">
        <f t="shared" si="5"/>
        <v>0</v>
      </c>
      <c r="BG95" s="145">
        <f t="shared" si="6"/>
        <v>0</v>
      </c>
      <c r="BH95" s="145">
        <f t="shared" si="7"/>
        <v>0</v>
      </c>
      <c r="BI95" s="145">
        <f t="shared" si="8"/>
        <v>0</v>
      </c>
      <c r="BJ95" s="18" t="s">
        <v>83</v>
      </c>
      <c r="BK95" s="145">
        <f t="shared" si="9"/>
        <v>0</v>
      </c>
      <c r="BL95" s="18" t="s">
        <v>221</v>
      </c>
      <c r="BM95" s="144" t="s">
        <v>257</v>
      </c>
    </row>
    <row r="96" spans="2:65" s="1" customFormat="1" ht="16.5" customHeight="1">
      <c r="B96" s="33"/>
      <c r="C96" s="133" t="s">
        <v>264</v>
      </c>
      <c r="D96" s="133" t="s">
        <v>217</v>
      </c>
      <c r="E96" s="134" t="s">
        <v>1996</v>
      </c>
      <c r="F96" s="135" t="s">
        <v>1997</v>
      </c>
      <c r="G96" s="136" t="s">
        <v>1807</v>
      </c>
      <c r="H96" s="137">
        <v>128</v>
      </c>
      <c r="I96" s="138"/>
      <c r="J96" s="139">
        <f t="shared" si="0"/>
        <v>0</v>
      </c>
      <c r="K96" s="135" t="s">
        <v>21</v>
      </c>
      <c r="L96" s="33"/>
      <c r="M96" s="140" t="s">
        <v>21</v>
      </c>
      <c r="N96" s="141" t="s">
        <v>47</v>
      </c>
      <c r="P96" s="142">
        <f t="shared" si="1"/>
        <v>0</v>
      </c>
      <c r="Q96" s="142">
        <v>0</v>
      </c>
      <c r="R96" s="142">
        <f t="shared" si="2"/>
        <v>0</v>
      </c>
      <c r="S96" s="142">
        <v>0</v>
      </c>
      <c r="T96" s="143">
        <f t="shared" si="3"/>
        <v>0</v>
      </c>
      <c r="AR96" s="144" t="s">
        <v>221</v>
      </c>
      <c r="AT96" s="144" t="s">
        <v>217</v>
      </c>
      <c r="AU96" s="144" t="s">
        <v>85</v>
      </c>
      <c r="AY96" s="18" t="s">
        <v>215</v>
      </c>
      <c r="BE96" s="145">
        <f t="shared" si="4"/>
        <v>0</v>
      </c>
      <c r="BF96" s="145">
        <f t="shared" si="5"/>
        <v>0</v>
      </c>
      <c r="BG96" s="145">
        <f t="shared" si="6"/>
        <v>0</v>
      </c>
      <c r="BH96" s="145">
        <f t="shared" si="7"/>
        <v>0</v>
      </c>
      <c r="BI96" s="145">
        <f t="shared" si="8"/>
        <v>0</v>
      </c>
      <c r="BJ96" s="18" t="s">
        <v>83</v>
      </c>
      <c r="BK96" s="145">
        <f t="shared" si="9"/>
        <v>0</v>
      </c>
      <c r="BL96" s="18" t="s">
        <v>221</v>
      </c>
      <c r="BM96" s="144" t="s">
        <v>267</v>
      </c>
    </row>
    <row r="97" spans="2:65" s="1" customFormat="1" ht="16.5" customHeight="1">
      <c r="B97" s="33"/>
      <c r="C97" s="133" t="s">
        <v>250</v>
      </c>
      <c r="D97" s="133" t="s">
        <v>217</v>
      </c>
      <c r="E97" s="134" t="s">
        <v>1998</v>
      </c>
      <c r="F97" s="135" t="s">
        <v>1999</v>
      </c>
      <c r="G97" s="136" t="s">
        <v>1807</v>
      </c>
      <c r="H97" s="137">
        <v>16</v>
      </c>
      <c r="I97" s="138"/>
      <c r="J97" s="139">
        <f t="shared" si="0"/>
        <v>0</v>
      </c>
      <c r="K97" s="135" t="s">
        <v>21</v>
      </c>
      <c r="L97" s="33"/>
      <c r="M97" s="140" t="s">
        <v>21</v>
      </c>
      <c r="N97" s="141" t="s">
        <v>47</v>
      </c>
      <c r="P97" s="142">
        <f t="shared" si="1"/>
        <v>0</v>
      </c>
      <c r="Q97" s="142">
        <v>0</v>
      </c>
      <c r="R97" s="142">
        <f t="shared" si="2"/>
        <v>0</v>
      </c>
      <c r="S97" s="142">
        <v>0</v>
      </c>
      <c r="T97" s="143">
        <f t="shared" si="3"/>
        <v>0</v>
      </c>
      <c r="AR97" s="144" t="s">
        <v>221</v>
      </c>
      <c r="AT97" s="144" t="s">
        <v>217</v>
      </c>
      <c r="AU97" s="144" t="s">
        <v>85</v>
      </c>
      <c r="AY97" s="18" t="s">
        <v>215</v>
      </c>
      <c r="BE97" s="145">
        <f t="shared" si="4"/>
        <v>0</v>
      </c>
      <c r="BF97" s="145">
        <f t="shared" si="5"/>
        <v>0</v>
      </c>
      <c r="BG97" s="145">
        <f t="shared" si="6"/>
        <v>0</v>
      </c>
      <c r="BH97" s="145">
        <f t="shared" si="7"/>
        <v>0</v>
      </c>
      <c r="BI97" s="145">
        <f t="shared" si="8"/>
        <v>0</v>
      </c>
      <c r="BJ97" s="18" t="s">
        <v>83</v>
      </c>
      <c r="BK97" s="145">
        <f t="shared" si="9"/>
        <v>0</v>
      </c>
      <c r="BL97" s="18" t="s">
        <v>221</v>
      </c>
      <c r="BM97" s="144" t="s">
        <v>279</v>
      </c>
    </row>
    <row r="98" spans="2:65" s="1" customFormat="1" ht="16.5" customHeight="1">
      <c r="B98" s="33"/>
      <c r="C98" s="133" t="s">
        <v>284</v>
      </c>
      <c r="D98" s="133" t="s">
        <v>217</v>
      </c>
      <c r="E98" s="134" t="s">
        <v>2000</v>
      </c>
      <c r="F98" s="135" t="s">
        <v>2001</v>
      </c>
      <c r="G98" s="136" t="s">
        <v>1807</v>
      </c>
      <c r="H98" s="137">
        <v>15</v>
      </c>
      <c r="I98" s="138"/>
      <c r="J98" s="139">
        <f t="shared" si="0"/>
        <v>0</v>
      </c>
      <c r="K98" s="135" t="s">
        <v>21</v>
      </c>
      <c r="L98" s="33"/>
      <c r="M98" s="140" t="s">
        <v>21</v>
      </c>
      <c r="N98" s="141" t="s">
        <v>47</v>
      </c>
      <c r="P98" s="142">
        <f t="shared" si="1"/>
        <v>0</v>
      </c>
      <c r="Q98" s="142">
        <v>0</v>
      </c>
      <c r="R98" s="142">
        <f t="shared" si="2"/>
        <v>0</v>
      </c>
      <c r="S98" s="142">
        <v>0</v>
      </c>
      <c r="T98" s="143">
        <f t="shared" si="3"/>
        <v>0</v>
      </c>
      <c r="AR98" s="144" t="s">
        <v>221</v>
      </c>
      <c r="AT98" s="144" t="s">
        <v>217</v>
      </c>
      <c r="AU98" s="144" t="s">
        <v>85</v>
      </c>
      <c r="AY98" s="18" t="s">
        <v>215</v>
      </c>
      <c r="BE98" s="145">
        <f t="shared" si="4"/>
        <v>0</v>
      </c>
      <c r="BF98" s="145">
        <f t="shared" si="5"/>
        <v>0</v>
      </c>
      <c r="BG98" s="145">
        <f t="shared" si="6"/>
        <v>0</v>
      </c>
      <c r="BH98" s="145">
        <f t="shared" si="7"/>
        <v>0</v>
      </c>
      <c r="BI98" s="145">
        <f t="shared" si="8"/>
        <v>0</v>
      </c>
      <c r="BJ98" s="18" t="s">
        <v>83</v>
      </c>
      <c r="BK98" s="145">
        <f t="shared" si="9"/>
        <v>0</v>
      </c>
      <c r="BL98" s="18" t="s">
        <v>221</v>
      </c>
      <c r="BM98" s="144" t="s">
        <v>287</v>
      </c>
    </row>
    <row r="99" spans="2:65" s="1" customFormat="1" ht="16.5" customHeight="1">
      <c r="B99" s="33"/>
      <c r="C99" s="133" t="s">
        <v>257</v>
      </c>
      <c r="D99" s="133" t="s">
        <v>217</v>
      </c>
      <c r="E99" s="134" t="s">
        <v>2002</v>
      </c>
      <c r="F99" s="135" t="s">
        <v>2003</v>
      </c>
      <c r="G99" s="136" t="s">
        <v>1807</v>
      </c>
      <c r="H99" s="137">
        <v>16</v>
      </c>
      <c r="I99" s="138"/>
      <c r="J99" s="139">
        <f t="shared" si="0"/>
        <v>0</v>
      </c>
      <c r="K99" s="135" t="s">
        <v>21</v>
      </c>
      <c r="L99" s="33"/>
      <c r="M99" s="140" t="s">
        <v>21</v>
      </c>
      <c r="N99" s="141" t="s">
        <v>47</v>
      </c>
      <c r="P99" s="142">
        <f t="shared" si="1"/>
        <v>0</v>
      </c>
      <c r="Q99" s="142">
        <v>0</v>
      </c>
      <c r="R99" s="142">
        <f t="shared" si="2"/>
        <v>0</v>
      </c>
      <c r="S99" s="142">
        <v>0</v>
      </c>
      <c r="T99" s="143">
        <f t="shared" si="3"/>
        <v>0</v>
      </c>
      <c r="AR99" s="144" t="s">
        <v>221</v>
      </c>
      <c r="AT99" s="144" t="s">
        <v>217</v>
      </c>
      <c r="AU99" s="144" t="s">
        <v>85</v>
      </c>
      <c r="AY99" s="18" t="s">
        <v>215</v>
      </c>
      <c r="BE99" s="145">
        <f t="shared" si="4"/>
        <v>0</v>
      </c>
      <c r="BF99" s="145">
        <f t="shared" si="5"/>
        <v>0</v>
      </c>
      <c r="BG99" s="145">
        <f t="shared" si="6"/>
        <v>0</v>
      </c>
      <c r="BH99" s="145">
        <f t="shared" si="7"/>
        <v>0</v>
      </c>
      <c r="BI99" s="145">
        <f t="shared" si="8"/>
        <v>0</v>
      </c>
      <c r="BJ99" s="18" t="s">
        <v>83</v>
      </c>
      <c r="BK99" s="145">
        <f t="shared" si="9"/>
        <v>0</v>
      </c>
      <c r="BL99" s="18" t="s">
        <v>221</v>
      </c>
      <c r="BM99" s="144" t="s">
        <v>291</v>
      </c>
    </row>
    <row r="100" spans="2:65" s="1" customFormat="1" ht="16.5" customHeight="1">
      <c r="B100" s="33"/>
      <c r="C100" s="133" t="s">
        <v>294</v>
      </c>
      <c r="D100" s="133" t="s">
        <v>217</v>
      </c>
      <c r="E100" s="134" t="s">
        <v>2004</v>
      </c>
      <c r="F100" s="135" t="s">
        <v>2005</v>
      </c>
      <c r="G100" s="136" t="s">
        <v>1807</v>
      </c>
      <c r="H100" s="137">
        <v>30</v>
      </c>
      <c r="I100" s="138"/>
      <c r="J100" s="139">
        <f t="shared" si="0"/>
        <v>0</v>
      </c>
      <c r="K100" s="135" t="s">
        <v>21</v>
      </c>
      <c r="L100" s="33"/>
      <c r="M100" s="140" t="s">
        <v>21</v>
      </c>
      <c r="N100" s="141" t="s">
        <v>47</v>
      </c>
      <c r="P100" s="142">
        <f t="shared" si="1"/>
        <v>0</v>
      </c>
      <c r="Q100" s="142">
        <v>0</v>
      </c>
      <c r="R100" s="142">
        <f t="shared" si="2"/>
        <v>0</v>
      </c>
      <c r="S100" s="142">
        <v>0</v>
      </c>
      <c r="T100" s="143">
        <f t="shared" si="3"/>
        <v>0</v>
      </c>
      <c r="AR100" s="144" t="s">
        <v>221</v>
      </c>
      <c r="AT100" s="144" t="s">
        <v>217</v>
      </c>
      <c r="AU100" s="144" t="s">
        <v>85</v>
      </c>
      <c r="AY100" s="18" t="s">
        <v>215</v>
      </c>
      <c r="BE100" s="145">
        <f t="shared" si="4"/>
        <v>0</v>
      </c>
      <c r="BF100" s="145">
        <f t="shared" si="5"/>
        <v>0</v>
      </c>
      <c r="BG100" s="145">
        <f t="shared" si="6"/>
        <v>0</v>
      </c>
      <c r="BH100" s="145">
        <f t="shared" si="7"/>
        <v>0</v>
      </c>
      <c r="BI100" s="145">
        <f t="shared" si="8"/>
        <v>0</v>
      </c>
      <c r="BJ100" s="18" t="s">
        <v>83</v>
      </c>
      <c r="BK100" s="145">
        <f t="shared" si="9"/>
        <v>0</v>
      </c>
      <c r="BL100" s="18" t="s">
        <v>221</v>
      </c>
      <c r="BM100" s="144" t="s">
        <v>297</v>
      </c>
    </row>
    <row r="101" spans="2:65" s="1" customFormat="1" ht="16.5" customHeight="1">
      <c r="B101" s="33"/>
      <c r="C101" s="133" t="s">
        <v>267</v>
      </c>
      <c r="D101" s="133" t="s">
        <v>217</v>
      </c>
      <c r="E101" s="134" t="s">
        <v>2006</v>
      </c>
      <c r="F101" s="135" t="s">
        <v>2007</v>
      </c>
      <c r="G101" s="136" t="s">
        <v>1807</v>
      </c>
      <c r="H101" s="137">
        <v>1</v>
      </c>
      <c r="I101" s="138"/>
      <c r="J101" s="139">
        <f t="shared" si="0"/>
        <v>0</v>
      </c>
      <c r="K101" s="135" t="s">
        <v>21</v>
      </c>
      <c r="L101" s="33"/>
      <c r="M101" s="140" t="s">
        <v>21</v>
      </c>
      <c r="N101" s="141" t="s">
        <v>47</v>
      </c>
      <c r="P101" s="142">
        <f t="shared" si="1"/>
        <v>0</v>
      </c>
      <c r="Q101" s="142">
        <v>0</v>
      </c>
      <c r="R101" s="142">
        <f t="shared" si="2"/>
        <v>0</v>
      </c>
      <c r="S101" s="142">
        <v>0</v>
      </c>
      <c r="T101" s="143">
        <f t="shared" si="3"/>
        <v>0</v>
      </c>
      <c r="AR101" s="144" t="s">
        <v>221</v>
      </c>
      <c r="AT101" s="144" t="s">
        <v>217</v>
      </c>
      <c r="AU101" s="144" t="s">
        <v>85</v>
      </c>
      <c r="AY101" s="18" t="s">
        <v>215</v>
      </c>
      <c r="BE101" s="145">
        <f t="shared" si="4"/>
        <v>0</v>
      </c>
      <c r="BF101" s="145">
        <f t="shared" si="5"/>
        <v>0</v>
      </c>
      <c r="BG101" s="145">
        <f t="shared" si="6"/>
        <v>0</v>
      </c>
      <c r="BH101" s="145">
        <f t="shared" si="7"/>
        <v>0</v>
      </c>
      <c r="BI101" s="145">
        <f t="shared" si="8"/>
        <v>0</v>
      </c>
      <c r="BJ101" s="18" t="s">
        <v>83</v>
      </c>
      <c r="BK101" s="145">
        <f t="shared" si="9"/>
        <v>0</v>
      </c>
      <c r="BL101" s="18" t="s">
        <v>221</v>
      </c>
      <c r="BM101" s="144" t="s">
        <v>303</v>
      </c>
    </row>
    <row r="102" spans="2:65" s="1" customFormat="1" ht="16.5" customHeight="1">
      <c r="B102" s="33"/>
      <c r="C102" s="133" t="s">
        <v>307</v>
      </c>
      <c r="D102" s="133" t="s">
        <v>217</v>
      </c>
      <c r="E102" s="134" t="s">
        <v>2008</v>
      </c>
      <c r="F102" s="135" t="s">
        <v>2009</v>
      </c>
      <c r="G102" s="136" t="s">
        <v>1807</v>
      </c>
      <c r="H102" s="137">
        <v>1</v>
      </c>
      <c r="I102" s="138"/>
      <c r="J102" s="139">
        <f t="shared" si="0"/>
        <v>0</v>
      </c>
      <c r="K102" s="135" t="s">
        <v>21</v>
      </c>
      <c r="L102" s="33"/>
      <c r="M102" s="140" t="s">
        <v>21</v>
      </c>
      <c r="N102" s="141" t="s">
        <v>47</v>
      </c>
      <c r="P102" s="142">
        <f t="shared" si="1"/>
        <v>0</v>
      </c>
      <c r="Q102" s="142">
        <v>0</v>
      </c>
      <c r="R102" s="142">
        <f t="shared" si="2"/>
        <v>0</v>
      </c>
      <c r="S102" s="142">
        <v>0</v>
      </c>
      <c r="T102" s="143">
        <f t="shared" si="3"/>
        <v>0</v>
      </c>
      <c r="AR102" s="144" t="s">
        <v>221</v>
      </c>
      <c r="AT102" s="144" t="s">
        <v>217</v>
      </c>
      <c r="AU102" s="144" t="s">
        <v>85</v>
      </c>
      <c r="AY102" s="18" t="s">
        <v>215</v>
      </c>
      <c r="BE102" s="145">
        <f t="shared" si="4"/>
        <v>0</v>
      </c>
      <c r="BF102" s="145">
        <f t="shared" si="5"/>
        <v>0</v>
      </c>
      <c r="BG102" s="145">
        <f t="shared" si="6"/>
        <v>0</v>
      </c>
      <c r="BH102" s="145">
        <f t="shared" si="7"/>
        <v>0</v>
      </c>
      <c r="BI102" s="145">
        <f t="shared" si="8"/>
        <v>0</v>
      </c>
      <c r="BJ102" s="18" t="s">
        <v>83</v>
      </c>
      <c r="BK102" s="145">
        <f t="shared" si="9"/>
        <v>0</v>
      </c>
      <c r="BL102" s="18" t="s">
        <v>221</v>
      </c>
      <c r="BM102" s="144" t="s">
        <v>312</v>
      </c>
    </row>
    <row r="103" spans="2:65" s="1" customFormat="1" ht="21.75" customHeight="1">
      <c r="B103" s="33"/>
      <c r="C103" s="133" t="s">
        <v>279</v>
      </c>
      <c r="D103" s="133" t="s">
        <v>217</v>
      </c>
      <c r="E103" s="134" t="s">
        <v>2010</v>
      </c>
      <c r="F103" s="135" t="s">
        <v>2011</v>
      </c>
      <c r="G103" s="136" t="s">
        <v>2012</v>
      </c>
      <c r="H103" s="137">
        <v>2.3</v>
      </c>
      <c r="I103" s="138"/>
      <c r="J103" s="139">
        <f t="shared" si="0"/>
        <v>0</v>
      </c>
      <c r="K103" s="135" t="s">
        <v>21</v>
      </c>
      <c r="L103" s="33"/>
      <c r="M103" s="140" t="s">
        <v>21</v>
      </c>
      <c r="N103" s="141" t="s">
        <v>47</v>
      </c>
      <c r="P103" s="142">
        <f t="shared" si="1"/>
        <v>0</v>
      </c>
      <c r="Q103" s="142">
        <v>0</v>
      </c>
      <c r="R103" s="142">
        <f t="shared" si="2"/>
        <v>0</v>
      </c>
      <c r="S103" s="142">
        <v>0</v>
      </c>
      <c r="T103" s="143">
        <f t="shared" si="3"/>
        <v>0</v>
      </c>
      <c r="AR103" s="144" t="s">
        <v>221</v>
      </c>
      <c r="AT103" s="144" t="s">
        <v>217</v>
      </c>
      <c r="AU103" s="144" t="s">
        <v>85</v>
      </c>
      <c r="AY103" s="18" t="s">
        <v>215</v>
      </c>
      <c r="BE103" s="145">
        <f t="shared" si="4"/>
        <v>0</v>
      </c>
      <c r="BF103" s="145">
        <f t="shared" si="5"/>
        <v>0</v>
      </c>
      <c r="BG103" s="145">
        <f t="shared" si="6"/>
        <v>0</v>
      </c>
      <c r="BH103" s="145">
        <f t="shared" si="7"/>
        <v>0</v>
      </c>
      <c r="BI103" s="145">
        <f t="shared" si="8"/>
        <v>0</v>
      </c>
      <c r="BJ103" s="18" t="s">
        <v>83</v>
      </c>
      <c r="BK103" s="145">
        <f t="shared" si="9"/>
        <v>0</v>
      </c>
      <c r="BL103" s="18" t="s">
        <v>221</v>
      </c>
      <c r="BM103" s="144" t="s">
        <v>319</v>
      </c>
    </row>
    <row r="104" spans="2:65" s="1" customFormat="1" ht="16.5" customHeight="1">
      <c r="B104" s="33"/>
      <c r="C104" s="133" t="s">
        <v>324</v>
      </c>
      <c r="D104" s="133" t="s">
        <v>217</v>
      </c>
      <c r="E104" s="134" t="s">
        <v>2013</v>
      </c>
      <c r="F104" s="135" t="s">
        <v>2014</v>
      </c>
      <c r="G104" s="136" t="s">
        <v>2012</v>
      </c>
      <c r="H104" s="137">
        <v>1.7</v>
      </c>
      <c r="I104" s="138"/>
      <c r="J104" s="139">
        <f t="shared" si="0"/>
        <v>0</v>
      </c>
      <c r="K104" s="135" t="s">
        <v>21</v>
      </c>
      <c r="L104" s="33"/>
      <c r="M104" s="140" t="s">
        <v>21</v>
      </c>
      <c r="N104" s="141" t="s">
        <v>47</v>
      </c>
      <c r="P104" s="142">
        <f t="shared" si="1"/>
        <v>0</v>
      </c>
      <c r="Q104" s="142">
        <v>0</v>
      </c>
      <c r="R104" s="142">
        <f t="shared" si="2"/>
        <v>0</v>
      </c>
      <c r="S104" s="142">
        <v>0</v>
      </c>
      <c r="T104" s="143">
        <f t="shared" si="3"/>
        <v>0</v>
      </c>
      <c r="AR104" s="144" t="s">
        <v>221</v>
      </c>
      <c r="AT104" s="144" t="s">
        <v>217</v>
      </c>
      <c r="AU104" s="144" t="s">
        <v>85</v>
      </c>
      <c r="AY104" s="18" t="s">
        <v>215</v>
      </c>
      <c r="BE104" s="145">
        <f t="shared" si="4"/>
        <v>0</v>
      </c>
      <c r="BF104" s="145">
        <f t="shared" si="5"/>
        <v>0</v>
      </c>
      <c r="BG104" s="145">
        <f t="shared" si="6"/>
        <v>0</v>
      </c>
      <c r="BH104" s="145">
        <f t="shared" si="7"/>
        <v>0</v>
      </c>
      <c r="BI104" s="145">
        <f t="shared" si="8"/>
        <v>0</v>
      </c>
      <c r="BJ104" s="18" t="s">
        <v>83</v>
      </c>
      <c r="BK104" s="145">
        <f t="shared" si="9"/>
        <v>0</v>
      </c>
      <c r="BL104" s="18" t="s">
        <v>221</v>
      </c>
      <c r="BM104" s="144" t="s">
        <v>327</v>
      </c>
    </row>
    <row r="105" spans="2:65" s="1" customFormat="1" ht="21.75" customHeight="1">
      <c r="B105" s="33"/>
      <c r="C105" s="133" t="s">
        <v>287</v>
      </c>
      <c r="D105" s="133" t="s">
        <v>217</v>
      </c>
      <c r="E105" s="134" t="s">
        <v>2015</v>
      </c>
      <c r="F105" s="135" t="s">
        <v>2016</v>
      </c>
      <c r="G105" s="136" t="s">
        <v>2012</v>
      </c>
      <c r="H105" s="137">
        <v>7.3</v>
      </c>
      <c r="I105" s="138"/>
      <c r="J105" s="139">
        <f t="shared" si="0"/>
        <v>0</v>
      </c>
      <c r="K105" s="135" t="s">
        <v>21</v>
      </c>
      <c r="L105" s="33"/>
      <c r="M105" s="140" t="s">
        <v>21</v>
      </c>
      <c r="N105" s="141" t="s">
        <v>47</v>
      </c>
      <c r="P105" s="142">
        <f t="shared" si="1"/>
        <v>0</v>
      </c>
      <c r="Q105" s="142">
        <v>0</v>
      </c>
      <c r="R105" s="142">
        <f t="shared" si="2"/>
        <v>0</v>
      </c>
      <c r="S105" s="142">
        <v>0</v>
      </c>
      <c r="T105" s="143">
        <f t="shared" si="3"/>
        <v>0</v>
      </c>
      <c r="AR105" s="144" t="s">
        <v>221</v>
      </c>
      <c r="AT105" s="144" t="s">
        <v>217</v>
      </c>
      <c r="AU105" s="144" t="s">
        <v>85</v>
      </c>
      <c r="AY105" s="18" t="s">
        <v>215</v>
      </c>
      <c r="BE105" s="145">
        <f t="shared" si="4"/>
        <v>0</v>
      </c>
      <c r="BF105" s="145">
        <f t="shared" si="5"/>
        <v>0</v>
      </c>
      <c r="BG105" s="145">
        <f t="shared" si="6"/>
        <v>0</v>
      </c>
      <c r="BH105" s="145">
        <f t="shared" si="7"/>
        <v>0</v>
      </c>
      <c r="BI105" s="145">
        <f t="shared" si="8"/>
        <v>0</v>
      </c>
      <c r="BJ105" s="18" t="s">
        <v>83</v>
      </c>
      <c r="BK105" s="145">
        <f t="shared" si="9"/>
        <v>0</v>
      </c>
      <c r="BL105" s="18" t="s">
        <v>221</v>
      </c>
      <c r="BM105" s="144" t="s">
        <v>335</v>
      </c>
    </row>
    <row r="106" spans="2:65" s="1" customFormat="1" ht="21.75" customHeight="1">
      <c r="B106" s="33"/>
      <c r="C106" s="133" t="s">
        <v>8</v>
      </c>
      <c r="D106" s="133" t="s">
        <v>217</v>
      </c>
      <c r="E106" s="134" t="s">
        <v>2017</v>
      </c>
      <c r="F106" s="135" t="s">
        <v>2018</v>
      </c>
      <c r="G106" s="136" t="s">
        <v>2012</v>
      </c>
      <c r="H106" s="137">
        <v>3.5</v>
      </c>
      <c r="I106" s="138"/>
      <c r="J106" s="139">
        <f t="shared" si="0"/>
        <v>0</v>
      </c>
      <c r="K106" s="135" t="s">
        <v>21</v>
      </c>
      <c r="L106" s="33"/>
      <c r="M106" s="140" t="s">
        <v>21</v>
      </c>
      <c r="N106" s="141" t="s">
        <v>47</v>
      </c>
      <c r="P106" s="142">
        <f t="shared" si="1"/>
        <v>0</v>
      </c>
      <c r="Q106" s="142">
        <v>0</v>
      </c>
      <c r="R106" s="142">
        <f t="shared" si="2"/>
        <v>0</v>
      </c>
      <c r="S106" s="142">
        <v>0</v>
      </c>
      <c r="T106" s="143">
        <f t="shared" si="3"/>
        <v>0</v>
      </c>
      <c r="AR106" s="144" t="s">
        <v>221</v>
      </c>
      <c r="AT106" s="144" t="s">
        <v>217</v>
      </c>
      <c r="AU106" s="144" t="s">
        <v>85</v>
      </c>
      <c r="AY106" s="18" t="s">
        <v>215</v>
      </c>
      <c r="BE106" s="145">
        <f t="shared" si="4"/>
        <v>0</v>
      </c>
      <c r="BF106" s="145">
        <f t="shared" si="5"/>
        <v>0</v>
      </c>
      <c r="BG106" s="145">
        <f t="shared" si="6"/>
        <v>0</v>
      </c>
      <c r="BH106" s="145">
        <f t="shared" si="7"/>
        <v>0</v>
      </c>
      <c r="BI106" s="145">
        <f t="shared" si="8"/>
        <v>0</v>
      </c>
      <c r="BJ106" s="18" t="s">
        <v>83</v>
      </c>
      <c r="BK106" s="145">
        <f t="shared" si="9"/>
        <v>0</v>
      </c>
      <c r="BL106" s="18" t="s">
        <v>221</v>
      </c>
      <c r="BM106" s="144" t="s">
        <v>341</v>
      </c>
    </row>
    <row r="107" spans="2:65" s="1" customFormat="1" ht="21.75" customHeight="1">
      <c r="B107" s="33"/>
      <c r="C107" s="133" t="s">
        <v>291</v>
      </c>
      <c r="D107" s="133" t="s">
        <v>217</v>
      </c>
      <c r="E107" s="134" t="s">
        <v>2019</v>
      </c>
      <c r="F107" s="135" t="s">
        <v>2020</v>
      </c>
      <c r="G107" s="136" t="s">
        <v>2012</v>
      </c>
      <c r="H107" s="137">
        <v>8.5</v>
      </c>
      <c r="I107" s="138"/>
      <c r="J107" s="139">
        <f t="shared" si="0"/>
        <v>0</v>
      </c>
      <c r="K107" s="135" t="s">
        <v>21</v>
      </c>
      <c r="L107" s="33"/>
      <c r="M107" s="140" t="s">
        <v>21</v>
      </c>
      <c r="N107" s="141" t="s">
        <v>47</v>
      </c>
      <c r="P107" s="142">
        <f t="shared" si="1"/>
        <v>0</v>
      </c>
      <c r="Q107" s="142">
        <v>0</v>
      </c>
      <c r="R107" s="142">
        <f t="shared" si="2"/>
        <v>0</v>
      </c>
      <c r="S107" s="142">
        <v>0</v>
      </c>
      <c r="T107" s="143">
        <f t="shared" si="3"/>
        <v>0</v>
      </c>
      <c r="AR107" s="144" t="s">
        <v>221</v>
      </c>
      <c r="AT107" s="144" t="s">
        <v>217</v>
      </c>
      <c r="AU107" s="144" t="s">
        <v>85</v>
      </c>
      <c r="AY107" s="18" t="s">
        <v>215</v>
      </c>
      <c r="BE107" s="145">
        <f t="shared" si="4"/>
        <v>0</v>
      </c>
      <c r="BF107" s="145">
        <f t="shared" si="5"/>
        <v>0</v>
      </c>
      <c r="BG107" s="145">
        <f t="shared" si="6"/>
        <v>0</v>
      </c>
      <c r="BH107" s="145">
        <f t="shared" si="7"/>
        <v>0</v>
      </c>
      <c r="BI107" s="145">
        <f t="shared" si="8"/>
        <v>0</v>
      </c>
      <c r="BJ107" s="18" t="s">
        <v>83</v>
      </c>
      <c r="BK107" s="145">
        <f t="shared" si="9"/>
        <v>0</v>
      </c>
      <c r="BL107" s="18" t="s">
        <v>221</v>
      </c>
      <c r="BM107" s="144" t="s">
        <v>345</v>
      </c>
    </row>
    <row r="108" spans="2:65" s="1" customFormat="1" ht="16.5" customHeight="1">
      <c r="B108" s="33"/>
      <c r="C108" s="133" t="s">
        <v>349</v>
      </c>
      <c r="D108" s="133" t="s">
        <v>217</v>
      </c>
      <c r="E108" s="134" t="s">
        <v>2021</v>
      </c>
      <c r="F108" s="135" t="s">
        <v>2022</v>
      </c>
      <c r="G108" s="136" t="s">
        <v>1807</v>
      </c>
      <c r="H108" s="137">
        <v>1</v>
      </c>
      <c r="I108" s="138"/>
      <c r="J108" s="139">
        <f t="shared" si="0"/>
        <v>0</v>
      </c>
      <c r="K108" s="135" t="s">
        <v>21</v>
      </c>
      <c r="L108" s="33"/>
      <c r="M108" s="140" t="s">
        <v>21</v>
      </c>
      <c r="N108" s="141" t="s">
        <v>47</v>
      </c>
      <c r="P108" s="142">
        <f t="shared" si="1"/>
        <v>0</v>
      </c>
      <c r="Q108" s="142">
        <v>0</v>
      </c>
      <c r="R108" s="142">
        <f t="shared" si="2"/>
        <v>0</v>
      </c>
      <c r="S108" s="142">
        <v>0</v>
      </c>
      <c r="T108" s="143">
        <f t="shared" si="3"/>
        <v>0</v>
      </c>
      <c r="AR108" s="144" t="s">
        <v>221</v>
      </c>
      <c r="AT108" s="144" t="s">
        <v>217</v>
      </c>
      <c r="AU108" s="144" t="s">
        <v>85</v>
      </c>
      <c r="AY108" s="18" t="s">
        <v>215</v>
      </c>
      <c r="BE108" s="145">
        <f t="shared" si="4"/>
        <v>0</v>
      </c>
      <c r="BF108" s="145">
        <f t="shared" si="5"/>
        <v>0</v>
      </c>
      <c r="BG108" s="145">
        <f t="shared" si="6"/>
        <v>0</v>
      </c>
      <c r="BH108" s="145">
        <f t="shared" si="7"/>
        <v>0</v>
      </c>
      <c r="BI108" s="145">
        <f t="shared" si="8"/>
        <v>0</v>
      </c>
      <c r="BJ108" s="18" t="s">
        <v>83</v>
      </c>
      <c r="BK108" s="145">
        <f t="shared" si="9"/>
        <v>0</v>
      </c>
      <c r="BL108" s="18" t="s">
        <v>221</v>
      </c>
      <c r="BM108" s="144" t="s">
        <v>353</v>
      </c>
    </row>
    <row r="109" spans="2:65" s="1" customFormat="1" ht="16.5" customHeight="1">
      <c r="B109" s="33"/>
      <c r="C109" s="133" t="s">
        <v>297</v>
      </c>
      <c r="D109" s="133" t="s">
        <v>217</v>
      </c>
      <c r="E109" s="134" t="s">
        <v>2023</v>
      </c>
      <c r="F109" s="135" t="s">
        <v>2024</v>
      </c>
      <c r="G109" s="136" t="s">
        <v>2012</v>
      </c>
      <c r="H109" s="137">
        <v>0.1</v>
      </c>
      <c r="I109" s="138"/>
      <c r="J109" s="139">
        <f t="shared" si="0"/>
        <v>0</v>
      </c>
      <c r="K109" s="135" t="s">
        <v>21</v>
      </c>
      <c r="L109" s="33"/>
      <c r="M109" s="140" t="s">
        <v>21</v>
      </c>
      <c r="N109" s="141" t="s">
        <v>47</v>
      </c>
      <c r="P109" s="142">
        <f t="shared" si="1"/>
        <v>0</v>
      </c>
      <c r="Q109" s="142">
        <v>0</v>
      </c>
      <c r="R109" s="142">
        <f t="shared" si="2"/>
        <v>0</v>
      </c>
      <c r="S109" s="142">
        <v>0</v>
      </c>
      <c r="T109" s="143">
        <f t="shared" si="3"/>
        <v>0</v>
      </c>
      <c r="AR109" s="144" t="s">
        <v>221</v>
      </c>
      <c r="AT109" s="144" t="s">
        <v>217</v>
      </c>
      <c r="AU109" s="144" t="s">
        <v>85</v>
      </c>
      <c r="AY109" s="18" t="s">
        <v>215</v>
      </c>
      <c r="BE109" s="145">
        <f t="shared" si="4"/>
        <v>0</v>
      </c>
      <c r="BF109" s="145">
        <f t="shared" si="5"/>
        <v>0</v>
      </c>
      <c r="BG109" s="145">
        <f t="shared" si="6"/>
        <v>0</v>
      </c>
      <c r="BH109" s="145">
        <f t="shared" si="7"/>
        <v>0</v>
      </c>
      <c r="BI109" s="145">
        <f t="shared" si="8"/>
        <v>0</v>
      </c>
      <c r="BJ109" s="18" t="s">
        <v>83</v>
      </c>
      <c r="BK109" s="145">
        <f t="shared" si="9"/>
        <v>0</v>
      </c>
      <c r="BL109" s="18" t="s">
        <v>221</v>
      </c>
      <c r="BM109" s="144" t="s">
        <v>461</v>
      </c>
    </row>
    <row r="110" spans="2:65" s="1" customFormat="1" ht="16.5" customHeight="1">
      <c r="B110" s="33"/>
      <c r="C110" s="133" t="s">
        <v>363</v>
      </c>
      <c r="D110" s="133" t="s">
        <v>217</v>
      </c>
      <c r="E110" s="134" t="s">
        <v>2025</v>
      </c>
      <c r="F110" s="135" t="s">
        <v>2026</v>
      </c>
      <c r="G110" s="136" t="s">
        <v>1807</v>
      </c>
      <c r="H110" s="137">
        <v>4</v>
      </c>
      <c r="I110" s="138"/>
      <c r="J110" s="139">
        <f t="shared" si="0"/>
        <v>0</v>
      </c>
      <c r="K110" s="135" t="s">
        <v>21</v>
      </c>
      <c r="L110" s="33"/>
      <c r="M110" s="140" t="s">
        <v>21</v>
      </c>
      <c r="N110" s="141" t="s">
        <v>47</v>
      </c>
      <c r="P110" s="142">
        <f t="shared" si="1"/>
        <v>0</v>
      </c>
      <c r="Q110" s="142">
        <v>0</v>
      </c>
      <c r="R110" s="142">
        <f t="shared" si="2"/>
        <v>0</v>
      </c>
      <c r="S110" s="142">
        <v>0</v>
      </c>
      <c r="T110" s="143">
        <f t="shared" si="3"/>
        <v>0</v>
      </c>
      <c r="AR110" s="144" t="s">
        <v>221</v>
      </c>
      <c r="AT110" s="144" t="s">
        <v>217</v>
      </c>
      <c r="AU110" s="144" t="s">
        <v>85</v>
      </c>
      <c r="AY110" s="18" t="s">
        <v>215</v>
      </c>
      <c r="BE110" s="145">
        <f t="shared" si="4"/>
        <v>0</v>
      </c>
      <c r="BF110" s="145">
        <f t="shared" si="5"/>
        <v>0</v>
      </c>
      <c r="BG110" s="145">
        <f t="shared" si="6"/>
        <v>0</v>
      </c>
      <c r="BH110" s="145">
        <f t="shared" si="7"/>
        <v>0</v>
      </c>
      <c r="BI110" s="145">
        <f t="shared" si="8"/>
        <v>0</v>
      </c>
      <c r="BJ110" s="18" t="s">
        <v>83</v>
      </c>
      <c r="BK110" s="145">
        <f t="shared" si="9"/>
        <v>0</v>
      </c>
      <c r="BL110" s="18" t="s">
        <v>221</v>
      </c>
      <c r="BM110" s="144" t="s">
        <v>366</v>
      </c>
    </row>
    <row r="111" spans="2:65" s="1" customFormat="1" ht="16.5" customHeight="1">
      <c r="B111" s="33"/>
      <c r="C111" s="133" t="s">
        <v>303</v>
      </c>
      <c r="D111" s="133" t="s">
        <v>217</v>
      </c>
      <c r="E111" s="134" t="s">
        <v>2027</v>
      </c>
      <c r="F111" s="135" t="s">
        <v>2028</v>
      </c>
      <c r="G111" s="136" t="s">
        <v>1807</v>
      </c>
      <c r="H111" s="137">
        <v>4</v>
      </c>
      <c r="I111" s="138"/>
      <c r="J111" s="139">
        <f t="shared" si="0"/>
        <v>0</v>
      </c>
      <c r="K111" s="135" t="s">
        <v>21</v>
      </c>
      <c r="L111" s="33"/>
      <c r="M111" s="140" t="s">
        <v>21</v>
      </c>
      <c r="N111" s="141" t="s">
        <v>47</v>
      </c>
      <c r="P111" s="142">
        <f t="shared" si="1"/>
        <v>0</v>
      </c>
      <c r="Q111" s="142">
        <v>0</v>
      </c>
      <c r="R111" s="142">
        <f t="shared" si="2"/>
        <v>0</v>
      </c>
      <c r="S111" s="142">
        <v>0</v>
      </c>
      <c r="T111" s="143">
        <f t="shared" si="3"/>
        <v>0</v>
      </c>
      <c r="AR111" s="144" t="s">
        <v>221</v>
      </c>
      <c r="AT111" s="144" t="s">
        <v>217</v>
      </c>
      <c r="AU111" s="144" t="s">
        <v>85</v>
      </c>
      <c r="AY111" s="18" t="s">
        <v>215</v>
      </c>
      <c r="BE111" s="145">
        <f t="shared" si="4"/>
        <v>0</v>
      </c>
      <c r="BF111" s="145">
        <f t="shared" si="5"/>
        <v>0</v>
      </c>
      <c r="BG111" s="145">
        <f t="shared" si="6"/>
        <v>0</v>
      </c>
      <c r="BH111" s="145">
        <f t="shared" si="7"/>
        <v>0</v>
      </c>
      <c r="BI111" s="145">
        <f t="shared" si="8"/>
        <v>0</v>
      </c>
      <c r="BJ111" s="18" t="s">
        <v>83</v>
      </c>
      <c r="BK111" s="145">
        <f t="shared" si="9"/>
        <v>0</v>
      </c>
      <c r="BL111" s="18" t="s">
        <v>221</v>
      </c>
      <c r="BM111" s="144" t="s">
        <v>371</v>
      </c>
    </row>
    <row r="112" spans="2:65" s="1" customFormat="1" ht="16.5" customHeight="1">
      <c r="B112" s="33"/>
      <c r="C112" s="133" t="s">
        <v>7</v>
      </c>
      <c r="D112" s="133" t="s">
        <v>217</v>
      </c>
      <c r="E112" s="134" t="s">
        <v>2029</v>
      </c>
      <c r="F112" s="135" t="s">
        <v>2030</v>
      </c>
      <c r="G112" s="136" t="s">
        <v>1807</v>
      </c>
      <c r="H112" s="137">
        <v>1</v>
      </c>
      <c r="I112" s="138"/>
      <c r="J112" s="139">
        <f t="shared" si="0"/>
        <v>0</v>
      </c>
      <c r="K112" s="135" t="s">
        <v>21</v>
      </c>
      <c r="L112" s="33"/>
      <c r="M112" s="140" t="s">
        <v>21</v>
      </c>
      <c r="N112" s="141" t="s">
        <v>47</v>
      </c>
      <c r="P112" s="142">
        <f t="shared" si="1"/>
        <v>0</v>
      </c>
      <c r="Q112" s="142">
        <v>0</v>
      </c>
      <c r="R112" s="142">
        <f t="shared" si="2"/>
        <v>0</v>
      </c>
      <c r="S112" s="142">
        <v>0</v>
      </c>
      <c r="T112" s="143">
        <f t="shared" si="3"/>
        <v>0</v>
      </c>
      <c r="AR112" s="144" t="s">
        <v>221</v>
      </c>
      <c r="AT112" s="144" t="s">
        <v>217</v>
      </c>
      <c r="AU112" s="144" t="s">
        <v>85</v>
      </c>
      <c r="AY112" s="18" t="s">
        <v>215</v>
      </c>
      <c r="BE112" s="145">
        <f t="shared" si="4"/>
        <v>0</v>
      </c>
      <c r="BF112" s="145">
        <f t="shared" si="5"/>
        <v>0</v>
      </c>
      <c r="BG112" s="145">
        <f t="shared" si="6"/>
        <v>0</v>
      </c>
      <c r="BH112" s="145">
        <f t="shared" si="7"/>
        <v>0</v>
      </c>
      <c r="BI112" s="145">
        <f t="shared" si="8"/>
        <v>0</v>
      </c>
      <c r="BJ112" s="18" t="s">
        <v>83</v>
      </c>
      <c r="BK112" s="145">
        <f t="shared" si="9"/>
        <v>0</v>
      </c>
      <c r="BL112" s="18" t="s">
        <v>221</v>
      </c>
      <c r="BM112" s="144" t="s">
        <v>377</v>
      </c>
    </row>
    <row r="113" spans="2:65" s="1" customFormat="1" ht="24.25" customHeight="1">
      <c r="B113" s="33"/>
      <c r="C113" s="133" t="s">
        <v>312</v>
      </c>
      <c r="D113" s="133" t="s">
        <v>217</v>
      </c>
      <c r="E113" s="134" t="s">
        <v>2031</v>
      </c>
      <c r="F113" s="135" t="s">
        <v>2032</v>
      </c>
      <c r="G113" s="136" t="s">
        <v>113</v>
      </c>
      <c r="H113" s="137">
        <v>180</v>
      </c>
      <c r="I113" s="138"/>
      <c r="J113" s="139">
        <f t="shared" si="0"/>
        <v>0</v>
      </c>
      <c r="K113" s="135" t="s">
        <v>21</v>
      </c>
      <c r="L113" s="33"/>
      <c r="M113" s="140" t="s">
        <v>21</v>
      </c>
      <c r="N113" s="141" t="s">
        <v>47</v>
      </c>
      <c r="P113" s="142">
        <f t="shared" si="1"/>
        <v>0</v>
      </c>
      <c r="Q113" s="142">
        <v>0</v>
      </c>
      <c r="R113" s="142">
        <f t="shared" si="2"/>
        <v>0</v>
      </c>
      <c r="S113" s="142">
        <v>0</v>
      </c>
      <c r="T113" s="143">
        <f t="shared" si="3"/>
        <v>0</v>
      </c>
      <c r="AR113" s="144" t="s">
        <v>221</v>
      </c>
      <c r="AT113" s="144" t="s">
        <v>217</v>
      </c>
      <c r="AU113" s="144" t="s">
        <v>85</v>
      </c>
      <c r="AY113" s="18" t="s">
        <v>215</v>
      </c>
      <c r="BE113" s="145">
        <f t="shared" si="4"/>
        <v>0</v>
      </c>
      <c r="BF113" s="145">
        <f t="shared" si="5"/>
        <v>0</v>
      </c>
      <c r="BG113" s="145">
        <f t="shared" si="6"/>
        <v>0</v>
      </c>
      <c r="BH113" s="145">
        <f t="shared" si="7"/>
        <v>0</v>
      </c>
      <c r="BI113" s="145">
        <f t="shared" si="8"/>
        <v>0</v>
      </c>
      <c r="BJ113" s="18" t="s">
        <v>83</v>
      </c>
      <c r="BK113" s="145">
        <f t="shared" si="9"/>
        <v>0</v>
      </c>
      <c r="BL113" s="18" t="s">
        <v>221</v>
      </c>
      <c r="BM113" s="144" t="s">
        <v>382</v>
      </c>
    </row>
    <row r="114" spans="2:63" s="11" customFormat="1" ht="22.9" customHeight="1">
      <c r="B114" s="121"/>
      <c r="D114" s="122" t="s">
        <v>75</v>
      </c>
      <c r="E114" s="131" t="s">
        <v>1857</v>
      </c>
      <c r="F114" s="131" t="s">
        <v>2033</v>
      </c>
      <c r="I114" s="124"/>
      <c r="J114" s="132">
        <f>BK114</f>
        <v>0</v>
      </c>
      <c r="L114" s="121"/>
      <c r="M114" s="126"/>
      <c r="P114" s="127">
        <f>SUM(P115:P121)</f>
        <v>0</v>
      </c>
      <c r="R114" s="127">
        <f>SUM(R115:R121)</f>
        <v>0</v>
      </c>
      <c r="T114" s="128">
        <f>SUM(T115:T121)</f>
        <v>0</v>
      </c>
      <c r="AR114" s="122" t="s">
        <v>83</v>
      </c>
      <c r="AT114" s="129" t="s">
        <v>75</v>
      </c>
      <c r="AU114" s="129" t="s">
        <v>83</v>
      </c>
      <c r="AY114" s="122" t="s">
        <v>215</v>
      </c>
      <c r="BK114" s="130">
        <f>SUM(BK115:BK121)</f>
        <v>0</v>
      </c>
    </row>
    <row r="115" spans="2:65" s="1" customFormat="1" ht="21.75" customHeight="1">
      <c r="B115" s="33"/>
      <c r="C115" s="133" t="s">
        <v>384</v>
      </c>
      <c r="D115" s="133" t="s">
        <v>217</v>
      </c>
      <c r="E115" s="134" t="s">
        <v>2034</v>
      </c>
      <c r="F115" s="135" t="s">
        <v>2035</v>
      </c>
      <c r="G115" s="136" t="s">
        <v>1807</v>
      </c>
      <c r="H115" s="137">
        <v>2</v>
      </c>
      <c r="I115" s="138"/>
      <c r="J115" s="139">
        <f aca="true" t="shared" si="10" ref="J115:J121">ROUND(I115*H115,2)</f>
        <v>0</v>
      </c>
      <c r="K115" s="135" t="s">
        <v>21</v>
      </c>
      <c r="L115" s="33"/>
      <c r="M115" s="140" t="s">
        <v>21</v>
      </c>
      <c r="N115" s="141" t="s">
        <v>47</v>
      </c>
      <c r="P115" s="142">
        <f aca="true" t="shared" si="11" ref="P115:P121">O115*H115</f>
        <v>0</v>
      </c>
      <c r="Q115" s="142">
        <v>0</v>
      </c>
      <c r="R115" s="142">
        <f aca="true" t="shared" si="12" ref="R115:R121">Q115*H115</f>
        <v>0</v>
      </c>
      <c r="S115" s="142">
        <v>0</v>
      </c>
      <c r="T115" s="143">
        <f aca="true" t="shared" si="13" ref="T115:T121">S115*H115</f>
        <v>0</v>
      </c>
      <c r="AR115" s="144" t="s">
        <v>221</v>
      </c>
      <c r="AT115" s="144" t="s">
        <v>217</v>
      </c>
      <c r="AU115" s="144" t="s">
        <v>85</v>
      </c>
      <c r="AY115" s="18" t="s">
        <v>215</v>
      </c>
      <c r="BE115" s="145">
        <f aca="true" t="shared" si="14" ref="BE115:BE121">IF(N115="základní",J115,0)</f>
        <v>0</v>
      </c>
      <c r="BF115" s="145">
        <f aca="true" t="shared" si="15" ref="BF115:BF121">IF(N115="snížená",J115,0)</f>
        <v>0</v>
      </c>
      <c r="BG115" s="145">
        <f aca="true" t="shared" si="16" ref="BG115:BG121">IF(N115="zákl. přenesená",J115,0)</f>
        <v>0</v>
      </c>
      <c r="BH115" s="145">
        <f aca="true" t="shared" si="17" ref="BH115:BH121">IF(N115="sníž. přenesená",J115,0)</f>
        <v>0</v>
      </c>
      <c r="BI115" s="145">
        <f aca="true" t="shared" si="18" ref="BI115:BI121">IF(N115="nulová",J115,0)</f>
        <v>0</v>
      </c>
      <c r="BJ115" s="18" t="s">
        <v>83</v>
      </c>
      <c r="BK115" s="145">
        <f aca="true" t="shared" si="19" ref="BK115:BK121">ROUND(I115*H115,2)</f>
        <v>0</v>
      </c>
      <c r="BL115" s="18" t="s">
        <v>221</v>
      </c>
      <c r="BM115" s="144" t="s">
        <v>387</v>
      </c>
    </row>
    <row r="116" spans="2:65" s="1" customFormat="1" ht="16.5" customHeight="1">
      <c r="B116" s="33"/>
      <c r="C116" s="133" t="s">
        <v>319</v>
      </c>
      <c r="D116" s="133" t="s">
        <v>217</v>
      </c>
      <c r="E116" s="134" t="s">
        <v>2036</v>
      </c>
      <c r="F116" s="135" t="s">
        <v>2037</v>
      </c>
      <c r="G116" s="136" t="s">
        <v>1807</v>
      </c>
      <c r="H116" s="137">
        <v>4</v>
      </c>
      <c r="I116" s="138"/>
      <c r="J116" s="139">
        <f t="shared" si="10"/>
        <v>0</v>
      </c>
      <c r="K116" s="135" t="s">
        <v>21</v>
      </c>
      <c r="L116" s="33"/>
      <c r="M116" s="140" t="s">
        <v>21</v>
      </c>
      <c r="N116" s="141" t="s">
        <v>47</v>
      </c>
      <c r="P116" s="142">
        <f t="shared" si="11"/>
        <v>0</v>
      </c>
      <c r="Q116" s="142">
        <v>0</v>
      </c>
      <c r="R116" s="142">
        <f t="shared" si="12"/>
        <v>0</v>
      </c>
      <c r="S116" s="142">
        <v>0</v>
      </c>
      <c r="T116" s="143">
        <f t="shared" si="13"/>
        <v>0</v>
      </c>
      <c r="AR116" s="144" t="s">
        <v>221</v>
      </c>
      <c r="AT116" s="144" t="s">
        <v>217</v>
      </c>
      <c r="AU116" s="144" t="s">
        <v>85</v>
      </c>
      <c r="AY116" s="18" t="s">
        <v>215</v>
      </c>
      <c r="BE116" s="145">
        <f t="shared" si="14"/>
        <v>0</v>
      </c>
      <c r="BF116" s="145">
        <f t="shared" si="15"/>
        <v>0</v>
      </c>
      <c r="BG116" s="145">
        <f t="shared" si="16"/>
        <v>0</v>
      </c>
      <c r="BH116" s="145">
        <f t="shared" si="17"/>
        <v>0</v>
      </c>
      <c r="BI116" s="145">
        <f t="shared" si="18"/>
        <v>0</v>
      </c>
      <c r="BJ116" s="18" t="s">
        <v>83</v>
      </c>
      <c r="BK116" s="145">
        <f t="shared" si="19"/>
        <v>0</v>
      </c>
      <c r="BL116" s="18" t="s">
        <v>221</v>
      </c>
      <c r="BM116" s="144" t="s">
        <v>391</v>
      </c>
    </row>
    <row r="117" spans="2:65" s="1" customFormat="1" ht="21.75" customHeight="1">
      <c r="B117" s="33"/>
      <c r="C117" s="133" t="s">
        <v>393</v>
      </c>
      <c r="D117" s="133" t="s">
        <v>217</v>
      </c>
      <c r="E117" s="134" t="s">
        <v>2038</v>
      </c>
      <c r="F117" s="135" t="s">
        <v>2039</v>
      </c>
      <c r="G117" s="136" t="s">
        <v>1807</v>
      </c>
      <c r="H117" s="137">
        <v>2</v>
      </c>
      <c r="I117" s="138"/>
      <c r="J117" s="139">
        <f t="shared" si="10"/>
        <v>0</v>
      </c>
      <c r="K117" s="135" t="s">
        <v>21</v>
      </c>
      <c r="L117" s="33"/>
      <c r="M117" s="140" t="s">
        <v>21</v>
      </c>
      <c r="N117" s="141" t="s">
        <v>47</v>
      </c>
      <c r="P117" s="142">
        <f t="shared" si="11"/>
        <v>0</v>
      </c>
      <c r="Q117" s="142">
        <v>0</v>
      </c>
      <c r="R117" s="142">
        <f t="shared" si="12"/>
        <v>0</v>
      </c>
      <c r="S117" s="142">
        <v>0</v>
      </c>
      <c r="T117" s="143">
        <f t="shared" si="13"/>
        <v>0</v>
      </c>
      <c r="AR117" s="144" t="s">
        <v>221</v>
      </c>
      <c r="AT117" s="144" t="s">
        <v>217</v>
      </c>
      <c r="AU117" s="144" t="s">
        <v>85</v>
      </c>
      <c r="AY117" s="18" t="s">
        <v>215</v>
      </c>
      <c r="BE117" s="145">
        <f t="shared" si="14"/>
        <v>0</v>
      </c>
      <c r="BF117" s="145">
        <f t="shared" si="15"/>
        <v>0</v>
      </c>
      <c r="BG117" s="145">
        <f t="shared" si="16"/>
        <v>0</v>
      </c>
      <c r="BH117" s="145">
        <f t="shared" si="17"/>
        <v>0</v>
      </c>
      <c r="BI117" s="145">
        <f t="shared" si="18"/>
        <v>0</v>
      </c>
      <c r="BJ117" s="18" t="s">
        <v>83</v>
      </c>
      <c r="BK117" s="145">
        <f t="shared" si="19"/>
        <v>0</v>
      </c>
      <c r="BL117" s="18" t="s">
        <v>221</v>
      </c>
      <c r="BM117" s="144" t="s">
        <v>396</v>
      </c>
    </row>
    <row r="118" spans="2:65" s="1" customFormat="1" ht="16.5" customHeight="1">
      <c r="B118" s="33"/>
      <c r="C118" s="133" t="s">
        <v>327</v>
      </c>
      <c r="D118" s="133" t="s">
        <v>217</v>
      </c>
      <c r="E118" s="134" t="s">
        <v>2040</v>
      </c>
      <c r="F118" s="135" t="s">
        <v>2041</v>
      </c>
      <c r="G118" s="136" t="s">
        <v>1807</v>
      </c>
      <c r="H118" s="137">
        <v>2</v>
      </c>
      <c r="I118" s="138"/>
      <c r="J118" s="139">
        <f t="shared" si="10"/>
        <v>0</v>
      </c>
      <c r="K118" s="135" t="s">
        <v>21</v>
      </c>
      <c r="L118" s="33"/>
      <c r="M118" s="140" t="s">
        <v>21</v>
      </c>
      <c r="N118" s="141" t="s">
        <v>47</v>
      </c>
      <c r="P118" s="142">
        <f t="shared" si="11"/>
        <v>0</v>
      </c>
      <c r="Q118" s="142">
        <v>0</v>
      </c>
      <c r="R118" s="142">
        <f t="shared" si="12"/>
        <v>0</v>
      </c>
      <c r="S118" s="142">
        <v>0</v>
      </c>
      <c r="T118" s="143">
        <f t="shared" si="13"/>
        <v>0</v>
      </c>
      <c r="AR118" s="144" t="s">
        <v>221</v>
      </c>
      <c r="AT118" s="144" t="s">
        <v>217</v>
      </c>
      <c r="AU118" s="144" t="s">
        <v>85</v>
      </c>
      <c r="AY118" s="18" t="s">
        <v>215</v>
      </c>
      <c r="BE118" s="145">
        <f t="shared" si="14"/>
        <v>0</v>
      </c>
      <c r="BF118" s="145">
        <f t="shared" si="15"/>
        <v>0</v>
      </c>
      <c r="BG118" s="145">
        <f t="shared" si="16"/>
        <v>0</v>
      </c>
      <c r="BH118" s="145">
        <f t="shared" si="17"/>
        <v>0</v>
      </c>
      <c r="BI118" s="145">
        <f t="shared" si="18"/>
        <v>0</v>
      </c>
      <c r="BJ118" s="18" t="s">
        <v>83</v>
      </c>
      <c r="BK118" s="145">
        <f t="shared" si="19"/>
        <v>0</v>
      </c>
      <c r="BL118" s="18" t="s">
        <v>221</v>
      </c>
      <c r="BM118" s="144" t="s">
        <v>400</v>
      </c>
    </row>
    <row r="119" spans="2:65" s="1" customFormat="1" ht="16.5" customHeight="1">
      <c r="B119" s="33"/>
      <c r="C119" s="133" t="s">
        <v>402</v>
      </c>
      <c r="D119" s="133" t="s">
        <v>217</v>
      </c>
      <c r="E119" s="134" t="s">
        <v>2042</v>
      </c>
      <c r="F119" s="135" t="s">
        <v>2043</v>
      </c>
      <c r="G119" s="136" t="s">
        <v>1807</v>
      </c>
      <c r="H119" s="137">
        <v>2</v>
      </c>
      <c r="I119" s="138"/>
      <c r="J119" s="139">
        <f t="shared" si="10"/>
        <v>0</v>
      </c>
      <c r="K119" s="135" t="s">
        <v>21</v>
      </c>
      <c r="L119" s="33"/>
      <c r="M119" s="140" t="s">
        <v>21</v>
      </c>
      <c r="N119" s="141" t="s">
        <v>47</v>
      </c>
      <c r="P119" s="142">
        <f t="shared" si="11"/>
        <v>0</v>
      </c>
      <c r="Q119" s="142">
        <v>0</v>
      </c>
      <c r="R119" s="142">
        <f t="shared" si="12"/>
        <v>0</v>
      </c>
      <c r="S119" s="142">
        <v>0</v>
      </c>
      <c r="T119" s="143">
        <f t="shared" si="13"/>
        <v>0</v>
      </c>
      <c r="AR119" s="144" t="s">
        <v>221</v>
      </c>
      <c r="AT119" s="144" t="s">
        <v>217</v>
      </c>
      <c r="AU119" s="144" t="s">
        <v>85</v>
      </c>
      <c r="AY119" s="18" t="s">
        <v>215</v>
      </c>
      <c r="BE119" s="145">
        <f t="shared" si="14"/>
        <v>0</v>
      </c>
      <c r="BF119" s="145">
        <f t="shared" si="15"/>
        <v>0</v>
      </c>
      <c r="BG119" s="145">
        <f t="shared" si="16"/>
        <v>0</v>
      </c>
      <c r="BH119" s="145">
        <f t="shared" si="17"/>
        <v>0</v>
      </c>
      <c r="BI119" s="145">
        <f t="shared" si="18"/>
        <v>0</v>
      </c>
      <c r="BJ119" s="18" t="s">
        <v>83</v>
      </c>
      <c r="BK119" s="145">
        <f t="shared" si="19"/>
        <v>0</v>
      </c>
      <c r="BL119" s="18" t="s">
        <v>221</v>
      </c>
      <c r="BM119" s="144" t="s">
        <v>406</v>
      </c>
    </row>
    <row r="120" spans="2:65" s="1" customFormat="1" ht="16.5" customHeight="1">
      <c r="B120" s="33"/>
      <c r="C120" s="133" t="s">
        <v>335</v>
      </c>
      <c r="D120" s="133" t="s">
        <v>217</v>
      </c>
      <c r="E120" s="134" t="s">
        <v>2044</v>
      </c>
      <c r="F120" s="135" t="s">
        <v>2045</v>
      </c>
      <c r="G120" s="136" t="s">
        <v>2012</v>
      </c>
      <c r="H120" s="137">
        <v>17.2</v>
      </c>
      <c r="I120" s="138"/>
      <c r="J120" s="139">
        <f t="shared" si="10"/>
        <v>0</v>
      </c>
      <c r="K120" s="135" t="s">
        <v>21</v>
      </c>
      <c r="L120" s="33"/>
      <c r="M120" s="140" t="s">
        <v>21</v>
      </c>
      <c r="N120" s="141" t="s">
        <v>47</v>
      </c>
      <c r="P120" s="142">
        <f t="shared" si="11"/>
        <v>0</v>
      </c>
      <c r="Q120" s="142">
        <v>0</v>
      </c>
      <c r="R120" s="142">
        <f t="shared" si="12"/>
        <v>0</v>
      </c>
      <c r="S120" s="142">
        <v>0</v>
      </c>
      <c r="T120" s="143">
        <f t="shared" si="13"/>
        <v>0</v>
      </c>
      <c r="AR120" s="144" t="s">
        <v>221</v>
      </c>
      <c r="AT120" s="144" t="s">
        <v>217</v>
      </c>
      <c r="AU120" s="144" t="s">
        <v>85</v>
      </c>
      <c r="AY120" s="18" t="s">
        <v>215</v>
      </c>
      <c r="BE120" s="145">
        <f t="shared" si="14"/>
        <v>0</v>
      </c>
      <c r="BF120" s="145">
        <f t="shared" si="15"/>
        <v>0</v>
      </c>
      <c r="BG120" s="145">
        <f t="shared" si="16"/>
        <v>0</v>
      </c>
      <c r="BH120" s="145">
        <f t="shared" si="17"/>
        <v>0</v>
      </c>
      <c r="BI120" s="145">
        <f t="shared" si="18"/>
        <v>0</v>
      </c>
      <c r="BJ120" s="18" t="s">
        <v>83</v>
      </c>
      <c r="BK120" s="145">
        <f t="shared" si="19"/>
        <v>0</v>
      </c>
      <c r="BL120" s="18" t="s">
        <v>221</v>
      </c>
      <c r="BM120" s="144" t="s">
        <v>411</v>
      </c>
    </row>
    <row r="121" spans="2:65" s="1" customFormat="1" ht="16.5" customHeight="1">
      <c r="B121" s="33"/>
      <c r="C121" s="133" t="s">
        <v>415</v>
      </c>
      <c r="D121" s="133" t="s">
        <v>217</v>
      </c>
      <c r="E121" s="134" t="s">
        <v>2046</v>
      </c>
      <c r="F121" s="135" t="s">
        <v>2047</v>
      </c>
      <c r="G121" s="136" t="s">
        <v>113</v>
      </c>
      <c r="H121" s="137">
        <v>14</v>
      </c>
      <c r="I121" s="138"/>
      <c r="J121" s="139">
        <f t="shared" si="10"/>
        <v>0</v>
      </c>
      <c r="K121" s="135" t="s">
        <v>21</v>
      </c>
      <c r="L121" s="33"/>
      <c r="M121" s="140" t="s">
        <v>21</v>
      </c>
      <c r="N121" s="141" t="s">
        <v>47</v>
      </c>
      <c r="P121" s="142">
        <f t="shared" si="11"/>
        <v>0</v>
      </c>
      <c r="Q121" s="142">
        <v>0</v>
      </c>
      <c r="R121" s="142">
        <f t="shared" si="12"/>
        <v>0</v>
      </c>
      <c r="S121" s="142">
        <v>0</v>
      </c>
      <c r="T121" s="143">
        <f t="shared" si="13"/>
        <v>0</v>
      </c>
      <c r="AR121" s="144" t="s">
        <v>221</v>
      </c>
      <c r="AT121" s="144" t="s">
        <v>217</v>
      </c>
      <c r="AU121" s="144" t="s">
        <v>85</v>
      </c>
      <c r="AY121" s="18" t="s">
        <v>215</v>
      </c>
      <c r="BE121" s="145">
        <f t="shared" si="14"/>
        <v>0</v>
      </c>
      <c r="BF121" s="145">
        <f t="shared" si="15"/>
        <v>0</v>
      </c>
      <c r="BG121" s="145">
        <f t="shared" si="16"/>
        <v>0</v>
      </c>
      <c r="BH121" s="145">
        <f t="shared" si="17"/>
        <v>0</v>
      </c>
      <c r="BI121" s="145">
        <f t="shared" si="18"/>
        <v>0</v>
      </c>
      <c r="BJ121" s="18" t="s">
        <v>83</v>
      </c>
      <c r="BK121" s="145">
        <f t="shared" si="19"/>
        <v>0</v>
      </c>
      <c r="BL121" s="18" t="s">
        <v>221</v>
      </c>
      <c r="BM121" s="144" t="s">
        <v>418</v>
      </c>
    </row>
    <row r="122" spans="2:63" s="11" customFormat="1" ht="22.9" customHeight="1">
      <c r="B122" s="121"/>
      <c r="D122" s="122" t="s">
        <v>75</v>
      </c>
      <c r="E122" s="131" t="s">
        <v>1864</v>
      </c>
      <c r="F122" s="131" t="s">
        <v>2048</v>
      </c>
      <c r="I122" s="124"/>
      <c r="J122" s="132">
        <f>BK122</f>
        <v>0</v>
      </c>
      <c r="L122" s="121"/>
      <c r="M122" s="126"/>
      <c r="P122" s="127">
        <f>SUM(P123:P124)</f>
        <v>0</v>
      </c>
      <c r="R122" s="127">
        <f>SUM(R123:R124)</f>
        <v>0</v>
      </c>
      <c r="T122" s="128">
        <f>SUM(T123:T124)</f>
        <v>0</v>
      </c>
      <c r="AR122" s="122" t="s">
        <v>83</v>
      </c>
      <c r="AT122" s="129" t="s">
        <v>75</v>
      </c>
      <c r="AU122" s="129" t="s">
        <v>83</v>
      </c>
      <c r="AY122" s="122" t="s">
        <v>215</v>
      </c>
      <c r="BK122" s="130">
        <f>SUM(BK123:BK124)</f>
        <v>0</v>
      </c>
    </row>
    <row r="123" spans="2:65" s="1" customFormat="1" ht="16.5" customHeight="1">
      <c r="B123" s="33"/>
      <c r="C123" s="133" t="s">
        <v>341</v>
      </c>
      <c r="D123" s="133" t="s">
        <v>217</v>
      </c>
      <c r="E123" s="134" t="s">
        <v>2049</v>
      </c>
      <c r="F123" s="135" t="s">
        <v>2050</v>
      </c>
      <c r="G123" s="136" t="s">
        <v>1103</v>
      </c>
      <c r="H123" s="137">
        <v>1</v>
      </c>
      <c r="I123" s="138"/>
      <c r="J123" s="139">
        <f>ROUND(I123*H123,2)</f>
        <v>0</v>
      </c>
      <c r="K123" s="135" t="s">
        <v>21</v>
      </c>
      <c r="L123" s="33"/>
      <c r="M123" s="140" t="s">
        <v>21</v>
      </c>
      <c r="N123" s="141" t="s">
        <v>47</v>
      </c>
      <c r="P123" s="142">
        <f>O123*H123</f>
        <v>0</v>
      </c>
      <c r="Q123" s="142">
        <v>0</v>
      </c>
      <c r="R123" s="142">
        <f>Q123*H123</f>
        <v>0</v>
      </c>
      <c r="S123" s="142">
        <v>0</v>
      </c>
      <c r="T123" s="143">
        <f>S123*H123</f>
        <v>0</v>
      </c>
      <c r="AR123" s="144" t="s">
        <v>221</v>
      </c>
      <c r="AT123" s="144" t="s">
        <v>217</v>
      </c>
      <c r="AU123" s="144" t="s">
        <v>85</v>
      </c>
      <c r="AY123" s="18" t="s">
        <v>215</v>
      </c>
      <c r="BE123" s="145">
        <f>IF(N123="základní",J123,0)</f>
        <v>0</v>
      </c>
      <c r="BF123" s="145">
        <f>IF(N123="snížená",J123,0)</f>
        <v>0</v>
      </c>
      <c r="BG123" s="145">
        <f>IF(N123="zákl. přenesená",J123,0)</f>
        <v>0</v>
      </c>
      <c r="BH123" s="145">
        <f>IF(N123="sníž. přenesená",J123,0)</f>
        <v>0</v>
      </c>
      <c r="BI123" s="145">
        <f>IF(N123="nulová",J123,0)</f>
        <v>0</v>
      </c>
      <c r="BJ123" s="18" t="s">
        <v>83</v>
      </c>
      <c r="BK123" s="145">
        <f>ROUND(I123*H123,2)</f>
        <v>0</v>
      </c>
      <c r="BL123" s="18" t="s">
        <v>221</v>
      </c>
      <c r="BM123" s="144" t="s">
        <v>427</v>
      </c>
    </row>
    <row r="124" spans="2:65" s="1" customFormat="1" ht="16.5" customHeight="1">
      <c r="B124" s="33"/>
      <c r="C124" s="133" t="s">
        <v>428</v>
      </c>
      <c r="D124" s="133" t="s">
        <v>217</v>
      </c>
      <c r="E124" s="134" t="s">
        <v>2051</v>
      </c>
      <c r="F124" s="135" t="s">
        <v>1142</v>
      </c>
      <c r="G124" s="136" t="s">
        <v>1103</v>
      </c>
      <c r="H124" s="137">
        <v>1</v>
      </c>
      <c r="I124" s="138"/>
      <c r="J124" s="139">
        <f>ROUND(I124*H124,2)</f>
        <v>0</v>
      </c>
      <c r="K124" s="135" t="s">
        <v>21</v>
      </c>
      <c r="L124" s="33"/>
      <c r="M124" s="192" t="s">
        <v>21</v>
      </c>
      <c r="N124" s="193" t="s">
        <v>47</v>
      </c>
      <c r="O124" s="194"/>
      <c r="P124" s="195">
        <f>O124*H124</f>
        <v>0</v>
      </c>
      <c r="Q124" s="195">
        <v>0</v>
      </c>
      <c r="R124" s="195">
        <f>Q124*H124</f>
        <v>0</v>
      </c>
      <c r="S124" s="195">
        <v>0</v>
      </c>
      <c r="T124" s="196">
        <f>S124*H124</f>
        <v>0</v>
      </c>
      <c r="AR124" s="144" t="s">
        <v>221</v>
      </c>
      <c r="AT124" s="144" t="s">
        <v>217</v>
      </c>
      <c r="AU124" s="144" t="s">
        <v>85</v>
      </c>
      <c r="AY124" s="18" t="s">
        <v>215</v>
      </c>
      <c r="BE124" s="145">
        <f>IF(N124="základní",J124,0)</f>
        <v>0</v>
      </c>
      <c r="BF124" s="145">
        <f>IF(N124="snížená",J124,0)</f>
        <v>0</v>
      </c>
      <c r="BG124" s="145">
        <f>IF(N124="zákl. přenesená",J124,0)</f>
        <v>0</v>
      </c>
      <c r="BH124" s="145">
        <f>IF(N124="sníž. přenesená",J124,0)</f>
        <v>0</v>
      </c>
      <c r="BI124" s="145">
        <f>IF(N124="nulová",J124,0)</f>
        <v>0</v>
      </c>
      <c r="BJ124" s="18" t="s">
        <v>83</v>
      </c>
      <c r="BK124" s="145">
        <f>ROUND(I124*H124,2)</f>
        <v>0</v>
      </c>
      <c r="BL124" s="18" t="s">
        <v>221</v>
      </c>
      <c r="BM124" s="144" t="s">
        <v>431</v>
      </c>
    </row>
    <row r="125" spans="2:12" s="1" customFormat="1" ht="7" customHeight="1">
      <c r="B125" s="42"/>
      <c r="C125" s="43"/>
      <c r="D125" s="43"/>
      <c r="E125" s="43"/>
      <c r="F125" s="43"/>
      <c r="G125" s="43"/>
      <c r="H125" s="43"/>
      <c r="I125" s="43"/>
      <c r="J125" s="43"/>
      <c r="K125" s="43"/>
      <c r="L125" s="33"/>
    </row>
  </sheetData>
  <sheetProtection algorithmName="SHA-512" hashValue="Oii/jjbDxkbMcHv5eywH2xDVGNbuWhgMT4+qdAleUtL7Lo6izLuruaLapL9E7/VSH8ERCB2uzb5Hn8Oq7+WeKg==" saltValue="T947S48oitCAlJ5nTOffdJs7XJn20JdFiiZsYUOSZqZSaURL4oSJmrfuJ9VRwsnB3897+rv9N25mUgdvTr9vuw==" spinCount="100000" sheet="1" objects="1" scenarios="1" formatColumns="0" formatRows="0" autoFilter="0"/>
  <autoFilter ref="C88:K124"/>
  <mergeCells count="12">
    <mergeCell ref="E81:H81"/>
    <mergeCell ref="L2:V2"/>
    <mergeCell ref="E50:H50"/>
    <mergeCell ref="E52:H52"/>
    <mergeCell ref="E54:H54"/>
    <mergeCell ref="E77:H77"/>
    <mergeCell ref="E79:H79"/>
    <mergeCell ref="E7:H7"/>
    <mergeCell ref="E9:H9"/>
    <mergeCell ref="E11:H11"/>
    <mergeCell ref="E20:H20"/>
    <mergeCell ref="E29:H29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4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7109375" style="0" customWidth="1"/>
    <col min="7" max="7" width="7.421875" style="0" customWidth="1"/>
    <col min="8" max="8" width="14.00390625" style="0" customWidth="1"/>
    <col min="9" max="9" width="15.7109375" style="0" customWidth="1"/>
    <col min="10" max="11" width="22.28125" style="0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7" customHeight="1"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AT2" s="18" t="s">
        <v>104</v>
      </c>
    </row>
    <row r="3" spans="2:46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85</v>
      </c>
    </row>
    <row r="4" spans="2:46" ht="25" customHeight="1">
      <c r="B4" s="21"/>
      <c r="D4" s="22" t="s">
        <v>118</v>
      </c>
      <c r="L4" s="21"/>
      <c r="M4" s="92" t="s">
        <v>10</v>
      </c>
      <c r="AT4" s="18" t="s">
        <v>4</v>
      </c>
    </row>
    <row r="5" spans="2:12" ht="7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29" t="str">
        <f>'Rekapitulace stavby'!K6</f>
        <v>RUK SBZ - PD výměny záložního zdroje Karolinum</v>
      </c>
      <c r="F7" s="330"/>
      <c r="G7" s="330"/>
      <c r="H7" s="330"/>
      <c r="L7" s="21"/>
    </row>
    <row r="8" spans="2:12" ht="12" customHeight="1">
      <c r="B8" s="21"/>
      <c r="D8" s="28" t="s">
        <v>131</v>
      </c>
      <c r="L8" s="21"/>
    </row>
    <row r="9" spans="2:12" s="1" customFormat="1" ht="16.5" customHeight="1">
      <c r="B9" s="33"/>
      <c r="E9" s="329" t="s">
        <v>1980</v>
      </c>
      <c r="F9" s="328"/>
      <c r="G9" s="328"/>
      <c r="H9" s="328"/>
      <c r="L9" s="33"/>
    </row>
    <row r="10" spans="2:12" s="1" customFormat="1" ht="12" customHeight="1">
      <c r="B10" s="33"/>
      <c r="D10" s="28" t="s">
        <v>139</v>
      </c>
      <c r="L10" s="33"/>
    </row>
    <row r="11" spans="2:12" s="1" customFormat="1" ht="16.5" customHeight="1">
      <c r="B11" s="33"/>
      <c r="E11" s="309" t="s">
        <v>2052</v>
      </c>
      <c r="F11" s="328"/>
      <c r="G11" s="328"/>
      <c r="H11" s="328"/>
      <c r="L11" s="33"/>
    </row>
    <row r="12" spans="2:12" s="1" customFormat="1" ht="12">
      <c r="B12" s="33"/>
      <c r="L12" s="33"/>
    </row>
    <row r="13" spans="2:12" s="1" customFormat="1" ht="12" customHeight="1">
      <c r="B13" s="33"/>
      <c r="D13" s="28" t="s">
        <v>18</v>
      </c>
      <c r="F13" s="26" t="s">
        <v>21</v>
      </c>
      <c r="I13" s="28" t="s">
        <v>20</v>
      </c>
      <c r="J13" s="26" t="s">
        <v>21</v>
      </c>
      <c r="L13" s="33"/>
    </row>
    <row r="14" spans="2:12" s="1" customFormat="1" ht="12" customHeight="1">
      <c r="B14" s="33"/>
      <c r="D14" s="28" t="s">
        <v>22</v>
      </c>
      <c r="F14" s="26" t="s">
        <v>23</v>
      </c>
      <c r="I14" s="28" t="s">
        <v>24</v>
      </c>
      <c r="J14" s="50" t="str">
        <f>'Rekapitulace stavby'!AN8</f>
        <v>31. 10. 2022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8" t="s">
        <v>26</v>
      </c>
      <c r="I16" s="28" t="s">
        <v>27</v>
      </c>
      <c r="J16" s="26" t="s">
        <v>28</v>
      </c>
      <c r="L16" s="33"/>
    </row>
    <row r="17" spans="2:12" s="1" customFormat="1" ht="18" customHeight="1">
      <c r="B17" s="33"/>
      <c r="E17" s="26" t="s">
        <v>29</v>
      </c>
      <c r="I17" s="28" t="s">
        <v>30</v>
      </c>
      <c r="J17" s="26" t="s">
        <v>21</v>
      </c>
      <c r="L17" s="33"/>
    </row>
    <row r="18" spans="2:12" s="1" customFormat="1" ht="7" customHeight="1">
      <c r="B18" s="33"/>
      <c r="L18" s="33"/>
    </row>
    <row r="19" spans="2:12" s="1" customFormat="1" ht="12" customHeight="1">
      <c r="B19" s="33"/>
      <c r="D19" s="28" t="s">
        <v>31</v>
      </c>
      <c r="I19" s="28" t="s">
        <v>27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31" t="str">
        <f>'Rekapitulace stavby'!E14</f>
        <v>Vyplň údaj</v>
      </c>
      <c r="F20" s="323"/>
      <c r="G20" s="323"/>
      <c r="H20" s="323"/>
      <c r="I20" s="28" t="s">
        <v>30</v>
      </c>
      <c r="J20" s="29" t="str">
        <f>'Rekapitulace stavby'!AN14</f>
        <v>Vyplň údaj</v>
      </c>
      <c r="L20" s="33"/>
    </row>
    <row r="21" spans="2:12" s="1" customFormat="1" ht="7" customHeight="1">
      <c r="B21" s="33"/>
      <c r="L21" s="33"/>
    </row>
    <row r="22" spans="2:12" s="1" customFormat="1" ht="12" customHeight="1">
      <c r="B22" s="33"/>
      <c r="D22" s="28" t="s">
        <v>33</v>
      </c>
      <c r="I22" s="28" t="s">
        <v>27</v>
      </c>
      <c r="J22" s="26" t="s">
        <v>34</v>
      </c>
      <c r="L22" s="33"/>
    </row>
    <row r="23" spans="2:12" s="1" customFormat="1" ht="18" customHeight="1">
      <c r="B23" s="33"/>
      <c r="E23" s="26" t="s">
        <v>35</v>
      </c>
      <c r="I23" s="28" t="s">
        <v>30</v>
      </c>
      <c r="J23" s="26" t="s">
        <v>36</v>
      </c>
      <c r="L23" s="33"/>
    </row>
    <row r="24" spans="2:12" s="1" customFormat="1" ht="7" customHeight="1">
      <c r="B24" s="33"/>
      <c r="L24" s="33"/>
    </row>
    <row r="25" spans="2:12" s="1" customFormat="1" ht="12" customHeight="1">
      <c r="B25" s="33"/>
      <c r="D25" s="28" t="s">
        <v>38</v>
      </c>
      <c r="I25" s="28" t="s">
        <v>27</v>
      </c>
      <c r="J25" s="26" t="str">
        <f>IF('Rekapitulace stavby'!AN19="","",'Rekapitulace stavby'!AN19)</f>
        <v/>
      </c>
      <c r="L25" s="33"/>
    </row>
    <row r="26" spans="2:12" s="1" customFormat="1" ht="18" customHeight="1">
      <c r="B26" s="33"/>
      <c r="E26" s="26" t="str">
        <f>IF('Rekapitulace stavby'!E20="","",'Rekapitulace stavby'!E20)</f>
        <v xml:space="preserve"> </v>
      </c>
      <c r="I26" s="28" t="s">
        <v>30</v>
      </c>
      <c r="J26" s="26" t="str">
        <f>IF('Rekapitulace stavby'!AN20="","",'Rekapitulace stavby'!AN20)</f>
        <v/>
      </c>
      <c r="L26" s="33"/>
    </row>
    <row r="27" spans="2:12" s="1" customFormat="1" ht="7" customHeight="1">
      <c r="B27" s="33"/>
      <c r="L27" s="33"/>
    </row>
    <row r="28" spans="2:12" s="1" customFormat="1" ht="12" customHeight="1">
      <c r="B28" s="33"/>
      <c r="D28" s="28" t="s">
        <v>40</v>
      </c>
      <c r="L28" s="33"/>
    </row>
    <row r="29" spans="2:12" s="7" customFormat="1" ht="47.25" customHeight="1">
      <c r="B29" s="93"/>
      <c r="E29" s="327" t="s">
        <v>41</v>
      </c>
      <c r="F29" s="327"/>
      <c r="G29" s="327"/>
      <c r="H29" s="327"/>
      <c r="L29" s="93"/>
    </row>
    <row r="30" spans="2:12" s="1" customFormat="1" ht="7" customHeight="1">
      <c r="B30" s="33"/>
      <c r="L30" s="33"/>
    </row>
    <row r="31" spans="2:12" s="1" customFormat="1" ht="7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4" customHeight="1">
      <c r="B32" s="33"/>
      <c r="D32" s="94" t="s">
        <v>42</v>
      </c>
      <c r="J32" s="64">
        <f>ROUND(J93,2)</f>
        <v>0</v>
      </c>
      <c r="L32" s="33"/>
    </row>
    <row r="33" spans="2:12" s="1" customFormat="1" ht="7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5" customHeight="1">
      <c r="B34" s="33"/>
      <c r="F34" s="36" t="s">
        <v>44</v>
      </c>
      <c r="I34" s="36" t="s">
        <v>43</v>
      </c>
      <c r="J34" s="36" t="s">
        <v>45</v>
      </c>
      <c r="L34" s="33"/>
    </row>
    <row r="35" spans="2:12" s="1" customFormat="1" ht="14.5" customHeight="1">
      <c r="B35" s="33"/>
      <c r="D35" s="53" t="s">
        <v>46</v>
      </c>
      <c r="E35" s="28" t="s">
        <v>47</v>
      </c>
      <c r="F35" s="84">
        <f>ROUND((SUM(BE93:BE143)),2)</f>
        <v>0</v>
      </c>
      <c r="I35" s="95">
        <v>0.21</v>
      </c>
      <c r="J35" s="84">
        <f>ROUND(((SUM(BE93:BE143))*I35),2)</f>
        <v>0</v>
      </c>
      <c r="L35" s="33"/>
    </row>
    <row r="36" spans="2:12" s="1" customFormat="1" ht="14.5" customHeight="1">
      <c r="B36" s="33"/>
      <c r="E36" s="28" t="s">
        <v>48</v>
      </c>
      <c r="F36" s="84">
        <f>ROUND((SUM(BF93:BF143)),2)</f>
        <v>0</v>
      </c>
      <c r="I36" s="95">
        <v>0.15</v>
      </c>
      <c r="J36" s="84">
        <f>ROUND(((SUM(BF93:BF143))*I36),2)</f>
        <v>0</v>
      </c>
      <c r="L36" s="33"/>
    </row>
    <row r="37" spans="2:12" s="1" customFormat="1" ht="14.5" customHeight="1" hidden="1">
      <c r="B37" s="33"/>
      <c r="E37" s="28" t="s">
        <v>49</v>
      </c>
      <c r="F37" s="84">
        <f>ROUND((SUM(BG93:BG143)),2)</f>
        <v>0</v>
      </c>
      <c r="I37" s="95">
        <v>0.21</v>
      </c>
      <c r="J37" s="84">
        <f>0</f>
        <v>0</v>
      </c>
      <c r="L37" s="33"/>
    </row>
    <row r="38" spans="2:12" s="1" customFormat="1" ht="14.5" customHeight="1" hidden="1">
      <c r="B38" s="33"/>
      <c r="E38" s="28" t="s">
        <v>50</v>
      </c>
      <c r="F38" s="84">
        <f>ROUND((SUM(BH93:BH143)),2)</f>
        <v>0</v>
      </c>
      <c r="I38" s="95">
        <v>0.15</v>
      </c>
      <c r="J38" s="84">
        <f>0</f>
        <v>0</v>
      </c>
      <c r="L38" s="33"/>
    </row>
    <row r="39" spans="2:12" s="1" customFormat="1" ht="14.5" customHeight="1" hidden="1">
      <c r="B39" s="33"/>
      <c r="E39" s="28" t="s">
        <v>51</v>
      </c>
      <c r="F39" s="84">
        <f>ROUND((SUM(BI93:BI143)),2)</f>
        <v>0</v>
      </c>
      <c r="I39" s="95">
        <v>0</v>
      </c>
      <c r="J39" s="84">
        <f>0</f>
        <v>0</v>
      </c>
      <c r="L39" s="33"/>
    </row>
    <row r="40" spans="2:12" s="1" customFormat="1" ht="7" customHeight="1">
      <c r="B40" s="33"/>
      <c r="L40" s="33"/>
    </row>
    <row r="41" spans="2:12" s="1" customFormat="1" ht="25.4" customHeight="1">
      <c r="B41" s="33"/>
      <c r="C41" s="96"/>
      <c r="D41" s="97" t="s">
        <v>52</v>
      </c>
      <c r="E41" s="55"/>
      <c r="F41" s="55"/>
      <c r="G41" s="98" t="s">
        <v>53</v>
      </c>
      <c r="H41" s="99" t="s">
        <v>54</v>
      </c>
      <c r="I41" s="55"/>
      <c r="J41" s="100">
        <f>SUM(J32:J39)</f>
        <v>0</v>
      </c>
      <c r="K41" s="101"/>
      <c r="L41" s="33"/>
    </row>
    <row r="42" spans="2:12" s="1" customFormat="1" ht="14.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7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5" customHeight="1">
      <c r="B47" s="33"/>
      <c r="C47" s="22" t="s">
        <v>174</v>
      </c>
      <c r="L47" s="33"/>
    </row>
    <row r="48" spans="2:12" s="1" customFormat="1" ht="7" customHeight="1">
      <c r="B48" s="33"/>
      <c r="L48" s="33"/>
    </row>
    <row r="49" spans="2:12" s="1" customFormat="1" ht="12" customHeight="1">
      <c r="B49" s="33"/>
      <c r="C49" s="28" t="s">
        <v>16</v>
      </c>
      <c r="L49" s="33"/>
    </row>
    <row r="50" spans="2:12" s="1" customFormat="1" ht="16.5" customHeight="1">
      <c r="B50" s="33"/>
      <c r="E50" s="329" t="str">
        <f>E7</f>
        <v>RUK SBZ - PD výměny záložního zdroje Karolinum</v>
      </c>
      <c r="F50" s="330"/>
      <c r="G50" s="330"/>
      <c r="H50" s="330"/>
      <c r="L50" s="33"/>
    </row>
    <row r="51" spans="2:12" ht="12" customHeight="1">
      <c r="B51" s="21"/>
      <c r="C51" s="28" t="s">
        <v>131</v>
      </c>
      <c r="L51" s="21"/>
    </row>
    <row r="52" spans="2:12" s="1" customFormat="1" ht="16.5" customHeight="1">
      <c r="B52" s="33"/>
      <c r="E52" s="329" t="s">
        <v>1980</v>
      </c>
      <c r="F52" s="328"/>
      <c r="G52" s="328"/>
      <c r="H52" s="328"/>
      <c r="L52" s="33"/>
    </row>
    <row r="53" spans="2:12" s="1" customFormat="1" ht="12" customHeight="1">
      <c r="B53" s="33"/>
      <c r="C53" s="28" t="s">
        <v>139</v>
      </c>
      <c r="L53" s="33"/>
    </row>
    <row r="54" spans="2:12" s="1" customFormat="1" ht="16.5" customHeight="1">
      <c r="B54" s="33"/>
      <c r="E54" s="309" t="str">
        <f>E11</f>
        <v>SO.02.03 - Elektroinstalace - silnoproud</v>
      </c>
      <c r="F54" s="328"/>
      <c r="G54" s="328"/>
      <c r="H54" s="328"/>
      <c r="L54" s="33"/>
    </row>
    <row r="55" spans="2:12" s="1" customFormat="1" ht="7" customHeight="1">
      <c r="B55" s="33"/>
      <c r="L55" s="33"/>
    </row>
    <row r="56" spans="2:12" s="1" customFormat="1" ht="12" customHeight="1">
      <c r="B56" s="33"/>
      <c r="C56" s="28" t="s">
        <v>22</v>
      </c>
      <c r="F56" s="26" t="str">
        <f>F14</f>
        <v>Praha</v>
      </c>
      <c r="I56" s="28" t="s">
        <v>24</v>
      </c>
      <c r="J56" s="50" t="str">
        <f>IF(J14="","",J14)</f>
        <v>31. 10. 2022</v>
      </c>
      <c r="L56" s="33"/>
    </row>
    <row r="57" spans="2:12" s="1" customFormat="1" ht="7" customHeight="1">
      <c r="B57" s="33"/>
      <c r="L57" s="33"/>
    </row>
    <row r="58" spans="2:12" s="1" customFormat="1" ht="15.25" customHeight="1">
      <c r="B58" s="33"/>
      <c r="C58" s="28" t="s">
        <v>26</v>
      </c>
      <c r="F58" s="26" t="str">
        <f>E17</f>
        <v>Univerzita Karlova, Správa budov a zařízení</v>
      </c>
      <c r="I58" s="28" t="s">
        <v>33</v>
      </c>
      <c r="J58" s="31" t="str">
        <f>E23</f>
        <v>SVIŽN s.r.o.</v>
      </c>
      <c r="L58" s="33"/>
    </row>
    <row r="59" spans="2:12" s="1" customFormat="1" ht="15.25" customHeight="1">
      <c r="B59" s="33"/>
      <c r="C59" s="28" t="s">
        <v>31</v>
      </c>
      <c r="F59" s="26" t="str">
        <f>IF(E20="","",E20)</f>
        <v>Vyplň údaj</v>
      </c>
      <c r="I59" s="28" t="s">
        <v>38</v>
      </c>
      <c r="J59" s="31" t="str">
        <f>E26</f>
        <v xml:space="preserve"> </v>
      </c>
      <c r="L59" s="33"/>
    </row>
    <row r="60" spans="2:12" s="1" customFormat="1" ht="10.4" customHeight="1">
      <c r="B60" s="33"/>
      <c r="L60" s="33"/>
    </row>
    <row r="61" spans="2:12" s="1" customFormat="1" ht="29.25" customHeight="1">
      <c r="B61" s="33"/>
      <c r="C61" s="102" t="s">
        <v>175</v>
      </c>
      <c r="D61" s="96"/>
      <c r="E61" s="96"/>
      <c r="F61" s="96"/>
      <c r="G61" s="96"/>
      <c r="H61" s="96"/>
      <c r="I61" s="96"/>
      <c r="J61" s="103" t="s">
        <v>176</v>
      </c>
      <c r="K61" s="96"/>
      <c r="L61" s="33"/>
    </row>
    <row r="62" spans="2:12" s="1" customFormat="1" ht="10.4" customHeight="1">
      <c r="B62" s="33"/>
      <c r="L62" s="33"/>
    </row>
    <row r="63" spans="2:47" s="1" customFormat="1" ht="22.9" customHeight="1">
      <c r="B63" s="33"/>
      <c r="C63" s="104" t="s">
        <v>74</v>
      </c>
      <c r="J63" s="64">
        <f>J93</f>
        <v>0</v>
      </c>
      <c r="L63" s="33"/>
      <c r="AU63" s="18" t="s">
        <v>177</v>
      </c>
    </row>
    <row r="64" spans="2:12" s="8" customFormat="1" ht="25" customHeight="1">
      <c r="B64" s="105"/>
      <c r="D64" s="106" t="s">
        <v>2053</v>
      </c>
      <c r="E64" s="107"/>
      <c r="F64" s="107"/>
      <c r="G64" s="107"/>
      <c r="H64" s="107"/>
      <c r="I64" s="107"/>
      <c r="J64" s="108">
        <f>J94</f>
        <v>0</v>
      </c>
      <c r="L64" s="105"/>
    </row>
    <row r="65" spans="2:12" s="9" customFormat="1" ht="19.9" customHeight="1">
      <c r="B65" s="109"/>
      <c r="D65" s="110" t="s">
        <v>2054</v>
      </c>
      <c r="E65" s="111"/>
      <c r="F65" s="111"/>
      <c r="G65" s="111"/>
      <c r="H65" s="111"/>
      <c r="I65" s="111"/>
      <c r="J65" s="112">
        <f>J95</f>
        <v>0</v>
      </c>
      <c r="L65" s="109"/>
    </row>
    <row r="66" spans="2:12" s="9" customFormat="1" ht="19.9" customHeight="1">
      <c r="B66" s="109"/>
      <c r="D66" s="110" t="s">
        <v>2055</v>
      </c>
      <c r="E66" s="111"/>
      <c r="F66" s="111"/>
      <c r="G66" s="111"/>
      <c r="H66" s="111"/>
      <c r="I66" s="111"/>
      <c r="J66" s="112">
        <f>J101</f>
        <v>0</v>
      </c>
      <c r="L66" s="109"/>
    </row>
    <row r="67" spans="2:12" s="9" customFormat="1" ht="19.9" customHeight="1">
      <c r="B67" s="109"/>
      <c r="D67" s="110" t="s">
        <v>2056</v>
      </c>
      <c r="E67" s="111"/>
      <c r="F67" s="111"/>
      <c r="G67" s="111"/>
      <c r="H67" s="111"/>
      <c r="I67" s="111"/>
      <c r="J67" s="112">
        <f>J103</f>
        <v>0</v>
      </c>
      <c r="L67" s="109"/>
    </row>
    <row r="68" spans="2:12" s="9" customFormat="1" ht="19.9" customHeight="1">
      <c r="B68" s="109"/>
      <c r="D68" s="110" t="s">
        <v>2057</v>
      </c>
      <c r="E68" s="111"/>
      <c r="F68" s="111"/>
      <c r="G68" s="111"/>
      <c r="H68" s="111"/>
      <c r="I68" s="111"/>
      <c r="J68" s="112">
        <f>J108</f>
        <v>0</v>
      </c>
      <c r="L68" s="109"/>
    </row>
    <row r="69" spans="2:12" s="9" customFormat="1" ht="19.9" customHeight="1">
      <c r="B69" s="109"/>
      <c r="D69" s="110" t="s">
        <v>2058</v>
      </c>
      <c r="E69" s="111"/>
      <c r="F69" s="111"/>
      <c r="G69" s="111"/>
      <c r="H69" s="111"/>
      <c r="I69" s="111"/>
      <c r="J69" s="112">
        <f>J119</f>
        <v>0</v>
      </c>
      <c r="L69" s="109"/>
    </row>
    <row r="70" spans="2:12" s="9" customFormat="1" ht="19.9" customHeight="1">
      <c r="B70" s="109"/>
      <c r="D70" s="110" t="s">
        <v>2059</v>
      </c>
      <c r="E70" s="111"/>
      <c r="F70" s="111"/>
      <c r="G70" s="111"/>
      <c r="H70" s="111"/>
      <c r="I70" s="111"/>
      <c r="J70" s="112">
        <f>J128</f>
        <v>0</v>
      </c>
      <c r="L70" s="109"/>
    </row>
    <row r="71" spans="2:12" s="9" customFormat="1" ht="19.9" customHeight="1">
      <c r="B71" s="109"/>
      <c r="D71" s="110" t="s">
        <v>2060</v>
      </c>
      <c r="E71" s="111"/>
      <c r="F71" s="111"/>
      <c r="G71" s="111"/>
      <c r="H71" s="111"/>
      <c r="I71" s="111"/>
      <c r="J71" s="112">
        <f>J136</f>
        <v>0</v>
      </c>
      <c r="L71" s="109"/>
    </row>
    <row r="72" spans="2:12" s="1" customFormat="1" ht="21.75" customHeight="1">
      <c r="B72" s="33"/>
      <c r="L72" s="33"/>
    </row>
    <row r="73" spans="2:12" s="1" customFormat="1" ht="7" customHeight="1"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33"/>
    </row>
    <row r="77" spans="2:12" s="1" customFormat="1" ht="7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3"/>
    </row>
    <row r="78" spans="2:12" s="1" customFormat="1" ht="25" customHeight="1">
      <c r="B78" s="33"/>
      <c r="C78" s="22" t="s">
        <v>200</v>
      </c>
      <c r="L78" s="33"/>
    </row>
    <row r="79" spans="2:12" s="1" customFormat="1" ht="7" customHeight="1">
      <c r="B79" s="33"/>
      <c r="L79" s="33"/>
    </row>
    <row r="80" spans="2:12" s="1" customFormat="1" ht="12" customHeight="1">
      <c r="B80" s="33"/>
      <c r="C80" s="28" t="s">
        <v>16</v>
      </c>
      <c r="L80" s="33"/>
    </row>
    <row r="81" spans="2:12" s="1" customFormat="1" ht="16.5" customHeight="1">
      <c r="B81" s="33"/>
      <c r="E81" s="329" t="str">
        <f>E7</f>
        <v>RUK SBZ - PD výměny záložního zdroje Karolinum</v>
      </c>
      <c r="F81" s="330"/>
      <c r="G81" s="330"/>
      <c r="H81" s="330"/>
      <c r="L81" s="33"/>
    </row>
    <row r="82" spans="2:12" ht="12" customHeight="1">
      <c r="B82" s="21"/>
      <c r="C82" s="28" t="s">
        <v>131</v>
      </c>
      <c r="L82" s="21"/>
    </row>
    <row r="83" spans="2:12" s="1" customFormat="1" ht="16.5" customHeight="1">
      <c r="B83" s="33"/>
      <c r="E83" s="329" t="s">
        <v>1980</v>
      </c>
      <c r="F83" s="328"/>
      <c r="G83" s="328"/>
      <c r="H83" s="328"/>
      <c r="L83" s="33"/>
    </row>
    <row r="84" spans="2:12" s="1" customFormat="1" ht="12" customHeight="1">
      <c r="B84" s="33"/>
      <c r="C84" s="28" t="s">
        <v>139</v>
      </c>
      <c r="L84" s="33"/>
    </row>
    <row r="85" spans="2:12" s="1" customFormat="1" ht="16.5" customHeight="1">
      <c r="B85" s="33"/>
      <c r="E85" s="309" t="str">
        <f>E11</f>
        <v>SO.02.03 - Elektroinstalace - silnoproud</v>
      </c>
      <c r="F85" s="328"/>
      <c r="G85" s="328"/>
      <c r="H85" s="328"/>
      <c r="L85" s="33"/>
    </row>
    <row r="86" spans="2:12" s="1" customFormat="1" ht="7" customHeight="1">
      <c r="B86" s="33"/>
      <c r="L86" s="33"/>
    </row>
    <row r="87" spans="2:12" s="1" customFormat="1" ht="12" customHeight="1">
      <c r="B87" s="33"/>
      <c r="C87" s="28" t="s">
        <v>22</v>
      </c>
      <c r="F87" s="26" t="str">
        <f>F14</f>
        <v>Praha</v>
      </c>
      <c r="I87" s="28" t="s">
        <v>24</v>
      </c>
      <c r="J87" s="50" t="str">
        <f>IF(J14="","",J14)</f>
        <v>31. 10. 2022</v>
      </c>
      <c r="L87" s="33"/>
    </row>
    <row r="88" spans="2:12" s="1" customFormat="1" ht="7" customHeight="1">
      <c r="B88" s="33"/>
      <c r="L88" s="33"/>
    </row>
    <row r="89" spans="2:12" s="1" customFormat="1" ht="15.25" customHeight="1">
      <c r="B89" s="33"/>
      <c r="C89" s="28" t="s">
        <v>26</v>
      </c>
      <c r="F89" s="26" t="str">
        <f>E17</f>
        <v>Univerzita Karlova, Správa budov a zařízení</v>
      </c>
      <c r="I89" s="28" t="s">
        <v>33</v>
      </c>
      <c r="J89" s="31" t="str">
        <f>E23</f>
        <v>SVIŽN s.r.o.</v>
      </c>
      <c r="L89" s="33"/>
    </row>
    <row r="90" spans="2:12" s="1" customFormat="1" ht="15.25" customHeight="1">
      <c r="B90" s="33"/>
      <c r="C90" s="28" t="s">
        <v>31</v>
      </c>
      <c r="F90" s="26" t="str">
        <f>IF(E20="","",E20)</f>
        <v>Vyplň údaj</v>
      </c>
      <c r="I90" s="28" t="s">
        <v>38</v>
      </c>
      <c r="J90" s="31" t="str">
        <f>E26</f>
        <v xml:space="preserve"> </v>
      </c>
      <c r="L90" s="33"/>
    </row>
    <row r="91" spans="2:12" s="1" customFormat="1" ht="10.4" customHeight="1">
      <c r="B91" s="33"/>
      <c r="L91" s="33"/>
    </row>
    <row r="92" spans="2:20" s="10" customFormat="1" ht="29.25" customHeight="1">
      <c r="B92" s="113"/>
      <c r="C92" s="114" t="s">
        <v>201</v>
      </c>
      <c r="D92" s="115" t="s">
        <v>61</v>
      </c>
      <c r="E92" s="115" t="s">
        <v>57</v>
      </c>
      <c r="F92" s="115" t="s">
        <v>58</v>
      </c>
      <c r="G92" s="115" t="s">
        <v>202</v>
      </c>
      <c r="H92" s="115" t="s">
        <v>203</v>
      </c>
      <c r="I92" s="115" t="s">
        <v>204</v>
      </c>
      <c r="J92" s="115" t="s">
        <v>176</v>
      </c>
      <c r="K92" s="116" t="s">
        <v>205</v>
      </c>
      <c r="L92" s="113"/>
      <c r="M92" s="57" t="s">
        <v>21</v>
      </c>
      <c r="N92" s="58" t="s">
        <v>46</v>
      </c>
      <c r="O92" s="58" t="s">
        <v>206</v>
      </c>
      <c r="P92" s="58" t="s">
        <v>207</v>
      </c>
      <c r="Q92" s="58" t="s">
        <v>208</v>
      </c>
      <c r="R92" s="58" t="s">
        <v>209</v>
      </c>
      <c r="S92" s="58" t="s">
        <v>210</v>
      </c>
      <c r="T92" s="59" t="s">
        <v>211</v>
      </c>
    </row>
    <row r="93" spans="2:63" s="1" customFormat="1" ht="22.9" customHeight="1">
      <c r="B93" s="33"/>
      <c r="C93" s="62" t="s">
        <v>212</v>
      </c>
      <c r="J93" s="117">
        <f>BK93</f>
        <v>0</v>
      </c>
      <c r="L93" s="33"/>
      <c r="M93" s="60"/>
      <c r="N93" s="51"/>
      <c r="O93" s="51"/>
      <c r="P93" s="118">
        <f>P94</f>
        <v>0</v>
      </c>
      <c r="Q93" s="51"/>
      <c r="R93" s="118">
        <f>R94</f>
        <v>0</v>
      </c>
      <c r="S93" s="51"/>
      <c r="T93" s="119">
        <f>T94</f>
        <v>0</v>
      </c>
      <c r="AT93" s="18" t="s">
        <v>75</v>
      </c>
      <c r="AU93" s="18" t="s">
        <v>177</v>
      </c>
      <c r="BK93" s="120">
        <f>BK94</f>
        <v>0</v>
      </c>
    </row>
    <row r="94" spans="2:63" s="11" customFormat="1" ht="25.9" customHeight="1">
      <c r="B94" s="121"/>
      <c r="D94" s="122" t="s">
        <v>75</v>
      </c>
      <c r="E94" s="123" t="s">
        <v>2061</v>
      </c>
      <c r="F94" s="123" t="s">
        <v>95</v>
      </c>
      <c r="I94" s="124"/>
      <c r="J94" s="125">
        <f>BK94</f>
        <v>0</v>
      </c>
      <c r="L94" s="121"/>
      <c r="M94" s="126"/>
      <c r="P94" s="127">
        <f>P95+P101+P103+P108+P119+P128+P136</f>
        <v>0</v>
      </c>
      <c r="R94" s="127">
        <f>R95+R101+R103+R108+R119+R128+R136</f>
        <v>0</v>
      </c>
      <c r="T94" s="128">
        <f>T95+T101+T103+T108+T119+T128+T136</f>
        <v>0</v>
      </c>
      <c r="AR94" s="122" t="s">
        <v>83</v>
      </c>
      <c r="AT94" s="129" t="s">
        <v>75</v>
      </c>
      <c r="AU94" s="129" t="s">
        <v>76</v>
      </c>
      <c r="AY94" s="122" t="s">
        <v>215</v>
      </c>
      <c r="BK94" s="130">
        <f>BK95+BK101+BK103+BK108+BK119+BK128+BK136</f>
        <v>0</v>
      </c>
    </row>
    <row r="95" spans="2:63" s="11" customFormat="1" ht="22.9" customHeight="1">
      <c r="B95" s="121"/>
      <c r="D95" s="122" t="s">
        <v>75</v>
      </c>
      <c r="E95" s="131" t="s">
        <v>2062</v>
      </c>
      <c r="F95" s="131" t="s">
        <v>2063</v>
      </c>
      <c r="I95" s="124"/>
      <c r="J95" s="132">
        <f>BK95</f>
        <v>0</v>
      </c>
      <c r="L95" s="121"/>
      <c r="M95" s="126"/>
      <c r="P95" s="127">
        <f>SUM(P96:P100)</f>
        <v>0</v>
      </c>
      <c r="R95" s="127">
        <f>SUM(R96:R100)</f>
        <v>0</v>
      </c>
      <c r="T95" s="128">
        <f>SUM(T96:T100)</f>
        <v>0</v>
      </c>
      <c r="AR95" s="122" t="s">
        <v>83</v>
      </c>
      <c r="AT95" s="129" t="s">
        <v>75</v>
      </c>
      <c r="AU95" s="129" t="s">
        <v>83</v>
      </c>
      <c r="AY95" s="122" t="s">
        <v>215</v>
      </c>
      <c r="BK95" s="130">
        <f>SUM(BK96:BK100)</f>
        <v>0</v>
      </c>
    </row>
    <row r="96" spans="2:65" s="1" customFormat="1" ht="16.5" customHeight="1">
      <c r="B96" s="33"/>
      <c r="C96" s="133" t="s">
        <v>83</v>
      </c>
      <c r="D96" s="133" t="s">
        <v>217</v>
      </c>
      <c r="E96" s="134" t="s">
        <v>355</v>
      </c>
      <c r="F96" s="135" t="s">
        <v>2064</v>
      </c>
      <c r="G96" s="136" t="s">
        <v>2065</v>
      </c>
      <c r="H96" s="137">
        <v>1</v>
      </c>
      <c r="I96" s="138"/>
      <c r="J96" s="139">
        <f>ROUND(I96*H96,2)</f>
        <v>0</v>
      </c>
      <c r="K96" s="135" t="s">
        <v>405</v>
      </c>
      <c r="L96" s="33"/>
      <c r="M96" s="140" t="s">
        <v>21</v>
      </c>
      <c r="N96" s="141" t="s">
        <v>47</v>
      </c>
      <c r="P96" s="142">
        <f>O96*H96</f>
        <v>0</v>
      </c>
      <c r="Q96" s="142">
        <v>0</v>
      </c>
      <c r="R96" s="142">
        <f>Q96*H96</f>
        <v>0</v>
      </c>
      <c r="S96" s="142">
        <v>0</v>
      </c>
      <c r="T96" s="143">
        <f>S96*H96</f>
        <v>0</v>
      </c>
      <c r="AR96" s="144" t="s">
        <v>221</v>
      </c>
      <c r="AT96" s="144" t="s">
        <v>217</v>
      </c>
      <c r="AU96" s="144" t="s">
        <v>85</v>
      </c>
      <c r="AY96" s="18" t="s">
        <v>215</v>
      </c>
      <c r="BE96" s="145">
        <f>IF(N96="základní",J96,0)</f>
        <v>0</v>
      </c>
      <c r="BF96" s="145">
        <f>IF(N96="snížená",J96,0)</f>
        <v>0</v>
      </c>
      <c r="BG96" s="145">
        <f>IF(N96="zákl. přenesená",J96,0)</f>
        <v>0</v>
      </c>
      <c r="BH96" s="145">
        <f>IF(N96="sníž. přenesená",J96,0)</f>
        <v>0</v>
      </c>
      <c r="BI96" s="145">
        <f>IF(N96="nulová",J96,0)</f>
        <v>0</v>
      </c>
      <c r="BJ96" s="18" t="s">
        <v>83</v>
      </c>
      <c r="BK96" s="145">
        <f>ROUND(I96*H96,2)</f>
        <v>0</v>
      </c>
      <c r="BL96" s="18" t="s">
        <v>221</v>
      </c>
      <c r="BM96" s="144" t="s">
        <v>2066</v>
      </c>
    </row>
    <row r="97" spans="2:65" s="1" customFormat="1" ht="16.5" customHeight="1">
      <c r="B97" s="33"/>
      <c r="C97" s="133" t="s">
        <v>85</v>
      </c>
      <c r="D97" s="133" t="s">
        <v>217</v>
      </c>
      <c r="E97" s="134" t="s">
        <v>2067</v>
      </c>
      <c r="F97" s="135" t="s">
        <v>2068</v>
      </c>
      <c r="G97" s="136" t="s">
        <v>301</v>
      </c>
      <c r="H97" s="137">
        <v>189</v>
      </c>
      <c r="I97" s="138"/>
      <c r="J97" s="139">
        <f>ROUND(I97*H97,2)</f>
        <v>0</v>
      </c>
      <c r="K97" s="135" t="s">
        <v>405</v>
      </c>
      <c r="L97" s="33"/>
      <c r="M97" s="140" t="s">
        <v>21</v>
      </c>
      <c r="N97" s="141" t="s">
        <v>47</v>
      </c>
      <c r="P97" s="142">
        <f>O97*H97</f>
        <v>0</v>
      </c>
      <c r="Q97" s="142">
        <v>0</v>
      </c>
      <c r="R97" s="142">
        <f>Q97*H97</f>
        <v>0</v>
      </c>
      <c r="S97" s="142">
        <v>0</v>
      </c>
      <c r="T97" s="143">
        <f>S97*H97</f>
        <v>0</v>
      </c>
      <c r="AR97" s="144" t="s">
        <v>221</v>
      </c>
      <c r="AT97" s="144" t="s">
        <v>217</v>
      </c>
      <c r="AU97" s="144" t="s">
        <v>85</v>
      </c>
      <c r="AY97" s="18" t="s">
        <v>215</v>
      </c>
      <c r="BE97" s="145">
        <f>IF(N97="základní",J97,0)</f>
        <v>0</v>
      </c>
      <c r="BF97" s="145">
        <f>IF(N97="snížená",J97,0)</f>
        <v>0</v>
      </c>
      <c r="BG97" s="145">
        <f>IF(N97="zákl. přenesená",J97,0)</f>
        <v>0</v>
      </c>
      <c r="BH97" s="145">
        <f>IF(N97="sníž. přenesená",J97,0)</f>
        <v>0</v>
      </c>
      <c r="BI97" s="145">
        <f>IF(N97="nulová",J97,0)</f>
        <v>0</v>
      </c>
      <c r="BJ97" s="18" t="s">
        <v>83</v>
      </c>
      <c r="BK97" s="145">
        <f>ROUND(I97*H97,2)</f>
        <v>0</v>
      </c>
      <c r="BL97" s="18" t="s">
        <v>221</v>
      </c>
      <c r="BM97" s="144" t="s">
        <v>2069</v>
      </c>
    </row>
    <row r="98" spans="2:65" s="1" customFormat="1" ht="16.5" customHeight="1">
      <c r="B98" s="33"/>
      <c r="C98" s="133" t="s">
        <v>230</v>
      </c>
      <c r="D98" s="133" t="s">
        <v>217</v>
      </c>
      <c r="E98" s="134" t="s">
        <v>2070</v>
      </c>
      <c r="F98" s="135" t="s">
        <v>2071</v>
      </c>
      <c r="G98" s="136" t="s">
        <v>301</v>
      </c>
      <c r="H98" s="137">
        <v>52</v>
      </c>
      <c r="I98" s="138"/>
      <c r="J98" s="139">
        <f>ROUND(I98*H98,2)</f>
        <v>0</v>
      </c>
      <c r="K98" s="135" t="s">
        <v>405</v>
      </c>
      <c r="L98" s="33"/>
      <c r="M98" s="140" t="s">
        <v>21</v>
      </c>
      <c r="N98" s="141" t="s">
        <v>47</v>
      </c>
      <c r="P98" s="142">
        <f>O98*H98</f>
        <v>0</v>
      </c>
      <c r="Q98" s="142">
        <v>0</v>
      </c>
      <c r="R98" s="142">
        <f>Q98*H98</f>
        <v>0</v>
      </c>
      <c r="S98" s="142">
        <v>0</v>
      </c>
      <c r="T98" s="143">
        <f>S98*H98</f>
        <v>0</v>
      </c>
      <c r="AR98" s="144" t="s">
        <v>221</v>
      </c>
      <c r="AT98" s="144" t="s">
        <v>217</v>
      </c>
      <c r="AU98" s="144" t="s">
        <v>85</v>
      </c>
      <c r="AY98" s="18" t="s">
        <v>215</v>
      </c>
      <c r="BE98" s="145">
        <f>IF(N98="základní",J98,0)</f>
        <v>0</v>
      </c>
      <c r="BF98" s="145">
        <f>IF(N98="snížená",J98,0)</f>
        <v>0</v>
      </c>
      <c r="BG98" s="145">
        <f>IF(N98="zákl. přenesená",J98,0)</f>
        <v>0</v>
      </c>
      <c r="BH98" s="145">
        <f>IF(N98="sníž. přenesená",J98,0)</f>
        <v>0</v>
      </c>
      <c r="BI98" s="145">
        <f>IF(N98="nulová",J98,0)</f>
        <v>0</v>
      </c>
      <c r="BJ98" s="18" t="s">
        <v>83</v>
      </c>
      <c r="BK98" s="145">
        <f>ROUND(I98*H98,2)</f>
        <v>0</v>
      </c>
      <c r="BL98" s="18" t="s">
        <v>221</v>
      </c>
      <c r="BM98" s="144" t="s">
        <v>2072</v>
      </c>
    </row>
    <row r="99" spans="2:65" s="1" customFormat="1" ht="16.5" customHeight="1">
      <c r="B99" s="33"/>
      <c r="C99" s="133" t="s">
        <v>221</v>
      </c>
      <c r="D99" s="133" t="s">
        <v>217</v>
      </c>
      <c r="E99" s="134" t="s">
        <v>2073</v>
      </c>
      <c r="F99" s="135" t="s">
        <v>2074</v>
      </c>
      <c r="G99" s="136" t="s">
        <v>301</v>
      </c>
      <c r="H99" s="137">
        <v>64</v>
      </c>
      <c r="I99" s="138"/>
      <c r="J99" s="139">
        <f>ROUND(I99*H99,2)</f>
        <v>0</v>
      </c>
      <c r="K99" s="135" t="s">
        <v>405</v>
      </c>
      <c r="L99" s="33"/>
      <c r="M99" s="140" t="s">
        <v>21</v>
      </c>
      <c r="N99" s="141" t="s">
        <v>47</v>
      </c>
      <c r="P99" s="142">
        <f>O99*H99</f>
        <v>0</v>
      </c>
      <c r="Q99" s="142">
        <v>0</v>
      </c>
      <c r="R99" s="142">
        <f>Q99*H99</f>
        <v>0</v>
      </c>
      <c r="S99" s="142">
        <v>0</v>
      </c>
      <c r="T99" s="143">
        <f>S99*H99</f>
        <v>0</v>
      </c>
      <c r="AR99" s="144" t="s">
        <v>221</v>
      </c>
      <c r="AT99" s="144" t="s">
        <v>217</v>
      </c>
      <c r="AU99" s="144" t="s">
        <v>85</v>
      </c>
      <c r="AY99" s="18" t="s">
        <v>215</v>
      </c>
      <c r="BE99" s="145">
        <f>IF(N99="základní",J99,0)</f>
        <v>0</v>
      </c>
      <c r="BF99" s="145">
        <f>IF(N99="snížená",J99,0)</f>
        <v>0</v>
      </c>
      <c r="BG99" s="145">
        <f>IF(N99="zákl. přenesená",J99,0)</f>
        <v>0</v>
      </c>
      <c r="BH99" s="145">
        <f>IF(N99="sníž. přenesená",J99,0)</f>
        <v>0</v>
      </c>
      <c r="BI99" s="145">
        <f>IF(N99="nulová",J99,0)</f>
        <v>0</v>
      </c>
      <c r="BJ99" s="18" t="s">
        <v>83</v>
      </c>
      <c r="BK99" s="145">
        <f>ROUND(I99*H99,2)</f>
        <v>0</v>
      </c>
      <c r="BL99" s="18" t="s">
        <v>221</v>
      </c>
      <c r="BM99" s="144" t="s">
        <v>2075</v>
      </c>
    </row>
    <row r="100" spans="2:65" s="1" customFormat="1" ht="16.5" customHeight="1">
      <c r="B100" s="33"/>
      <c r="C100" s="133" t="s">
        <v>264</v>
      </c>
      <c r="D100" s="133" t="s">
        <v>217</v>
      </c>
      <c r="E100" s="134" t="s">
        <v>2076</v>
      </c>
      <c r="F100" s="135" t="s">
        <v>2077</v>
      </c>
      <c r="G100" s="136" t="s">
        <v>301</v>
      </c>
      <c r="H100" s="137">
        <v>96</v>
      </c>
      <c r="I100" s="138"/>
      <c r="J100" s="139">
        <f>ROUND(I100*H100,2)</f>
        <v>0</v>
      </c>
      <c r="K100" s="135" t="s">
        <v>405</v>
      </c>
      <c r="L100" s="33"/>
      <c r="M100" s="140" t="s">
        <v>21</v>
      </c>
      <c r="N100" s="141" t="s">
        <v>47</v>
      </c>
      <c r="P100" s="142">
        <f>O100*H100</f>
        <v>0</v>
      </c>
      <c r="Q100" s="142">
        <v>0</v>
      </c>
      <c r="R100" s="142">
        <f>Q100*H100</f>
        <v>0</v>
      </c>
      <c r="S100" s="142">
        <v>0</v>
      </c>
      <c r="T100" s="143">
        <f>S100*H100</f>
        <v>0</v>
      </c>
      <c r="AR100" s="144" t="s">
        <v>221</v>
      </c>
      <c r="AT100" s="144" t="s">
        <v>217</v>
      </c>
      <c r="AU100" s="144" t="s">
        <v>85</v>
      </c>
      <c r="AY100" s="18" t="s">
        <v>215</v>
      </c>
      <c r="BE100" s="145">
        <f>IF(N100="základní",J100,0)</f>
        <v>0</v>
      </c>
      <c r="BF100" s="145">
        <f>IF(N100="snížená",J100,0)</f>
        <v>0</v>
      </c>
      <c r="BG100" s="145">
        <f>IF(N100="zákl. přenesená",J100,0)</f>
        <v>0</v>
      </c>
      <c r="BH100" s="145">
        <f>IF(N100="sníž. přenesená",J100,0)</f>
        <v>0</v>
      </c>
      <c r="BI100" s="145">
        <f>IF(N100="nulová",J100,0)</f>
        <v>0</v>
      </c>
      <c r="BJ100" s="18" t="s">
        <v>83</v>
      </c>
      <c r="BK100" s="145">
        <f>ROUND(I100*H100,2)</f>
        <v>0</v>
      </c>
      <c r="BL100" s="18" t="s">
        <v>221</v>
      </c>
      <c r="BM100" s="144" t="s">
        <v>2078</v>
      </c>
    </row>
    <row r="101" spans="2:63" s="11" customFormat="1" ht="22.9" customHeight="1">
      <c r="B101" s="121"/>
      <c r="D101" s="122" t="s">
        <v>75</v>
      </c>
      <c r="E101" s="131" t="s">
        <v>2079</v>
      </c>
      <c r="F101" s="131" t="s">
        <v>2080</v>
      </c>
      <c r="I101" s="124"/>
      <c r="J101" s="132">
        <f>BK101</f>
        <v>0</v>
      </c>
      <c r="L101" s="121"/>
      <c r="M101" s="126"/>
      <c r="P101" s="127">
        <f>P102</f>
        <v>0</v>
      </c>
      <c r="R101" s="127">
        <f>R102</f>
        <v>0</v>
      </c>
      <c r="T101" s="128">
        <f>T102</f>
        <v>0</v>
      </c>
      <c r="AR101" s="122" t="s">
        <v>83</v>
      </c>
      <c r="AT101" s="129" t="s">
        <v>75</v>
      </c>
      <c r="AU101" s="129" t="s">
        <v>83</v>
      </c>
      <c r="AY101" s="122" t="s">
        <v>215</v>
      </c>
      <c r="BK101" s="130">
        <f>BK102</f>
        <v>0</v>
      </c>
    </row>
    <row r="102" spans="2:65" s="1" customFormat="1" ht="16.5" customHeight="1">
      <c r="B102" s="33"/>
      <c r="C102" s="133" t="s">
        <v>250</v>
      </c>
      <c r="D102" s="133" t="s">
        <v>217</v>
      </c>
      <c r="E102" s="134" t="s">
        <v>2081</v>
      </c>
      <c r="F102" s="135" t="s">
        <v>2082</v>
      </c>
      <c r="G102" s="136" t="s">
        <v>2065</v>
      </c>
      <c r="H102" s="137">
        <v>1</v>
      </c>
      <c r="I102" s="138"/>
      <c r="J102" s="139">
        <f>ROUND(I102*H102,2)</f>
        <v>0</v>
      </c>
      <c r="K102" s="135" t="s">
        <v>405</v>
      </c>
      <c r="L102" s="33"/>
      <c r="M102" s="140" t="s">
        <v>21</v>
      </c>
      <c r="N102" s="141" t="s">
        <v>47</v>
      </c>
      <c r="P102" s="142">
        <f>O102*H102</f>
        <v>0</v>
      </c>
      <c r="Q102" s="142">
        <v>0</v>
      </c>
      <c r="R102" s="142">
        <f>Q102*H102</f>
        <v>0</v>
      </c>
      <c r="S102" s="142">
        <v>0</v>
      </c>
      <c r="T102" s="143">
        <f>S102*H102</f>
        <v>0</v>
      </c>
      <c r="AR102" s="144" t="s">
        <v>221</v>
      </c>
      <c r="AT102" s="144" t="s">
        <v>217</v>
      </c>
      <c r="AU102" s="144" t="s">
        <v>85</v>
      </c>
      <c r="AY102" s="18" t="s">
        <v>215</v>
      </c>
      <c r="BE102" s="145">
        <f>IF(N102="základní",J102,0)</f>
        <v>0</v>
      </c>
      <c r="BF102" s="145">
        <f>IF(N102="snížená",J102,0)</f>
        <v>0</v>
      </c>
      <c r="BG102" s="145">
        <f>IF(N102="zákl. přenesená",J102,0)</f>
        <v>0</v>
      </c>
      <c r="BH102" s="145">
        <f>IF(N102="sníž. přenesená",J102,0)</f>
        <v>0</v>
      </c>
      <c r="BI102" s="145">
        <f>IF(N102="nulová",J102,0)</f>
        <v>0</v>
      </c>
      <c r="BJ102" s="18" t="s">
        <v>83</v>
      </c>
      <c r="BK102" s="145">
        <f>ROUND(I102*H102,2)</f>
        <v>0</v>
      </c>
      <c r="BL102" s="18" t="s">
        <v>221</v>
      </c>
      <c r="BM102" s="144" t="s">
        <v>2083</v>
      </c>
    </row>
    <row r="103" spans="2:63" s="11" customFormat="1" ht="22.9" customHeight="1">
      <c r="B103" s="121"/>
      <c r="D103" s="122" t="s">
        <v>75</v>
      </c>
      <c r="E103" s="131" t="s">
        <v>2084</v>
      </c>
      <c r="F103" s="131" t="s">
        <v>2085</v>
      </c>
      <c r="I103" s="124"/>
      <c r="J103" s="132">
        <f>BK103</f>
        <v>0</v>
      </c>
      <c r="L103" s="121"/>
      <c r="M103" s="126"/>
      <c r="P103" s="127">
        <f>SUM(P104:P107)</f>
        <v>0</v>
      </c>
      <c r="R103" s="127">
        <f>SUM(R104:R107)</f>
        <v>0</v>
      </c>
      <c r="T103" s="128">
        <f>SUM(T104:T107)</f>
        <v>0</v>
      </c>
      <c r="AR103" s="122" t="s">
        <v>83</v>
      </c>
      <c r="AT103" s="129" t="s">
        <v>75</v>
      </c>
      <c r="AU103" s="129" t="s">
        <v>83</v>
      </c>
      <c r="AY103" s="122" t="s">
        <v>215</v>
      </c>
      <c r="BK103" s="130">
        <f>SUM(BK104:BK107)</f>
        <v>0</v>
      </c>
    </row>
    <row r="104" spans="2:65" s="1" customFormat="1" ht="16.5" customHeight="1">
      <c r="B104" s="33"/>
      <c r="C104" s="133" t="s">
        <v>284</v>
      </c>
      <c r="D104" s="133" t="s">
        <v>217</v>
      </c>
      <c r="E104" s="134" t="s">
        <v>2086</v>
      </c>
      <c r="F104" s="135" t="s">
        <v>2087</v>
      </c>
      <c r="G104" s="136" t="s">
        <v>1807</v>
      </c>
      <c r="H104" s="137">
        <v>1</v>
      </c>
      <c r="I104" s="138"/>
      <c r="J104" s="139">
        <f>ROUND(I104*H104,2)</f>
        <v>0</v>
      </c>
      <c r="K104" s="135" t="s">
        <v>405</v>
      </c>
      <c r="L104" s="33"/>
      <c r="M104" s="140" t="s">
        <v>21</v>
      </c>
      <c r="N104" s="141" t="s">
        <v>47</v>
      </c>
      <c r="P104" s="142">
        <f>O104*H104</f>
        <v>0</v>
      </c>
      <c r="Q104" s="142">
        <v>0</v>
      </c>
      <c r="R104" s="142">
        <f>Q104*H104</f>
        <v>0</v>
      </c>
      <c r="S104" s="142">
        <v>0</v>
      </c>
      <c r="T104" s="143">
        <f>S104*H104</f>
        <v>0</v>
      </c>
      <c r="AR104" s="144" t="s">
        <v>221</v>
      </c>
      <c r="AT104" s="144" t="s">
        <v>217</v>
      </c>
      <c r="AU104" s="144" t="s">
        <v>85</v>
      </c>
      <c r="AY104" s="18" t="s">
        <v>215</v>
      </c>
      <c r="BE104" s="145">
        <f>IF(N104="základní",J104,0)</f>
        <v>0</v>
      </c>
      <c r="BF104" s="145">
        <f>IF(N104="snížená",J104,0)</f>
        <v>0</v>
      </c>
      <c r="BG104" s="145">
        <f>IF(N104="zákl. přenesená",J104,0)</f>
        <v>0</v>
      </c>
      <c r="BH104" s="145">
        <f>IF(N104="sníž. přenesená",J104,0)</f>
        <v>0</v>
      </c>
      <c r="BI104" s="145">
        <f>IF(N104="nulová",J104,0)</f>
        <v>0</v>
      </c>
      <c r="BJ104" s="18" t="s">
        <v>83</v>
      </c>
      <c r="BK104" s="145">
        <f>ROUND(I104*H104,2)</f>
        <v>0</v>
      </c>
      <c r="BL104" s="18" t="s">
        <v>221</v>
      </c>
      <c r="BM104" s="144" t="s">
        <v>2088</v>
      </c>
    </row>
    <row r="105" spans="2:65" s="1" customFormat="1" ht="16.5" customHeight="1">
      <c r="B105" s="33"/>
      <c r="C105" s="133" t="s">
        <v>257</v>
      </c>
      <c r="D105" s="133" t="s">
        <v>217</v>
      </c>
      <c r="E105" s="134" t="s">
        <v>2089</v>
      </c>
      <c r="F105" s="135" t="s">
        <v>2090</v>
      </c>
      <c r="G105" s="136" t="s">
        <v>2065</v>
      </c>
      <c r="H105" s="137">
        <v>1</v>
      </c>
      <c r="I105" s="138"/>
      <c r="J105" s="139">
        <f>ROUND(I105*H105,2)</f>
        <v>0</v>
      </c>
      <c r="K105" s="135" t="s">
        <v>405</v>
      </c>
      <c r="L105" s="33"/>
      <c r="M105" s="140" t="s">
        <v>21</v>
      </c>
      <c r="N105" s="141" t="s">
        <v>47</v>
      </c>
      <c r="P105" s="142">
        <f>O105*H105</f>
        <v>0</v>
      </c>
      <c r="Q105" s="142">
        <v>0</v>
      </c>
      <c r="R105" s="142">
        <f>Q105*H105</f>
        <v>0</v>
      </c>
      <c r="S105" s="142">
        <v>0</v>
      </c>
      <c r="T105" s="143">
        <f>S105*H105</f>
        <v>0</v>
      </c>
      <c r="AR105" s="144" t="s">
        <v>221</v>
      </c>
      <c r="AT105" s="144" t="s">
        <v>217</v>
      </c>
      <c r="AU105" s="144" t="s">
        <v>85</v>
      </c>
      <c r="AY105" s="18" t="s">
        <v>215</v>
      </c>
      <c r="BE105" s="145">
        <f>IF(N105="základní",J105,0)</f>
        <v>0</v>
      </c>
      <c r="BF105" s="145">
        <f>IF(N105="snížená",J105,0)</f>
        <v>0</v>
      </c>
      <c r="BG105" s="145">
        <f>IF(N105="zákl. přenesená",J105,0)</f>
        <v>0</v>
      </c>
      <c r="BH105" s="145">
        <f>IF(N105="sníž. přenesená",J105,0)</f>
        <v>0</v>
      </c>
      <c r="BI105" s="145">
        <f>IF(N105="nulová",J105,0)</f>
        <v>0</v>
      </c>
      <c r="BJ105" s="18" t="s">
        <v>83</v>
      </c>
      <c r="BK105" s="145">
        <f>ROUND(I105*H105,2)</f>
        <v>0</v>
      </c>
      <c r="BL105" s="18" t="s">
        <v>221</v>
      </c>
      <c r="BM105" s="144" t="s">
        <v>2091</v>
      </c>
    </row>
    <row r="106" spans="2:65" s="1" customFormat="1" ht="16.5" customHeight="1">
      <c r="B106" s="33"/>
      <c r="C106" s="133" t="s">
        <v>294</v>
      </c>
      <c r="D106" s="133" t="s">
        <v>217</v>
      </c>
      <c r="E106" s="134" t="s">
        <v>2092</v>
      </c>
      <c r="F106" s="135" t="s">
        <v>2093</v>
      </c>
      <c r="G106" s="136" t="s">
        <v>1807</v>
      </c>
      <c r="H106" s="137">
        <v>1</v>
      </c>
      <c r="I106" s="138"/>
      <c r="J106" s="139">
        <f>ROUND(I106*H106,2)</f>
        <v>0</v>
      </c>
      <c r="K106" s="135" t="s">
        <v>405</v>
      </c>
      <c r="L106" s="33"/>
      <c r="M106" s="140" t="s">
        <v>21</v>
      </c>
      <c r="N106" s="141" t="s">
        <v>47</v>
      </c>
      <c r="P106" s="142">
        <f>O106*H106</f>
        <v>0</v>
      </c>
      <c r="Q106" s="142">
        <v>0</v>
      </c>
      <c r="R106" s="142">
        <f>Q106*H106</f>
        <v>0</v>
      </c>
      <c r="S106" s="142">
        <v>0</v>
      </c>
      <c r="T106" s="143">
        <f>S106*H106</f>
        <v>0</v>
      </c>
      <c r="AR106" s="144" t="s">
        <v>221</v>
      </c>
      <c r="AT106" s="144" t="s">
        <v>217</v>
      </c>
      <c r="AU106" s="144" t="s">
        <v>85</v>
      </c>
      <c r="AY106" s="18" t="s">
        <v>215</v>
      </c>
      <c r="BE106" s="145">
        <f>IF(N106="základní",J106,0)</f>
        <v>0</v>
      </c>
      <c r="BF106" s="145">
        <f>IF(N106="snížená",J106,0)</f>
        <v>0</v>
      </c>
      <c r="BG106" s="145">
        <f>IF(N106="zákl. přenesená",J106,0)</f>
        <v>0</v>
      </c>
      <c r="BH106" s="145">
        <f>IF(N106="sníž. přenesená",J106,0)</f>
        <v>0</v>
      </c>
      <c r="BI106" s="145">
        <f>IF(N106="nulová",J106,0)</f>
        <v>0</v>
      </c>
      <c r="BJ106" s="18" t="s">
        <v>83</v>
      </c>
      <c r="BK106" s="145">
        <f>ROUND(I106*H106,2)</f>
        <v>0</v>
      </c>
      <c r="BL106" s="18" t="s">
        <v>221</v>
      </c>
      <c r="BM106" s="144" t="s">
        <v>2094</v>
      </c>
    </row>
    <row r="107" spans="2:65" s="1" customFormat="1" ht="16.5" customHeight="1">
      <c r="B107" s="33"/>
      <c r="C107" s="133" t="s">
        <v>267</v>
      </c>
      <c r="D107" s="133" t="s">
        <v>217</v>
      </c>
      <c r="E107" s="134" t="s">
        <v>2095</v>
      </c>
      <c r="F107" s="135" t="s">
        <v>2096</v>
      </c>
      <c r="G107" s="136" t="s">
        <v>2065</v>
      </c>
      <c r="H107" s="137">
        <v>1</v>
      </c>
      <c r="I107" s="138"/>
      <c r="J107" s="139">
        <f>ROUND(I107*H107,2)</f>
        <v>0</v>
      </c>
      <c r="K107" s="135" t="s">
        <v>405</v>
      </c>
      <c r="L107" s="33"/>
      <c r="M107" s="140" t="s">
        <v>21</v>
      </c>
      <c r="N107" s="141" t="s">
        <v>47</v>
      </c>
      <c r="P107" s="142">
        <f>O107*H107</f>
        <v>0</v>
      </c>
      <c r="Q107" s="142">
        <v>0</v>
      </c>
      <c r="R107" s="142">
        <f>Q107*H107</f>
        <v>0</v>
      </c>
      <c r="S107" s="142">
        <v>0</v>
      </c>
      <c r="T107" s="143">
        <f>S107*H107</f>
        <v>0</v>
      </c>
      <c r="AR107" s="144" t="s">
        <v>221</v>
      </c>
      <c r="AT107" s="144" t="s">
        <v>217</v>
      </c>
      <c r="AU107" s="144" t="s">
        <v>85</v>
      </c>
      <c r="AY107" s="18" t="s">
        <v>215</v>
      </c>
      <c r="BE107" s="145">
        <f>IF(N107="základní",J107,0)</f>
        <v>0</v>
      </c>
      <c r="BF107" s="145">
        <f>IF(N107="snížená",J107,0)</f>
        <v>0</v>
      </c>
      <c r="BG107" s="145">
        <f>IF(N107="zákl. přenesená",J107,0)</f>
        <v>0</v>
      </c>
      <c r="BH107" s="145">
        <f>IF(N107="sníž. přenesená",J107,0)</f>
        <v>0</v>
      </c>
      <c r="BI107" s="145">
        <f>IF(N107="nulová",J107,0)</f>
        <v>0</v>
      </c>
      <c r="BJ107" s="18" t="s">
        <v>83</v>
      </c>
      <c r="BK107" s="145">
        <f>ROUND(I107*H107,2)</f>
        <v>0</v>
      </c>
      <c r="BL107" s="18" t="s">
        <v>221</v>
      </c>
      <c r="BM107" s="144" t="s">
        <v>2097</v>
      </c>
    </row>
    <row r="108" spans="2:63" s="11" customFormat="1" ht="22.9" customHeight="1">
      <c r="B108" s="121"/>
      <c r="D108" s="122" t="s">
        <v>75</v>
      </c>
      <c r="E108" s="131" t="s">
        <v>2098</v>
      </c>
      <c r="F108" s="131" t="s">
        <v>2099</v>
      </c>
      <c r="I108" s="124"/>
      <c r="J108" s="132">
        <f>BK108</f>
        <v>0</v>
      </c>
      <c r="L108" s="121"/>
      <c r="M108" s="126"/>
      <c r="P108" s="127">
        <f>SUM(P109:P118)</f>
        <v>0</v>
      </c>
      <c r="R108" s="127">
        <f>SUM(R109:R118)</f>
        <v>0</v>
      </c>
      <c r="T108" s="128">
        <f>SUM(T109:T118)</f>
        <v>0</v>
      </c>
      <c r="AR108" s="122" t="s">
        <v>83</v>
      </c>
      <c r="AT108" s="129" t="s">
        <v>75</v>
      </c>
      <c r="AU108" s="129" t="s">
        <v>83</v>
      </c>
      <c r="AY108" s="122" t="s">
        <v>215</v>
      </c>
      <c r="BK108" s="130">
        <f>SUM(BK109:BK118)</f>
        <v>0</v>
      </c>
    </row>
    <row r="109" spans="2:65" s="1" customFormat="1" ht="16.5" customHeight="1">
      <c r="B109" s="33"/>
      <c r="C109" s="133" t="s">
        <v>307</v>
      </c>
      <c r="D109" s="133" t="s">
        <v>217</v>
      </c>
      <c r="E109" s="134" t="s">
        <v>2100</v>
      </c>
      <c r="F109" s="135" t="s">
        <v>2101</v>
      </c>
      <c r="G109" s="136" t="s">
        <v>301</v>
      </c>
      <c r="H109" s="137">
        <v>312</v>
      </c>
      <c r="I109" s="138"/>
      <c r="J109" s="139">
        <f aca="true" t="shared" si="0" ref="J109:J118">ROUND(I109*H109,2)</f>
        <v>0</v>
      </c>
      <c r="K109" s="135" t="s">
        <v>405</v>
      </c>
      <c r="L109" s="33"/>
      <c r="M109" s="140" t="s">
        <v>21</v>
      </c>
      <c r="N109" s="141" t="s">
        <v>47</v>
      </c>
      <c r="P109" s="142">
        <f aca="true" t="shared" si="1" ref="P109:P118">O109*H109</f>
        <v>0</v>
      </c>
      <c r="Q109" s="142">
        <v>0</v>
      </c>
      <c r="R109" s="142">
        <f aca="true" t="shared" si="2" ref="R109:R118">Q109*H109</f>
        <v>0</v>
      </c>
      <c r="S109" s="142">
        <v>0</v>
      </c>
      <c r="T109" s="143">
        <f aca="true" t="shared" si="3" ref="T109:T118">S109*H109</f>
        <v>0</v>
      </c>
      <c r="AR109" s="144" t="s">
        <v>221</v>
      </c>
      <c r="AT109" s="144" t="s">
        <v>217</v>
      </c>
      <c r="AU109" s="144" t="s">
        <v>85</v>
      </c>
      <c r="AY109" s="18" t="s">
        <v>215</v>
      </c>
      <c r="BE109" s="145">
        <f aca="true" t="shared" si="4" ref="BE109:BE118">IF(N109="základní",J109,0)</f>
        <v>0</v>
      </c>
      <c r="BF109" s="145">
        <f aca="true" t="shared" si="5" ref="BF109:BF118">IF(N109="snížená",J109,0)</f>
        <v>0</v>
      </c>
      <c r="BG109" s="145">
        <f aca="true" t="shared" si="6" ref="BG109:BG118">IF(N109="zákl. přenesená",J109,0)</f>
        <v>0</v>
      </c>
      <c r="BH109" s="145">
        <f aca="true" t="shared" si="7" ref="BH109:BH118">IF(N109="sníž. přenesená",J109,0)</f>
        <v>0</v>
      </c>
      <c r="BI109" s="145">
        <f aca="true" t="shared" si="8" ref="BI109:BI118">IF(N109="nulová",J109,0)</f>
        <v>0</v>
      </c>
      <c r="BJ109" s="18" t="s">
        <v>83</v>
      </c>
      <c r="BK109" s="145">
        <f aca="true" t="shared" si="9" ref="BK109:BK118">ROUND(I109*H109,2)</f>
        <v>0</v>
      </c>
      <c r="BL109" s="18" t="s">
        <v>221</v>
      </c>
      <c r="BM109" s="144" t="s">
        <v>2102</v>
      </c>
    </row>
    <row r="110" spans="2:65" s="1" customFormat="1" ht="16.5" customHeight="1">
      <c r="B110" s="33"/>
      <c r="C110" s="133" t="s">
        <v>279</v>
      </c>
      <c r="D110" s="133" t="s">
        <v>217</v>
      </c>
      <c r="E110" s="134" t="s">
        <v>2103</v>
      </c>
      <c r="F110" s="135" t="s">
        <v>2104</v>
      </c>
      <c r="G110" s="136" t="s">
        <v>301</v>
      </c>
      <c r="H110" s="137">
        <v>28</v>
      </c>
      <c r="I110" s="138"/>
      <c r="J110" s="139">
        <f t="shared" si="0"/>
        <v>0</v>
      </c>
      <c r="K110" s="135" t="s">
        <v>405</v>
      </c>
      <c r="L110" s="33"/>
      <c r="M110" s="140" t="s">
        <v>21</v>
      </c>
      <c r="N110" s="141" t="s">
        <v>47</v>
      </c>
      <c r="P110" s="142">
        <f t="shared" si="1"/>
        <v>0</v>
      </c>
      <c r="Q110" s="142">
        <v>0</v>
      </c>
      <c r="R110" s="142">
        <f t="shared" si="2"/>
        <v>0</v>
      </c>
      <c r="S110" s="142">
        <v>0</v>
      </c>
      <c r="T110" s="143">
        <f t="shared" si="3"/>
        <v>0</v>
      </c>
      <c r="AR110" s="144" t="s">
        <v>221</v>
      </c>
      <c r="AT110" s="144" t="s">
        <v>217</v>
      </c>
      <c r="AU110" s="144" t="s">
        <v>85</v>
      </c>
      <c r="AY110" s="18" t="s">
        <v>215</v>
      </c>
      <c r="BE110" s="145">
        <f t="shared" si="4"/>
        <v>0</v>
      </c>
      <c r="BF110" s="145">
        <f t="shared" si="5"/>
        <v>0</v>
      </c>
      <c r="BG110" s="145">
        <f t="shared" si="6"/>
        <v>0</v>
      </c>
      <c r="BH110" s="145">
        <f t="shared" si="7"/>
        <v>0</v>
      </c>
      <c r="BI110" s="145">
        <f t="shared" si="8"/>
        <v>0</v>
      </c>
      <c r="BJ110" s="18" t="s">
        <v>83</v>
      </c>
      <c r="BK110" s="145">
        <f t="shared" si="9"/>
        <v>0</v>
      </c>
      <c r="BL110" s="18" t="s">
        <v>221</v>
      </c>
      <c r="BM110" s="144" t="s">
        <v>2105</v>
      </c>
    </row>
    <row r="111" spans="2:65" s="1" customFormat="1" ht="16.5" customHeight="1">
      <c r="B111" s="33"/>
      <c r="C111" s="133" t="s">
        <v>324</v>
      </c>
      <c r="D111" s="133" t="s">
        <v>217</v>
      </c>
      <c r="E111" s="134" t="s">
        <v>2106</v>
      </c>
      <c r="F111" s="135" t="s">
        <v>2107</v>
      </c>
      <c r="G111" s="136" t="s">
        <v>301</v>
      </c>
      <c r="H111" s="137">
        <v>86</v>
      </c>
      <c r="I111" s="138"/>
      <c r="J111" s="139">
        <f t="shared" si="0"/>
        <v>0</v>
      </c>
      <c r="K111" s="135" t="s">
        <v>405</v>
      </c>
      <c r="L111" s="33"/>
      <c r="M111" s="140" t="s">
        <v>21</v>
      </c>
      <c r="N111" s="141" t="s">
        <v>47</v>
      </c>
      <c r="P111" s="142">
        <f t="shared" si="1"/>
        <v>0</v>
      </c>
      <c r="Q111" s="142">
        <v>0</v>
      </c>
      <c r="R111" s="142">
        <f t="shared" si="2"/>
        <v>0</v>
      </c>
      <c r="S111" s="142">
        <v>0</v>
      </c>
      <c r="T111" s="143">
        <f t="shared" si="3"/>
        <v>0</v>
      </c>
      <c r="AR111" s="144" t="s">
        <v>221</v>
      </c>
      <c r="AT111" s="144" t="s">
        <v>217</v>
      </c>
      <c r="AU111" s="144" t="s">
        <v>85</v>
      </c>
      <c r="AY111" s="18" t="s">
        <v>215</v>
      </c>
      <c r="BE111" s="145">
        <f t="shared" si="4"/>
        <v>0</v>
      </c>
      <c r="BF111" s="145">
        <f t="shared" si="5"/>
        <v>0</v>
      </c>
      <c r="BG111" s="145">
        <f t="shared" si="6"/>
        <v>0</v>
      </c>
      <c r="BH111" s="145">
        <f t="shared" si="7"/>
        <v>0</v>
      </c>
      <c r="BI111" s="145">
        <f t="shared" si="8"/>
        <v>0</v>
      </c>
      <c r="BJ111" s="18" t="s">
        <v>83</v>
      </c>
      <c r="BK111" s="145">
        <f t="shared" si="9"/>
        <v>0</v>
      </c>
      <c r="BL111" s="18" t="s">
        <v>221</v>
      </c>
      <c r="BM111" s="144" t="s">
        <v>2108</v>
      </c>
    </row>
    <row r="112" spans="2:65" s="1" customFormat="1" ht="16.5" customHeight="1">
      <c r="B112" s="33"/>
      <c r="C112" s="133" t="s">
        <v>287</v>
      </c>
      <c r="D112" s="133" t="s">
        <v>217</v>
      </c>
      <c r="E112" s="134" t="s">
        <v>2109</v>
      </c>
      <c r="F112" s="135" t="s">
        <v>2110</v>
      </c>
      <c r="G112" s="136" t="s">
        <v>301</v>
      </c>
      <c r="H112" s="137">
        <v>33</v>
      </c>
      <c r="I112" s="138"/>
      <c r="J112" s="139">
        <f t="shared" si="0"/>
        <v>0</v>
      </c>
      <c r="K112" s="135" t="s">
        <v>405</v>
      </c>
      <c r="L112" s="33"/>
      <c r="M112" s="140" t="s">
        <v>21</v>
      </c>
      <c r="N112" s="141" t="s">
        <v>47</v>
      </c>
      <c r="P112" s="142">
        <f t="shared" si="1"/>
        <v>0</v>
      </c>
      <c r="Q112" s="142">
        <v>0</v>
      </c>
      <c r="R112" s="142">
        <f t="shared" si="2"/>
        <v>0</v>
      </c>
      <c r="S112" s="142">
        <v>0</v>
      </c>
      <c r="T112" s="143">
        <f t="shared" si="3"/>
        <v>0</v>
      </c>
      <c r="AR112" s="144" t="s">
        <v>221</v>
      </c>
      <c r="AT112" s="144" t="s">
        <v>217</v>
      </c>
      <c r="AU112" s="144" t="s">
        <v>85</v>
      </c>
      <c r="AY112" s="18" t="s">
        <v>215</v>
      </c>
      <c r="BE112" s="145">
        <f t="shared" si="4"/>
        <v>0</v>
      </c>
      <c r="BF112" s="145">
        <f t="shared" si="5"/>
        <v>0</v>
      </c>
      <c r="BG112" s="145">
        <f t="shared" si="6"/>
        <v>0</v>
      </c>
      <c r="BH112" s="145">
        <f t="shared" si="7"/>
        <v>0</v>
      </c>
      <c r="BI112" s="145">
        <f t="shared" si="8"/>
        <v>0</v>
      </c>
      <c r="BJ112" s="18" t="s">
        <v>83</v>
      </c>
      <c r="BK112" s="145">
        <f t="shared" si="9"/>
        <v>0</v>
      </c>
      <c r="BL112" s="18" t="s">
        <v>221</v>
      </c>
      <c r="BM112" s="144" t="s">
        <v>2111</v>
      </c>
    </row>
    <row r="113" spans="2:65" s="1" customFormat="1" ht="16.5" customHeight="1">
      <c r="B113" s="33"/>
      <c r="C113" s="133" t="s">
        <v>8</v>
      </c>
      <c r="D113" s="133" t="s">
        <v>217</v>
      </c>
      <c r="E113" s="134" t="s">
        <v>2112</v>
      </c>
      <c r="F113" s="135" t="s">
        <v>2113</v>
      </c>
      <c r="G113" s="136" t="s">
        <v>301</v>
      </c>
      <c r="H113" s="137">
        <v>123</v>
      </c>
      <c r="I113" s="138"/>
      <c r="J113" s="139">
        <f t="shared" si="0"/>
        <v>0</v>
      </c>
      <c r="K113" s="135" t="s">
        <v>405</v>
      </c>
      <c r="L113" s="33"/>
      <c r="M113" s="140" t="s">
        <v>21</v>
      </c>
      <c r="N113" s="141" t="s">
        <v>47</v>
      </c>
      <c r="P113" s="142">
        <f t="shared" si="1"/>
        <v>0</v>
      </c>
      <c r="Q113" s="142">
        <v>0</v>
      </c>
      <c r="R113" s="142">
        <f t="shared" si="2"/>
        <v>0</v>
      </c>
      <c r="S113" s="142">
        <v>0</v>
      </c>
      <c r="T113" s="143">
        <f t="shared" si="3"/>
        <v>0</v>
      </c>
      <c r="AR113" s="144" t="s">
        <v>221</v>
      </c>
      <c r="AT113" s="144" t="s">
        <v>217</v>
      </c>
      <c r="AU113" s="144" t="s">
        <v>85</v>
      </c>
      <c r="AY113" s="18" t="s">
        <v>215</v>
      </c>
      <c r="BE113" s="145">
        <f t="shared" si="4"/>
        <v>0</v>
      </c>
      <c r="BF113" s="145">
        <f t="shared" si="5"/>
        <v>0</v>
      </c>
      <c r="BG113" s="145">
        <f t="shared" si="6"/>
        <v>0</v>
      </c>
      <c r="BH113" s="145">
        <f t="shared" si="7"/>
        <v>0</v>
      </c>
      <c r="BI113" s="145">
        <f t="shared" si="8"/>
        <v>0</v>
      </c>
      <c r="BJ113" s="18" t="s">
        <v>83</v>
      </c>
      <c r="BK113" s="145">
        <f t="shared" si="9"/>
        <v>0</v>
      </c>
      <c r="BL113" s="18" t="s">
        <v>221</v>
      </c>
      <c r="BM113" s="144" t="s">
        <v>2114</v>
      </c>
    </row>
    <row r="114" spans="2:65" s="1" customFormat="1" ht="16.5" customHeight="1">
      <c r="B114" s="33"/>
      <c r="C114" s="133" t="s">
        <v>291</v>
      </c>
      <c r="D114" s="133" t="s">
        <v>217</v>
      </c>
      <c r="E114" s="134" t="s">
        <v>2115</v>
      </c>
      <c r="F114" s="135" t="s">
        <v>2116</v>
      </c>
      <c r="G114" s="136" t="s">
        <v>301</v>
      </c>
      <c r="H114" s="137">
        <v>28</v>
      </c>
      <c r="I114" s="138"/>
      <c r="J114" s="139">
        <f t="shared" si="0"/>
        <v>0</v>
      </c>
      <c r="K114" s="135" t="s">
        <v>405</v>
      </c>
      <c r="L114" s="33"/>
      <c r="M114" s="140" t="s">
        <v>21</v>
      </c>
      <c r="N114" s="141" t="s">
        <v>47</v>
      </c>
      <c r="P114" s="142">
        <f t="shared" si="1"/>
        <v>0</v>
      </c>
      <c r="Q114" s="142">
        <v>0</v>
      </c>
      <c r="R114" s="142">
        <f t="shared" si="2"/>
        <v>0</v>
      </c>
      <c r="S114" s="142">
        <v>0</v>
      </c>
      <c r="T114" s="143">
        <f t="shared" si="3"/>
        <v>0</v>
      </c>
      <c r="AR114" s="144" t="s">
        <v>221</v>
      </c>
      <c r="AT114" s="144" t="s">
        <v>217</v>
      </c>
      <c r="AU114" s="144" t="s">
        <v>85</v>
      </c>
      <c r="AY114" s="18" t="s">
        <v>215</v>
      </c>
      <c r="BE114" s="145">
        <f t="shared" si="4"/>
        <v>0</v>
      </c>
      <c r="BF114" s="145">
        <f t="shared" si="5"/>
        <v>0</v>
      </c>
      <c r="BG114" s="145">
        <f t="shared" si="6"/>
        <v>0</v>
      </c>
      <c r="BH114" s="145">
        <f t="shared" si="7"/>
        <v>0</v>
      </c>
      <c r="BI114" s="145">
        <f t="shared" si="8"/>
        <v>0</v>
      </c>
      <c r="BJ114" s="18" t="s">
        <v>83</v>
      </c>
      <c r="BK114" s="145">
        <f t="shared" si="9"/>
        <v>0</v>
      </c>
      <c r="BL114" s="18" t="s">
        <v>221</v>
      </c>
      <c r="BM114" s="144" t="s">
        <v>2117</v>
      </c>
    </row>
    <row r="115" spans="2:65" s="1" customFormat="1" ht="16.5" customHeight="1">
      <c r="B115" s="33"/>
      <c r="C115" s="133" t="s">
        <v>349</v>
      </c>
      <c r="D115" s="133" t="s">
        <v>217</v>
      </c>
      <c r="E115" s="134" t="s">
        <v>2118</v>
      </c>
      <c r="F115" s="135" t="s">
        <v>2119</v>
      </c>
      <c r="G115" s="136" t="s">
        <v>301</v>
      </c>
      <c r="H115" s="137">
        <v>78</v>
      </c>
      <c r="I115" s="138"/>
      <c r="J115" s="139">
        <f t="shared" si="0"/>
        <v>0</v>
      </c>
      <c r="K115" s="135" t="s">
        <v>405</v>
      </c>
      <c r="L115" s="33"/>
      <c r="M115" s="140" t="s">
        <v>21</v>
      </c>
      <c r="N115" s="141" t="s">
        <v>47</v>
      </c>
      <c r="P115" s="142">
        <f t="shared" si="1"/>
        <v>0</v>
      </c>
      <c r="Q115" s="142">
        <v>0</v>
      </c>
      <c r="R115" s="142">
        <f t="shared" si="2"/>
        <v>0</v>
      </c>
      <c r="S115" s="142">
        <v>0</v>
      </c>
      <c r="T115" s="143">
        <f t="shared" si="3"/>
        <v>0</v>
      </c>
      <c r="AR115" s="144" t="s">
        <v>221</v>
      </c>
      <c r="AT115" s="144" t="s">
        <v>217</v>
      </c>
      <c r="AU115" s="144" t="s">
        <v>85</v>
      </c>
      <c r="AY115" s="18" t="s">
        <v>215</v>
      </c>
      <c r="BE115" s="145">
        <f t="shared" si="4"/>
        <v>0</v>
      </c>
      <c r="BF115" s="145">
        <f t="shared" si="5"/>
        <v>0</v>
      </c>
      <c r="BG115" s="145">
        <f t="shared" si="6"/>
        <v>0</v>
      </c>
      <c r="BH115" s="145">
        <f t="shared" si="7"/>
        <v>0</v>
      </c>
      <c r="BI115" s="145">
        <f t="shared" si="8"/>
        <v>0</v>
      </c>
      <c r="BJ115" s="18" t="s">
        <v>83</v>
      </c>
      <c r="BK115" s="145">
        <f t="shared" si="9"/>
        <v>0</v>
      </c>
      <c r="BL115" s="18" t="s">
        <v>221</v>
      </c>
      <c r="BM115" s="144" t="s">
        <v>2120</v>
      </c>
    </row>
    <row r="116" spans="2:65" s="1" customFormat="1" ht="16.5" customHeight="1">
      <c r="B116" s="33"/>
      <c r="C116" s="133" t="s">
        <v>297</v>
      </c>
      <c r="D116" s="133" t="s">
        <v>217</v>
      </c>
      <c r="E116" s="134" t="s">
        <v>2121</v>
      </c>
      <c r="F116" s="135" t="s">
        <v>2122</v>
      </c>
      <c r="G116" s="136" t="s">
        <v>301</v>
      </c>
      <c r="H116" s="137">
        <v>52</v>
      </c>
      <c r="I116" s="138"/>
      <c r="J116" s="139">
        <f t="shared" si="0"/>
        <v>0</v>
      </c>
      <c r="K116" s="135" t="s">
        <v>405</v>
      </c>
      <c r="L116" s="33"/>
      <c r="M116" s="140" t="s">
        <v>21</v>
      </c>
      <c r="N116" s="141" t="s">
        <v>47</v>
      </c>
      <c r="P116" s="142">
        <f t="shared" si="1"/>
        <v>0</v>
      </c>
      <c r="Q116" s="142">
        <v>0</v>
      </c>
      <c r="R116" s="142">
        <f t="shared" si="2"/>
        <v>0</v>
      </c>
      <c r="S116" s="142">
        <v>0</v>
      </c>
      <c r="T116" s="143">
        <f t="shared" si="3"/>
        <v>0</v>
      </c>
      <c r="AR116" s="144" t="s">
        <v>221</v>
      </c>
      <c r="AT116" s="144" t="s">
        <v>217</v>
      </c>
      <c r="AU116" s="144" t="s">
        <v>85</v>
      </c>
      <c r="AY116" s="18" t="s">
        <v>215</v>
      </c>
      <c r="BE116" s="145">
        <f t="shared" si="4"/>
        <v>0</v>
      </c>
      <c r="BF116" s="145">
        <f t="shared" si="5"/>
        <v>0</v>
      </c>
      <c r="BG116" s="145">
        <f t="shared" si="6"/>
        <v>0</v>
      </c>
      <c r="BH116" s="145">
        <f t="shared" si="7"/>
        <v>0</v>
      </c>
      <c r="BI116" s="145">
        <f t="shared" si="8"/>
        <v>0</v>
      </c>
      <c r="BJ116" s="18" t="s">
        <v>83</v>
      </c>
      <c r="BK116" s="145">
        <f t="shared" si="9"/>
        <v>0</v>
      </c>
      <c r="BL116" s="18" t="s">
        <v>221</v>
      </c>
      <c r="BM116" s="144" t="s">
        <v>2123</v>
      </c>
    </row>
    <row r="117" spans="2:65" s="1" customFormat="1" ht="16.5" customHeight="1">
      <c r="B117" s="33"/>
      <c r="C117" s="133" t="s">
        <v>363</v>
      </c>
      <c r="D117" s="133" t="s">
        <v>217</v>
      </c>
      <c r="E117" s="134" t="s">
        <v>2124</v>
      </c>
      <c r="F117" s="135" t="s">
        <v>2125</v>
      </c>
      <c r="G117" s="136" t="s">
        <v>301</v>
      </c>
      <c r="H117" s="137">
        <v>28</v>
      </c>
      <c r="I117" s="138"/>
      <c r="J117" s="139">
        <f t="shared" si="0"/>
        <v>0</v>
      </c>
      <c r="K117" s="135" t="s">
        <v>405</v>
      </c>
      <c r="L117" s="33"/>
      <c r="M117" s="140" t="s">
        <v>21</v>
      </c>
      <c r="N117" s="141" t="s">
        <v>47</v>
      </c>
      <c r="P117" s="142">
        <f t="shared" si="1"/>
        <v>0</v>
      </c>
      <c r="Q117" s="142">
        <v>0</v>
      </c>
      <c r="R117" s="142">
        <f t="shared" si="2"/>
        <v>0</v>
      </c>
      <c r="S117" s="142">
        <v>0</v>
      </c>
      <c r="T117" s="143">
        <f t="shared" si="3"/>
        <v>0</v>
      </c>
      <c r="AR117" s="144" t="s">
        <v>221</v>
      </c>
      <c r="AT117" s="144" t="s">
        <v>217</v>
      </c>
      <c r="AU117" s="144" t="s">
        <v>85</v>
      </c>
      <c r="AY117" s="18" t="s">
        <v>215</v>
      </c>
      <c r="BE117" s="145">
        <f t="shared" si="4"/>
        <v>0</v>
      </c>
      <c r="BF117" s="145">
        <f t="shared" si="5"/>
        <v>0</v>
      </c>
      <c r="BG117" s="145">
        <f t="shared" si="6"/>
        <v>0</v>
      </c>
      <c r="BH117" s="145">
        <f t="shared" si="7"/>
        <v>0</v>
      </c>
      <c r="BI117" s="145">
        <f t="shared" si="8"/>
        <v>0</v>
      </c>
      <c r="BJ117" s="18" t="s">
        <v>83</v>
      </c>
      <c r="BK117" s="145">
        <f t="shared" si="9"/>
        <v>0</v>
      </c>
      <c r="BL117" s="18" t="s">
        <v>221</v>
      </c>
      <c r="BM117" s="144" t="s">
        <v>2126</v>
      </c>
    </row>
    <row r="118" spans="2:65" s="1" customFormat="1" ht="16.5" customHeight="1">
      <c r="B118" s="33"/>
      <c r="C118" s="133" t="s">
        <v>303</v>
      </c>
      <c r="D118" s="133" t="s">
        <v>217</v>
      </c>
      <c r="E118" s="134" t="s">
        <v>2127</v>
      </c>
      <c r="F118" s="135" t="s">
        <v>2128</v>
      </c>
      <c r="G118" s="136" t="s">
        <v>2065</v>
      </c>
      <c r="H118" s="137">
        <v>1</v>
      </c>
      <c r="I118" s="138"/>
      <c r="J118" s="139">
        <f t="shared" si="0"/>
        <v>0</v>
      </c>
      <c r="K118" s="135" t="s">
        <v>405</v>
      </c>
      <c r="L118" s="33"/>
      <c r="M118" s="140" t="s">
        <v>21</v>
      </c>
      <c r="N118" s="141" t="s">
        <v>47</v>
      </c>
      <c r="P118" s="142">
        <f t="shared" si="1"/>
        <v>0</v>
      </c>
      <c r="Q118" s="142">
        <v>0</v>
      </c>
      <c r="R118" s="142">
        <f t="shared" si="2"/>
        <v>0</v>
      </c>
      <c r="S118" s="142">
        <v>0</v>
      </c>
      <c r="T118" s="143">
        <f t="shared" si="3"/>
        <v>0</v>
      </c>
      <c r="AR118" s="144" t="s">
        <v>221</v>
      </c>
      <c r="AT118" s="144" t="s">
        <v>217</v>
      </c>
      <c r="AU118" s="144" t="s">
        <v>85</v>
      </c>
      <c r="AY118" s="18" t="s">
        <v>215</v>
      </c>
      <c r="BE118" s="145">
        <f t="shared" si="4"/>
        <v>0</v>
      </c>
      <c r="BF118" s="145">
        <f t="shared" si="5"/>
        <v>0</v>
      </c>
      <c r="BG118" s="145">
        <f t="shared" si="6"/>
        <v>0</v>
      </c>
      <c r="BH118" s="145">
        <f t="shared" si="7"/>
        <v>0</v>
      </c>
      <c r="BI118" s="145">
        <f t="shared" si="8"/>
        <v>0</v>
      </c>
      <c r="BJ118" s="18" t="s">
        <v>83</v>
      </c>
      <c r="BK118" s="145">
        <f t="shared" si="9"/>
        <v>0</v>
      </c>
      <c r="BL118" s="18" t="s">
        <v>221</v>
      </c>
      <c r="BM118" s="144" t="s">
        <v>2129</v>
      </c>
    </row>
    <row r="119" spans="2:63" s="11" customFormat="1" ht="22.9" customHeight="1">
      <c r="B119" s="121"/>
      <c r="D119" s="122" t="s">
        <v>75</v>
      </c>
      <c r="E119" s="131" t="s">
        <v>2130</v>
      </c>
      <c r="F119" s="131" t="s">
        <v>2131</v>
      </c>
      <c r="I119" s="124"/>
      <c r="J119" s="132">
        <f>BK119</f>
        <v>0</v>
      </c>
      <c r="L119" s="121"/>
      <c r="M119" s="126"/>
      <c r="P119" s="127">
        <f>SUM(P120:P127)</f>
        <v>0</v>
      </c>
      <c r="R119" s="127">
        <f>SUM(R120:R127)</f>
        <v>0</v>
      </c>
      <c r="T119" s="128">
        <f>SUM(T120:T127)</f>
        <v>0</v>
      </c>
      <c r="AR119" s="122" t="s">
        <v>83</v>
      </c>
      <c r="AT119" s="129" t="s">
        <v>75</v>
      </c>
      <c r="AU119" s="129" t="s">
        <v>83</v>
      </c>
      <c r="AY119" s="122" t="s">
        <v>215</v>
      </c>
      <c r="BK119" s="130">
        <f>SUM(BK120:BK127)</f>
        <v>0</v>
      </c>
    </row>
    <row r="120" spans="2:65" s="1" customFormat="1" ht="16.5" customHeight="1">
      <c r="B120" s="33"/>
      <c r="C120" s="133" t="s">
        <v>7</v>
      </c>
      <c r="D120" s="133" t="s">
        <v>217</v>
      </c>
      <c r="E120" s="134" t="s">
        <v>2132</v>
      </c>
      <c r="F120" s="135" t="s">
        <v>2133</v>
      </c>
      <c r="G120" s="136" t="s">
        <v>301</v>
      </c>
      <c r="H120" s="137">
        <v>25</v>
      </c>
      <c r="I120" s="138"/>
      <c r="J120" s="139">
        <f aca="true" t="shared" si="10" ref="J120:J127">ROUND(I120*H120,2)</f>
        <v>0</v>
      </c>
      <c r="K120" s="135" t="s">
        <v>405</v>
      </c>
      <c r="L120" s="33"/>
      <c r="M120" s="140" t="s">
        <v>21</v>
      </c>
      <c r="N120" s="141" t="s">
        <v>47</v>
      </c>
      <c r="P120" s="142">
        <f aca="true" t="shared" si="11" ref="P120:P127">O120*H120</f>
        <v>0</v>
      </c>
      <c r="Q120" s="142">
        <v>0</v>
      </c>
      <c r="R120" s="142">
        <f aca="true" t="shared" si="12" ref="R120:R127">Q120*H120</f>
        <v>0</v>
      </c>
      <c r="S120" s="142">
        <v>0</v>
      </c>
      <c r="T120" s="143">
        <f aca="true" t="shared" si="13" ref="T120:T127">S120*H120</f>
        <v>0</v>
      </c>
      <c r="AR120" s="144" t="s">
        <v>221</v>
      </c>
      <c r="AT120" s="144" t="s">
        <v>217</v>
      </c>
      <c r="AU120" s="144" t="s">
        <v>85</v>
      </c>
      <c r="AY120" s="18" t="s">
        <v>215</v>
      </c>
      <c r="BE120" s="145">
        <f aca="true" t="shared" si="14" ref="BE120:BE127">IF(N120="základní",J120,0)</f>
        <v>0</v>
      </c>
      <c r="BF120" s="145">
        <f aca="true" t="shared" si="15" ref="BF120:BF127">IF(N120="snížená",J120,0)</f>
        <v>0</v>
      </c>
      <c r="BG120" s="145">
        <f aca="true" t="shared" si="16" ref="BG120:BG127">IF(N120="zákl. přenesená",J120,0)</f>
        <v>0</v>
      </c>
      <c r="BH120" s="145">
        <f aca="true" t="shared" si="17" ref="BH120:BH127">IF(N120="sníž. přenesená",J120,0)</f>
        <v>0</v>
      </c>
      <c r="BI120" s="145">
        <f aca="true" t="shared" si="18" ref="BI120:BI127">IF(N120="nulová",J120,0)</f>
        <v>0</v>
      </c>
      <c r="BJ120" s="18" t="s">
        <v>83</v>
      </c>
      <c r="BK120" s="145">
        <f aca="true" t="shared" si="19" ref="BK120:BK127">ROUND(I120*H120,2)</f>
        <v>0</v>
      </c>
      <c r="BL120" s="18" t="s">
        <v>221</v>
      </c>
      <c r="BM120" s="144" t="s">
        <v>2134</v>
      </c>
    </row>
    <row r="121" spans="2:65" s="1" customFormat="1" ht="16.5" customHeight="1">
      <c r="B121" s="33"/>
      <c r="C121" s="133" t="s">
        <v>312</v>
      </c>
      <c r="D121" s="133" t="s">
        <v>217</v>
      </c>
      <c r="E121" s="134" t="s">
        <v>2135</v>
      </c>
      <c r="F121" s="135" t="s">
        <v>2136</v>
      </c>
      <c r="G121" s="136" t="s">
        <v>301</v>
      </c>
      <c r="H121" s="137">
        <v>6</v>
      </c>
      <c r="I121" s="138"/>
      <c r="J121" s="139">
        <f t="shared" si="10"/>
        <v>0</v>
      </c>
      <c r="K121" s="135" t="s">
        <v>405</v>
      </c>
      <c r="L121" s="33"/>
      <c r="M121" s="140" t="s">
        <v>21</v>
      </c>
      <c r="N121" s="141" t="s">
        <v>47</v>
      </c>
      <c r="P121" s="142">
        <f t="shared" si="11"/>
        <v>0</v>
      </c>
      <c r="Q121" s="142">
        <v>0</v>
      </c>
      <c r="R121" s="142">
        <f t="shared" si="12"/>
        <v>0</v>
      </c>
      <c r="S121" s="142">
        <v>0</v>
      </c>
      <c r="T121" s="143">
        <f t="shared" si="13"/>
        <v>0</v>
      </c>
      <c r="AR121" s="144" t="s">
        <v>221</v>
      </c>
      <c r="AT121" s="144" t="s">
        <v>217</v>
      </c>
      <c r="AU121" s="144" t="s">
        <v>85</v>
      </c>
      <c r="AY121" s="18" t="s">
        <v>215</v>
      </c>
      <c r="BE121" s="145">
        <f t="shared" si="14"/>
        <v>0</v>
      </c>
      <c r="BF121" s="145">
        <f t="shared" si="15"/>
        <v>0</v>
      </c>
      <c r="BG121" s="145">
        <f t="shared" si="16"/>
        <v>0</v>
      </c>
      <c r="BH121" s="145">
        <f t="shared" si="17"/>
        <v>0</v>
      </c>
      <c r="BI121" s="145">
        <f t="shared" si="18"/>
        <v>0</v>
      </c>
      <c r="BJ121" s="18" t="s">
        <v>83</v>
      </c>
      <c r="BK121" s="145">
        <f t="shared" si="19"/>
        <v>0</v>
      </c>
      <c r="BL121" s="18" t="s">
        <v>221</v>
      </c>
      <c r="BM121" s="144" t="s">
        <v>2137</v>
      </c>
    </row>
    <row r="122" spans="2:65" s="1" customFormat="1" ht="16.5" customHeight="1">
      <c r="B122" s="33"/>
      <c r="C122" s="133" t="s">
        <v>384</v>
      </c>
      <c r="D122" s="133" t="s">
        <v>217</v>
      </c>
      <c r="E122" s="134" t="s">
        <v>2138</v>
      </c>
      <c r="F122" s="135" t="s">
        <v>2139</v>
      </c>
      <c r="G122" s="136" t="s">
        <v>1807</v>
      </c>
      <c r="H122" s="137">
        <v>9</v>
      </c>
      <c r="I122" s="138"/>
      <c r="J122" s="139">
        <f t="shared" si="10"/>
        <v>0</v>
      </c>
      <c r="K122" s="135" t="s">
        <v>405</v>
      </c>
      <c r="L122" s="33"/>
      <c r="M122" s="140" t="s">
        <v>21</v>
      </c>
      <c r="N122" s="141" t="s">
        <v>47</v>
      </c>
      <c r="P122" s="142">
        <f t="shared" si="11"/>
        <v>0</v>
      </c>
      <c r="Q122" s="142">
        <v>0</v>
      </c>
      <c r="R122" s="142">
        <f t="shared" si="12"/>
        <v>0</v>
      </c>
      <c r="S122" s="142">
        <v>0</v>
      </c>
      <c r="T122" s="143">
        <f t="shared" si="13"/>
        <v>0</v>
      </c>
      <c r="AR122" s="144" t="s">
        <v>221</v>
      </c>
      <c r="AT122" s="144" t="s">
        <v>217</v>
      </c>
      <c r="AU122" s="144" t="s">
        <v>85</v>
      </c>
      <c r="AY122" s="18" t="s">
        <v>215</v>
      </c>
      <c r="BE122" s="145">
        <f t="shared" si="14"/>
        <v>0</v>
      </c>
      <c r="BF122" s="145">
        <f t="shared" si="15"/>
        <v>0</v>
      </c>
      <c r="BG122" s="145">
        <f t="shared" si="16"/>
        <v>0</v>
      </c>
      <c r="BH122" s="145">
        <f t="shared" si="17"/>
        <v>0</v>
      </c>
      <c r="BI122" s="145">
        <f t="shared" si="18"/>
        <v>0</v>
      </c>
      <c r="BJ122" s="18" t="s">
        <v>83</v>
      </c>
      <c r="BK122" s="145">
        <f t="shared" si="19"/>
        <v>0</v>
      </c>
      <c r="BL122" s="18" t="s">
        <v>221</v>
      </c>
      <c r="BM122" s="144" t="s">
        <v>2140</v>
      </c>
    </row>
    <row r="123" spans="2:65" s="1" customFormat="1" ht="16.5" customHeight="1">
      <c r="B123" s="33"/>
      <c r="C123" s="133" t="s">
        <v>319</v>
      </c>
      <c r="D123" s="133" t="s">
        <v>217</v>
      </c>
      <c r="E123" s="134" t="s">
        <v>2141</v>
      </c>
      <c r="F123" s="135" t="s">
        <v>2142</v>
      </c>
      <c r="G123" s="136" t="s">
        <v>1807</v>
      </c>
      <c r="H123" s="137">
        <v>7</v>
      </c>
      <c r="I123" s="138"/>
      <c r="J123" s="139">
        <f t="shared" si="10"/>
        <v>0</v>
      </c>
      <c r="K123" s="135" t="s">
        <v>405</v>
      </c>
      <c r="L123" s="33"/>
      <c r="M123" s="140" t="s">
        <v>21</v>
      </c>
      <c r="N123" s="141" t="s">
        <v>47</v>
      </c>
      <c r="P123" s="142">
        <f t="shared" si="11"/>
        <v>0</v>
      </c>
      <c r="Q123" s="142">
        <v>0</v>
      </c>
      <c r="R123" s="142">
        <f t="shared" si="12"/>
        <v>0</v>
      </c>
      <c r="S123" s="142">
        <v>0</v>
      </c>
      <c r="T123" s="143">
        <f t="shared" si="13"/>
        <v>0</v>
      </c>
      <c r="AR123" s="144" t="s">
        <v>221</v>
      </c>
      <c r="AT123" s="144" t="s">
        <v>217</v>
      </c>
      <c r="AU123" s="144" t="s">
        <v>85</v>
      </c>
      <c r="AY123" s="18" t="s">
        <v>215</v>
      </c>
      <c r="BE123" s="145">
        <f t="shared" si="14"/>
        <v>0</v>
      </c>
      <c r="BF123" s="145">
        <f t="shared" si="15"/>
        <v>0</v>
      </c>
      <c r="BG123" s="145">
        <f t="shared" si="16"/>
        <v>0</v>
      </c>
      <c r="BH123" s="145">
        <f t="shared" si="17"/>
        <v>0</v>
      </c>
      <c r="BI123" s="145">
        <f t="shared" si="18"/>
        <v>0</v>
      </c>
      <c r="BJ123" s="18" t="s">
        <v>83</v>
      </c>
      <c r="BK123" s="145">
        <f t="shared" si="19"/>
        <v>0</v>
      </c>
      <c r="BL123" s="18" t="s">
        <v>221</v>
      </c>
      <c r="BM123" s="144" t="s">
        <v>2143</v>
      </c>
    </row>
    <row r="124" spans="2:65" s="1" customFormat="1" ht="16.5" customHeight="1">
      <c r="B124" s="33"/>
      <c r="C124" s="133" t="s">
        <v>393</v>
      </c>
      <c r="D124" s="133" t="s">
        <v>217</v>
      </c>
      <c r="E124" s="134" t="s">
        <v>2144</v>
      </c>
      <c r="F124" s="135" t="s">
        <v>2145</v>
      </c>
      <c r="G124" s="136" t="s">
        <v>1807</v>
      </c>
      <c r="H124" s="137">
        <v>42</v>
      </c>
      <c r="I124" s="138"/>
      <c r="J124" s="139">
        <f t="shared" si="10"/>
        <v>0</v>
      </c>
      <c r="K124" s="135" t="s">
        <v>405</v>
      </c>
      <c r="L124" s="33"/>
      <c r="M124" s="140" t="s">
        <v>21</v>
      </c>
      <c r="N124" s="141" t="s">
        <v>47</v>
      </c>
      <c r="P124" s="142">
        <f t="shared" si="11"/>
        <v>0</v>
      </c>
      <c r="Q124" s="142">
        <v>0</v>
      </c>
      <c r="R124" s="142">
        <f t="shared" si="12"/>
        <v>0</v>
      </c>
      <c r="S124" s="142">
        <v>0</v>
      </c>
      <c r="T124" s="143">
        <f t="shared" si="13"/>
        <v>0</v>
      </c>
      <c r="AR124" s="144" t="s">
        <v>221</v>
      </c>
      <c r="AT124" s="144" t="s">
        <v>217</v>
      </c>
      <c r="AU124" s="144" t="s">
        <v>85</v>
      </c>
      <c r="AY124" s="18" t="s">
        <v>215</v>
      </c>
      <c r="BE124" s="145">
        <f t="shared" si="14"/>
        <v>0</v>
      </c>
      <c r="BF124" s="145">
        <f t="shared" si="15"/>
        <v>0</v>
      </c>
      <c r="BG124" s="145">
        <f t="shared" si="16"/>
        <v>0</v>
      </c>
      <c r="BH124" s="145">
        <f t="shared" si="17"/>
        <v>0</v>
      </c>
      <c r="BI124" s="145">
        <f t="shared" si="18"/>
        <v>0</v>
      </c>
      <c r="BJ124" s="18" t="s">
        <v>83</v>
      </c>
      <c r="BK124" s="145">
        <f t="shared" si="19"/>
        <v>0</v>
      </c>
      <c r="BL124" s="18" t="s">
        <v>221</v>
      </c>
      <c r="BM124" s="144" t="s">
        <v>2146</v>
      </c>
    </row>
    <row r="125" spans="2:65" s="1" customFormat="1" ht="16.5" customHeight="1">
      <c r="B125" s="33"/>
      <c r="C125" s="133" t="s">
        <v>327</v>
      </c>
      <c r="D125" s="133" t="s">
        <v>217</v>
      </c>
      <c r="E125" s="134" t="s">
        <v>2147</v>
      </c>
      <c r="F125" s="135" t="s">
        <v>2148</v>
      </c>
      <c r="G125" s="136" t="s">
        <v>1807</v>
      </c>
      <c r="H125" s="137">
        <v>42</v>
      </c>
      <c r="I125" s="138"/>
      <c r="J125" s="139">
        <f t="shared" si="10"/>
        <v>0</v>
      </c>
      <c r="K125" s="135" t="s">
        <v>405</v>
      </c>
      <c r="L125" s="33"/>
      <c r="M125" s="140" t="s">
        <v>21</v>
      </c>
      <c r="N125" s="141" t="s">
        <v>47</v>
      </c>
      <c r="P125" s="142">
        <f t="shared" si="11"/>
        <v>0</v>
      </c>
      <c r="Q125" s="142">
        <v>0</v>
      </c>
      <c r="R125" s="142">
        <f t="shared" si="12"/>
        <v>0</v>
      </c>
      <c r="S125" s="142">
        <v>0</v>
      </c>
      <c r="T125" s="143">
        <f t="shared" si="13"/>
        <v>0</v>
      </c>
      <c r="AR125" s="144" t="s">
        <v>221</v>
      </c>
      <c r="AT125" s="144" t="s">
        <v>217</v>
      </c>
      <c r="AU125" s="144" t="s">
        <v>85</v>
      </c>
      <c r="AY125" s="18" t="s">
        <v>215</v>
      </c>
      <c r="BE125" s="145">
        <f t="shared" si="14"/>
        <v>0</v>
      </c>
      <c r="BF125" s="145">
        <f t="shared" si="15"/>
        <v>0</v>
      </c>
      <c r="BG125" s="145">
        <f t="shared" si="16"/>
        <v>0</v>
      </c>
      <c r="BH125" s="145">
        <f t="shared" si="17"/>
        <v>0</v>
      </c>
      <c r="BI125" s="145">
        <f t="shared" si="18"/>
        <v>0</v>
      </c>
      <c r="BJ125" s="18" t="s">
        <v>83</v>
      </c>
      <c r="BK125" s="145">
        <f t="shared" si="19"/>
        <v>0</v>
      </c>
      <c r="BL125" s="18" t="s">
        <v>221</v>
      </c>
      <c r="BM125" s="144" t="s">
        <v>2149</v>
      </c>
    </row>
    <row r="126" spans="2:65" s="1" customFormat="1" ht="16.5" customHeight="1">
      <c r="B126" s="33"/>
      <c r="C126" s="133" t="s">
        <v>402</v>
      </c>
      <c r="D126" s="133" t="s">
        <v>217</v>
      </c>
      <c r="E126" s="134" t="s">
        <v>2150</v>
      </c>
      <c r="F126" s="135" t="s">
        <v>2151</v>
      </c>
      <c r="G126" s="136" t="s">
        <v>1103</v>
      </c>
      <c r="H126" s="137">
        <v>1</v>
      </c>
      <c r="I126" s="138"/>
      <c r="J126" s="139">
        <f t="shared" si="10"/>
        <v>0</v>
      </c>
      <c r="K126" s="135" t="s">
        <v>405</v>
      </c>
      <c r="L126" s="33"/>
      <c r="M126" s="140" t="s">
        <v>21</v>
      </c>
      <c r="N126" s="141" t="s">
        <v>47</v>
      </c>
      <c r="P126" s="142">
        <f t="shared" si="11"/>
        <v>0</v>
      </c>
      <c r="Q126" s="142">
        <v>0</v>
      </c>
      <c r="R126" s="142">
        <f t="shared" si="12"/>
        <v>0</v>
      </c>
      <c r="S126" s="142">
        <v>0</v>
      </c>
      <c r="T126" s="143">
        <f t="shared" si="13"/>
        <v>0</v>
      </c>
      <c r="AR126" s="144" t="s">
        <v>221</v>
      </c>
      <c r="AT126" s="144" t="s">
        <v>217</v>
      </c>
      <c r="AU126" s="144" t="s">
        <v>85</v>
      </c>
      <c r="AY126" s="18" t="s">
        <v>215</v>
      </c>
      <c r="BE126" s="145">
        <f t="shared" si="14"/>
        <v>0</v>
      </c>
      <c r="BF126" s="145">
        <f t="shared" si="15"/>
        <v>0</v>
      </c>
      <c r="BG126" s="145">
        <f t="shared" si="16"/>
        <v>0</v>
      </c>
      <c r="BH126" s="145">
        <f t="shared" si="17"/>
        <v>0</v>
      </c>
      <c r="BI126" s="145">
        <f t="shared" si="18"/>
        <v>0</v>
      </c>
      <c r="BJ126" s="18" t="s">
        <v>83</v>
      </c>
      <c r="BK126" s="145">
        <f t="shared" si="19"/>
        <v>0</v>
      </c>
      <c r="BL126" s="18" t="s">
        <v>221</v>
      </c>
      <c r="BM126" s="144" t="s">
        <v>2152</v>
      </c>
    </row>
    <row r="127" spans="2:65" s="1" customFormat="1" ht="16.5" customHeight="1">
      <c r="B127" s="33"/>
      <c r="C127" s="133" t="s">
        <v>335</v>
      </c>
      <c r="D127" s="133" t="s">
        <v>217</v>
      </c>
      <c r="E127" s="134" t="s">
        <v>2153</v>
      </c>
      <c r="F127" s="135" t="s">
        <v>2154</v>
      </c>
      <c r="G127" s="136" t="s">
        <v>2065</v>
      </c>
      <c r="H127" s="137">
        <v>1</v>
      </c>
      <c r="I127" s="138"/>
      <c r="J127" s="139">
        <f t="shared" si="10"/>
        <v>0</v>
      </c>
      <c r="K127" s="135" t="s">
        <v>405</v>
      </c>
      <c r="L127" s="33"/>
      <c r="M127" s="140" t="s">
        <v>21</v>
      </c>
      <c r="N127" s="141" t="s">
        <v>47</v>
      </c>
      <c r="P127" s="142">
        <f t="shared" si="11"/>
        <v>0</v>
      </c>
      <c r="Q127" s="142">
        <v>0</v>
      </c>
      <c r="R127" s="142">
        <f t="shared" si="12"/>
        <v>0</v>
      </c>
      <c r="S127" s="142">
        <v>0</v>
      </c>
      <c r="T127" s="143">
        <f t="shared" si="13"/>
        <v>0</v>
      </c>
      <c r="AR127" s="144" t="s">
        <v>221</v>
      </c>
      <c r="AT127" s="144" t="s">
        <v>217</v>
      </c>
      <c r="AU127" s="144" t="s">
        <v>85</v>
      </c>
      <c r="AY127" s="18" t="s">
        <v>215</v>
      </c>
      <c r="BE127" s="145">
        <f t="shared" si="14"/>
        <v>0</v>
      </c>
      <c r="BF127" s="145">
        <f t="shared" si="15"/>
        <v>0</v>
      </c>
      <c r="BG127" s="145">
        <f t="shared" si="16"/>
        <v>0</v>
      </c>
      <c r="BH127" s="145">
        <f t="shared" si="17"/>
        <v>0</v>
      </c>
      <c r="BI127" s="145">
        <f t="shared" si="18"/>
        <v>0</v>
      </c>
      <c r="BJ127" s="18" t="s">
        <v>83</v>
      </c>
      <c r="BK127" s="145">
        <f t="shared" si="19"/>
        <v>0</v>
      </c>
      <c r="BL127" s="18" t="s">
        <v>221</v>
      </c>
      <c r="BM127" s="144" t="s">
        <v>2155</v>
      </c>
    </row>
    <row r="128" spans="2:63" s="11" customFormat="1" ht="22.9" customHeight="1">
      <c r="B128" s="121"/>
      <c r="D128" s="122" t="s">
        <v>75</v>
      </c>
      <c r="E128" s="131" t="s">
        <v>2156</v>
      </c>
      <c r="F128" s="131" t="s">
        <v>2157</v>
      </c>
      <c r="I128" s="124"/>
      <c r="J128" s="132">
        <f>BK128</f>
        <v>0</v>
      </c>
      <c r="L128" s="121"/>
      <c r="M128" s="126"/>
      <c r="P128" s="127">
        <f>SUM(P129:P135)</f>
        <v>0</v>
      </c>
      <c r="R128" s="127">
        <f>SUM(R129:R135)</f>
        <v>0</v>
      </c>
      <c r="T128" s="128">
        <f>SUM(T129:T135)</f>
        <v>0</v>
      </c>
      <c r="AR128" s="122" t="s">
        <v>83</v>
      </c>
      <c r="AT128" s="129" t="s">
        <v>75</v>
      </c>
      <c r="AU128" s="129" t="s">
        <v>83</v>
      </c>
      <c r="AY128" s="122" t="s">
        <v>215</v>
      </c>
      <c r="BK128" s="130">
        <f>SUM(BK129:BK135)</f>
        <v>0</v>
      </c>
    </row>
    <row r="129" spans="2:65" s="1" customFormat="1" ht="16.5" customHeight="1">
      <c r="B129" s="33"/>
      <c r="C129" s="133" t="s">
        <v>415</v>
      </c>
      <c r="D129" s="133" t="s">
        <v>217</v>
      </c>
      <c r="E129" s="134" t="s">
        <v>2158</v>
      </c>
      <c r="F129" s="135" t="s">
        <v>2159</v>
      </c>
      <c r="G129" s="136" t="s">
        <v>1807</v>
      </c>
      <c r="H129" s="137">
        <v>2</v>
      </c>
      <c r="I129" s="138"/>
      <c r="J129" s="139">
        <f aca="true" t="shared" si="20" ref="J129:J135">ROUND(I129*H129,2)</f>
        <v>0</v>
      </c>
      <c r="K129" s="135" t="s">
        <v>405</v>
      </c>
      <c r="L129" s="33"/>
      <c r="M129" s="140" t="s">
        <v>21</v>
      </c>
      <c r="N129" s="141" t="s">
        <v>47</v>
      </c>
      <c r="P129" s="142">
        <f aca="true" t="shared" si="21" ref="P129:P135">O129*H129</f>
        <v>0</v>
      </c>
      <c r="Q129" s="142">
        <v>0</v>
      </c>
      <c r="R129" s="142">
        <f aca="true" t="shared" si="22" ref="R129:R135">Q129*H129</f>
        <v>0</v>
      </c>
      <c r="S129" s="142">
        <v>0</v>
      </c>
      <c r="T129" s="143">
        <f aca="true" t="shared" si="23" ref="T129:T135">S129*H129</f>
        <v>0</v>
      </c>
      <c r="AR129" s="144" t="s">
        <v>221</v>
      </c>
      <c r="AT129" s="144" t="s">
        <v>217</v>
      </c>
      <c r="AU129" s="144" t="s">
        <v>85</v>
      </c>
      <c r="AY129" s="18" t="s">
        <v>215</v>
      </c>
      <c r="BE129" s="145">
        <f aca="true" t="shared" si="24" ref="BE129:BE135">IF(N129="základní",J129,0)</f>
        <v>0</v>
      </c>
      <c r="BF129" s="145">
        <f aca="true" t="shared" si="25" ref="BF129:BF135">IF(N129="snížená",J129,0)</f>
        <v>0</v>
      </c>
      <c r="BG129" s="145">
        <f aca="true" t="shared" si="26" ref="BG129:BG135">IF(N129="zákl. přenesená",J129,0)</f>
        <v>0</v>
      </c>
      <c r="BH129" s="145">
        <f aca="true" t="shared" si="27" ref="BH129:BH135">IF(N129="sníž. přenesená",J129,0)</f>
        <v>0</v>
      </c>
      <c r="BI129" s="145">
        <f aca="true" t="shared" si="28" ref="BI129:BI135">IF(N129="nulová",J129,0)</f>
        <v>0</v>
      </c>
      <c r="BJ129" s="18" t="s">
        <v>83</v>
      </c>
      <c r="BK129" s="145">
        <f aca="true" t="shared" si="29" ref="BK129:BK135">ROUND(I129*H129,2)</f>
        <v>0</v>
      </c>
      <c r="BL129" s="18" t="s">
        <v>221</v>
      </c>
      <c r="BM129" s="144" t="s">
        <v>2160</v>
      </c>
    </row>
    <row r="130" spans="2:65" s="1" customFormat="1" ht="16.5" customHeight="1">
      <c r="B130" s="33"/>
      <c r="C130" s="133" t="s">
        <v>341</v>
      </c>
      <c r="D130" s="133" t="s">
        <v>217</v>
      </c>
      <c r="E130" s="134" t="s">
        <v>2161</v>
      </c>
      <c r="F130" s="135" t="s">
        <v>2162</v>
      </c>
      <c r="G130" s="136" t="s">
        <v>1807</v>
      </c>
      <c r="H130" s="137">
        <v>2</v>
      </c>
      <c r="I130" s="138"/>
      <c r="J130" s="139">
        <f t="shared" si="20"/>
        <v>0</v>
      </c>
      <c r="K130" s="135" t="s">
        <v>405</v>
      </c>
      <c r="L130" s="33"/>
      <c r="M130" s="140" t="s">
        <v>21</v>
      </c>
      <c r="N130" s="141" t="s">
        <v>47</v>
      </c>
      <c r="P130" s="142">
        <f t="shared" si="21"/>
        <v>0</v>
      </c>
      <c r="Q130" s="142">
        <v>0</v>
      </c>
      <c r="R130" s="142">
        <f t="shared" si="22"/>
        <v>0</v>
      </c>
      <c r="S130" s="142">
        <v>0</v>
      </c>
      <c r="T130" s="143">
        <f t="shared" si="23"/>
        <v>0</v>
      </c>
      <c r="AR130" s="144" t="s">
        <v>221</v>
      </c>
      <c r="AT130" s="144" t="s">
        <v>217</v>
      </c>
      <c r="AU130" s="144" t="s">
        <v>85</v>
      </c>
      <c r="AY130" s="18" t="s">
        <v>215</v>
      </c>
      <c r="BE130" s="145">
        <f t="shared" si="24"/>
        <v>0</v>
      </c>
      <c r="BF130" s="145">
        <f t="shared" si="25"/>
        <v>0</v>
      </c>
      <c r="BG130" s="145">
        <f t="shared" si="26"/>
        <v>0</v>
      </c>
      <c r="BH130" s="145">
        <f t="shared" si="27"/>
        <v>0</v>
      </c>
      <c r="BI130" s="145">
        <f t="shared" si="28"/>
        <v>0</v>
      </c>
      <c r="BJ130" s="18" t="s">
        <v>83</v>
      </c>
      <c r="BK130" s="145">
        <f t="shared" si="29"/>
        <v>0</v>
      </c>
      <c r="BL130" s="18" t="s">
        <v>221</v>
      </c>
      <c r="BM130" s="144" t="s">
        <v>2163</v>
      </c>
    </row>
    <row r="131" spans="2:65" s="1" customFormat="1" ht="16.5" customHeight="1">
      <c r="B131" s="33"/>
      <c r="C131" s="133" t="s">
        <v>428</v>
      </c>
      <c r="D131" s="133" t="s">
        <v>217</v>
      </c>
      <c r="E131" s="134" t="s">
        <v>2164</v>
      </c>
      <c r="F131" s="135" t="s">
        <v>2165</v>
      </c>
      <c r="G131" s="136" t="s">
        <v>1807</v>
      </c>
      <c r="H131" s="137">
        <v>1</v>
      </c>
      <c r="I131" s="138"/>
      <c r="J131" s="139">
        <f t="shared" si="20"/>
        <v>0</v>
      </c>
      <c r="K131" s="135" t="s">
        <v>405</v>
      </c>
      <c r="L131" s="33"/>
      <c r="M131" s="140" t="s">
        <v>21</v>
      </c>
      <c r="N131" s="141" t="s">
        <v>47</v>
      </c>
      <c r="P131" s="142">
        <f t="shared" si="21"/>
        <v>0</v>
      </c>
      <c r="Q131" s="142">
        <v>0</v>
      </c>
      <c r="R131" s="142">
        <f t="shared" si="22"/>
        <v>0</v>
      </c>
      <c r="S131" s="142">
        <v>0</v>
      </c>
      <c r="T131" s="143">
        <f t="shared" si="23"/>
        <v>0</v>
      </c>
      <c r="AR131" s="144" t="s">
        <v>221</v>
      </c>
      <c r="AT131" s="144" t="s">
        <v>217</v>
      </c>
      <c r="AU131" s="144" t="s">
        <v>85</v>
      </c>
      <c r="AY131" s="18" t="s">
        <v>215</v>
      </c>
      <c r="BE131" s="145">
        <f t="shared" si="24"/>
        <v>0</v>
      </c>
      <c r="BF131" s="145">
        <f t="shared" si="25"/>
        <v>0</v>
      </c>
      <c r="BG131" s="145">
        <f t="shared" si="26"/>
        <v>0</v>
      </c>
      <c r="BH131" s="145">
        <f t="shared" si="27"/>
        <v>0</v>
      </c>
      <c r="BI131" s="145">
        <f t="shared" si="28"/>
        <v>0</v>
      </c>
      <c r="BJ131" s="18" t="s">
        <v>83</v>
      </c>
      <c r="BK131" s="145">
        <f t="shared" si="29"/>
        <v>0</v>
      </c>
      <c r="BL131" s="18" t="s">
        <v>221</v>
      </c>
      <c r="BM131" s="144" t="s">
        <v>2166</v>
      </c>
    </row>
    <row r="132" spans="2:65" s="1" customFormat="1" ht="16.5" customHeight="1">
      <c r="B132" s="33"/>
      <c r="C132" s="133" t="s">
        <v>345</v>
      </c>
      <c r="D132" s="133" t="s">
        <v>217</v>
      </c>
      <c r="E132" s="134" t="s">
        <v>2167</v>
      </c>
      <c r="F132" s="135" t="s">
        <v>2168</v>
      </c>
      <c r="G132" s="136" t="s">
        <v>1807</v>
      </c>
      <c r="H132" s="137">
        <v>1</v>
      </c>
      <c r="I132" s="138"/>
      <c r="J132" s="139">
        <f t="shared" si="20"/>
        <v>0</v>
      </c>
      <c r="K132" s="135" t="s">
        <v>405</v>
      </c>
      <c r="L132" s="33"/>
      <c r="M132" s="140" t="s">
        <v>21</v>
      </c>
      <c r="N132" s="141" t="s">
        <v>47</v>
      </c>
      <c r="P132" s="142">
        <f t="shared" si="21"/>
        <v>0</v>
      </c>
      <c r="Q132" s="142">
        <v>0</v>
      </c>
      <c r="R132" s="142">
        <f t="shared" si="22"/>
        <v>0</v>
      </c>
      <c r="S132" s="142">
        <v>0</v>
      </c>
      <c r="T132" s="143">
        <f t="shared" si="23"/>
        <v>0</v>
      </c>
      <c r="AR132" s="144" t="s">
        <v>221</v>
      </c>
      <c r="AT132" s="144" t="s">
        <v>217</v>
      </c>
      <c r="AU132" s="144" t="s">
        <v>85</v>
      </c>
      <c r="AY132" s="18" t="s">
        <v>215</v>
      </c>
      <c r="BE132" s="145">
        <f t="shared" si="24"/>
        <v>0</v>
      </c>
      <c r="BF132" s="145">
        <f t="shared" si="25"/>
        <v>0</v>
      </c>
      <c r="BG132" s="145">
        <f t="shared" si="26"/>
        <v>0</v>
      </c>
      <c r="BH132" s="145">
        <f t="shared" si="27"/>
        <v>0</v>
      </c>
      <c r="BI132" s="145">
        <f t="shared" si="28"/>
        <v>0</v>
      </c>
      <c r="BJ132" s="18" t="s">
        <v>83</v>
      </c>
      <c r="BK132" s="145">
        <f t="shared" si="29"/>
        <v>0</v>
      </c>
      <c r="BL132" s="18" t="s">
        <v>221</v>
      </c>
      <c r="BM132" s="144" t="s">
        <v>2169</v>
      </c>
    </row>
    <row r="133" spans="2:65" s="1" customFormat="1" ht="16.5" customHeight="1">
      <c r="B133" s="33"/>
      <c r="C133" s="133" t="s">
        <v>445</v>
      </c>
      <c r="D133" s="133" t="s">
        <v>217</v>
      </c>
      <c r="E133" s="134" t="s">
        <v>2170</v>
      </c>
      <c r="F133" s="135" t="s">
        <v>2171</v>
      </c>
      <c r="G133" s="136" t="s">
        <v>1807</v>
      </c>
      <c r="H133" s="137">
        <v>1</v>
      </c>
      <c r="I133" s="138"/>
      <c r="J133" s="139">
        <f t="shared" si="20"/>
        <v>0</v>
      </c>
      <c r="K133" s="135" t="s">
        <v>405</v>
      </c>
      <c r="L133" s="33"/>
      <c r="M133" s="140" t="s">
        <v>21</v>
      </c>
      <c r="N133" s="141" t="s">
        <v>47</v>
      </c>
      <c r="P133" s="142">
        <f t="shared" si="21"/>
        <v>0</v>
      </c>
      <c r="Q133" s="142">
        <v>0</v>
      </c>
      <c r="R133" s="142">
        <f t="shared" si="22"/>
        <v>0</v>
      </c>
      <c r="S133" s="142">
        <v>0</v>
      </c>
      <c r="T133" s="143">
        <f t="shared" si="23"/>
        <v>0</v>
      </c>
      <c r="AR133" s="144" t="s">
        <v>221</v>
      </c>
      <c r="AT133" s="144" t="s">
        <v>217</v>
      </c>
      <c r="AU133" s="144" t="s">
        <v>85</v>
      </c>
      <c r="AY133" s="18" t="s">
        <v>215</v>
      </c>
      <c r="BE133" s="145">
        <f t="shared" si="24"/>
        <v>0</v>
      </c>
      <c r="BF133" s="145">
        <f t="shared" si="25"/>
        <v>0</v>
      </c>
      <c r="BG133" s="145">
        <f t="shared" si="26"/>
        <v>0</v>
      </c>
      <c r="BH133" s="145">
        <f t="shared" si="27"/>
        <v>0</v>
      </c>
      <c r="BI133" s="145">
        <f t="shared" si="28"/>
        <v>0</v>
      </c>
      <c r="BJ133" s="18" t="s">
        <v>83</v>
      </c>
      <c r="BK133" s="145">
        <f t="shared" si="29"/>
        <v>0</v>
      </c>
      <c r="BL133" s="18" t="s">
        <v>221</v>
      </c>
      <c r="BM133" s="144" t="s">
        <v>2172</v>
      </c>
    </row>
    <row r="134" spans="2:65" s="1" customFormat="1" ht="16.5" customHeight="1">
      <c r="B134" s="33"/>
      <c r="C134" s="133" t="s">
        <v>353</v>
      </c>
      <c r="D134" s="133" t="s">
        <v>217</v>
      </c>
      <c r="E134" s="134" t="s">
        <v>2173</v>
      </c>
      <c r="F134" s="135" t="s">
        <v>2151</v>
      </c>
      <c r="G134" s="136" t="s">
        <v>1103</v>
      </c>
      <c r="H134" s="137">
        <v>1</v>
      </c>
      <c r="I134" s="138"/>
      <c r="J134" s="139">
        <f t="shared" si="20"/>
        <v>0</v>
      </c>
      <c r="K134" s="135" t="s">
        <v>405</v>
      </c>
      <c r="L134" s="33"/>
      <c r="M134" s="140" t="s">
        <v>21</v>
      </c>
      <c r="N134" s="141" t="s">
        <v>47</v>
      </c>
      <c r="P134" s="142">
        <f t="shared" si="21"/>
        <v>0</v>
      </c>
      <c r="Q134" s="142">
        <v>0</v>
      </c>
      <c r="R134" s="142">
        <f t="shared" si="22"/>
        <v>0</v>
      </c>
      <c r="S134" s="142">
        <v>0</v>
      </c>
      <c r="T134" s="143">
        <f t="shared" si="23"/>
        <v>0</v>
      </c>
      <c r="AR134" s="144" t="s">
        <v>221</v>
      </c>
      <c r="AT134" s="144" t="s">
        <v>217</v>
      </c>
      <c r="AU134" s="144" t="s">
        <v>85</v>
      </c>
      <c r="AY134" s="18" t="s">
        <v>215</v>
      </c>
      <c r="BE134" s="145">
        <f t="shared" si="24"/>
        <v>0</v>
      </c>
      <c r="BF134" s="145">
        <f t="shared" si="25"/>
        <v>0</v>
      </c>
      <c r="BG134" s="145">
        <f t="shared" si="26"/>
        <v>0</v>
      </c>
      <c r="BH134" s="145">
        <f t="shared" si="27"/>
        <v>0</v>
      </c>
      <c r="BI134" s="145">
        <f t="shared" si="28"/>
        <v>0</v>
      </c>
      <c r="BJ134" s="18" t="s">
        <v>83</v>
      </c>
      <c r="BK134" s="145">
        <f t="shared" si="29"/>
        <v>0</v>
      </c>
      <c r="BL134" s="18" t="s">
        <v>221</v>
      </c>
      <c r="BM134" s="144" t="s">
        <v>2174</v>
      </c>
    </row>
    <row r="135" spans="2:65" s="1" customFormat="1" ht="16.5" customHeight="1">
      <c r="B135" s="33"/>
      <c r="C135" s="133" t="s">
        <v>455</v>
      </c>
      <c r="D135" s="133" t="s">
        <v>217</v>
      </c>
      <c r="E135" s="134" t="s">
        <v>2175</v>
      </c>
      <c r="F135" s="135" t="s">
        <v>2176</v>
      </c>
      <c r="G135" s="136" t="s">
        <v>2065</v>
      </c>
      <c r="H135" s="137">
        <v>1</v>
      </c>
      <c r="I135" s="138"/>
      <c r="J135" s="139">
        <f t="shared" si="20"/>
        <v>0</v>
      </c>
      <c r="K135" s="135" t="s">
        <v>405</v>
      </c>
      <c r="L135" s="33"/>
      <c r="M135" s="140" t="s">
        <v>21</v>
      </c>
      <c r="N135" s="141" t="s">
        <v>47</v>
      </c>
      <c r="P135" s="142">
        <f t="shared" si="21"/>
        <v>0</v>
      </c>
      <c r="Q135" s="142">
        <v>0</v>
      </c>
      <c r="R135" s="142">
        <f t="shared" si="22"/>
        <v>0</v>
      </c>
      <c r="S135" s="142">
        <v>0</v>
      </c>
      <c r="T135" s="143">
        <f t="shared" si="23"/>
        <v>0</v>
      </c>
      <c r="AR135" s="144" t="s">
        <v>221</v>
      </c>
      <c r="AT135" s="144" t="s">
        <v>217</v>
      </c>
      <c r="AU135" s="144" t="s">
        <v>85</v>
      </c>
      <c r="AY135" s="18" t="s">
        <v>215</v>
      </c>
      <c r="BE135" s="145">
        <f t="shared" si="24"/>
        <v>0</v>
      </c>
      <c r="BF135" s="145">
        <f t="shared" si="25"/>
        <v>0</v>
      </c>
      <c r="BG135" s="145">
        <f t="shared" si="26"/>
        <v>0</v>
      </c>
      <c r="BH135" s="145">
        <f t="shared" si="27"/>
        <v>0</v>
      </c>
      <c r="BI135" s="145">
        <f t="shared" si="28"/>
        <v>0</v>
      </c>
      <c r="BJ135" s="18" t="s">
        <v>83</v>
      </c>
      <c r="BK135" s="145">
        <f t="shared" si="29"/>
        <v>0</v>
      </c>
      <c r="BL135" s="18" t="s">
        <v>221</v>
      </c>
      <c r="BM135" s="144" t="s">
        <v>2177</v>
      </c>
    </row>
    <row r="136" spans="2:63" s="11" customFormat="1" ht="22.9" customHeight="1">
      <c r="B136" s="121"/>
      <c r="D136" s="122" t="s">
        <v>75</v>
      </c>
      <c r="E136" s="131" t="s">
        <v>2178</v>
      </c>
      <c r="F136" s="131" t="s">
        <v>1940</v>
      </c>
      <c r="I136" s="124"/>
      <c r="J136" s="132">
        <f>BK136</f>
        <v>0</v>
      </c>
      <c r="L136" s="121"/>
      <c r="M136" s="126"/>
      <c r="P136" s="127">
        <f>SUM(P137:P143)</f>
        <v>0</v>
      </c>
      <c r="R136" s="127">
        <f>SUM(R137:R143)</f>
        <v>0</v>
      </c>
      <c r="T136" s="128">
        <f>SUM(T137:T143)</f>
        <v>0</v>
      </c>
      <c r="AR136" s="122" t="s">
        <v>83</v>
      </c>
      <c r="AT136" s="129" t="s">
        <v>75</v>
      </c>
      <c r="AU136" s="129" t="s">
        <v>83</v>
      </c>
      <c r="AY136" s="122" t="s">
        <v>215</v>
      </c>
      <c r="BK136" s="130">
        <f>SUM(BK137:BK143)</f>
        <v>0</v>
      </c>
    </row>
    <row r="137" spans="2:65" s="1" customFormat="1" ht="16.5" customHeight="1">
      <c r="B137" s="33"/>
      <c r="C137" s="133" t="s">
        <v>461</v>
      </c>
      <c r="D137" s="133" t="s">
        <v>217</v>
      </c>
      <c r="E137" s="134" t="s">
        <v>2179</v>
      </c>
      <c r="F137" s="135" t="s">
        <v>2180</v>
      </c>
      <c r="G137" s="136" t="s">
        <v>1103</v>
      </c>
      <c r="H137" s="137">
        <v>1</v>
      </c>
      <c r="I137" s="138"/>
      <c r="J137" s="139">
        <f aca="true" t="shared" si="30" ref="J137:J143">ROUND(I137*H137,2)</f>
        <v>0</v>
      </c>
      <c r="K137" s="135" t="s">
        <v>405</v>
      </c>
      <c r="L137" s="33"/>
      <c r="M137" s="140" t="s">
        <v>21</v>
      </c>
      <c r="N137" s="141" t="s">
        <v>47</v>
      </c>
      <c r="P137" s="142">
        <f aca="true" t="shared" si="31" ref="P137:P143">O137*H137</f>
        <v>0</v>
      </c>
      <c r="Q137" s="142">
        <v>0</v>
      </c>
      <c r="R137" s="142">
        <f aca="true" t="shared" si="32" ref="R137:R143">Q137*H137</f>
        <v>0</v>
      </c>
      <c r="S137" s="142">
        <v>0</v>
      </c>
      <c r="T137" s="143">
        <f aca="true" t="shared" si="33" ref="T137:T143">S137*H137</f>
        <v>0</v>
      </c>
      <c r="AR137" s="144" t="s">
        <v>221</v>
      </c>
      <c r="AT137" s="144" t="s">
        <v>217</v>
      </c>
      <c r="AU137" s="144" t="s">
        <v>85</v>
      </c>
      <c r="AY137" s="18" t="s">
        <v>215</v>
      </c>
      <c r="BE137" s="145">
        <f aca="true" t="shared" si="34" ref="BE137:BE143">IF(N137="základní",J137,0)</f>
        <v>0</v>
      </c>
      <c r="BF137" s="145">
        <f aca="true" t="shared" si="35" ref="BF137:BF143">IF(N137="snížená",J137,0)</f>
        <v>0</v>
      </c>
      <c r="BG137" s="145">
        <f aca="true" t="shared" si="36" ref="BG137:BG143">IF(N137="zákl. přenesená",J137,0)</f>
        <v>0</v>
      </c>
      <c r="BH137" s="145">
        <f aca="true" t="shared" si="37" ref="BH137:BH143">IF(N137="sníž. přenesená",J137,0)</f>
        <v>0</v>
      </c>
      <c r="BI137" s="145">
        <f aca="true" t="shared" si="38" ref="BI137:BI143">IF(N137="nulová",J137,0)</f>
        <v>0</v>
      </c>
      <c r="BJ137" s="18" t="s">
        <v>83</v>
      </c>
      <c r="BK137" s="145">
        <f aca="true" t="shared" si="39" ref="BK137:BK143">ROUND(I137*H137,2)</f>
        <v>0</v>
      </c>
      <c r="BL137" s="18" t="s">
        <v>221</v>
      </c>
      <c r="BM137" s="144" t="s">
        <v>2181</v>
      </c>
    </row>
    <row r="138" spans="2:65" s="1" customFormat="1" ht="16.5" customHeight="1">
      <c r="B138" s="33"/>
      <c r="C138" s="133" t="s">
        <v>466</v>
      </c>
      <c r="D138" s="133" t="s">
        <v>217</v>
      </c>
      <c r="E138" s="134" t="s">
        <v>2182</v>
      </c>
      <c r="F138" s="135" t="s">
        <v>2183</v>
      </c>
      <c r="G138" s="136" t="s">
        <v>1103</v>
      </c>
      <c r="H138" s="137">
        <v>1</v>
      </c>
      <c r="I138" s="138"/>
      <c r="J138" s="139">
        <f t="shared" si="30"/>
        <v>0</v>
      </c>
      <c r="K138" s="135" t="s">
        <v>405</v>
      </c>
      <c r="L138" s="33"/>
      <c r="M138" s="140" t="s">
        <v>21</v>
      </c>
      <c r="N138" s="141" t="s">
        <v>47</v>
      </c>
      <c r="P138" s="142">
        <f t="shared" si="31"/>
        <v>0</v>
      </c>
      <c r="Q138" s="142">
        <v>0</v>
      </c>
      <c r="R138" s="142">
        <f t="shared" si="32"/>
        <v>0</v>
      </c>
      <c r="S138" s="142">
        <v>0</v>
      </c>
      <c r="T138" s="143">
        <f t="shared" si="33"/>
        <v>0</v>
      </c>
      <c r="AR138" s="144" t="s">
        <v>221</v>
      </c>
      <c r="AT138" s="144" t="s">
        <v>217</v>
      </c>
      <c r="AU138" s="144" t="s">
        <v>85</v>
      </c>
      <c r="AY138" s="18" t="s">
        <v>215</v>
      </c>
      <c r="BE138" s="145">
        <f t="shared" si="34"/>
        <v>0</v>
      </c>
      <c r="BF138" s="145">
        <f t="shared" si="35"/>
        <v>0</v>
      </c>
      <c r="BG138" s="145">
        <f t="shared" si="36"/>
        <v>0</v>
      </c>
      <c r="BH138" s="145">
        <f t="shared" si="37"/>
        <v>0</v>
      </c>
      <c r="BI138" s="145">
        <f t="shared" si="38"/>
        <v>0</v>
      </c>
      <c r="BJ138" s="18" t="s">
        <v>83</v>
      </c>
      <c r="BK138" s="145">
        <f t="shared" si="39"/>
        <v>0</v>
      </c>
      <c r="BL138" s="18" t="s">
        <v>221</v>
      </c>
      <c r="BM138" s="144" t="s">
        <v>2184</v>
      </c>
    </row>
    <row r="139" spans="2:65" s="1" customFormat="1" ht="16.5" customHeight="1">
      <c r="B139" s="33"/>
      <c r="C139" s="133" t="s">
        <v>366</v>
      </c>
      <c r="D139" s="133" t="s">
        <v>217</v>
      </c>
      <c r="E139" s="134" t="s">
        <v>2185</v>
      </c>
      <c r="F139" s="135" t="s">
        <v>2186</v>
      </c>
      <c r="G139" s="136" t="s">
        <v>1103</v>
      </c>
      <c r="H139" s="137">
        <v>1</v>
      </c>
      <c r="I139" s="138"/>
      <c r="J139" s="139">
        <f t="shared" si="30"/>
        <v>0</v>
      </c>
      <c r="K139" s="135" t="s">
        <v>405</v>
      </c>
      <c r="L139" s="33"/>
      <c r="M139" s="140" t="s">
        <v>21</v>
      </c>
      <c r="N139" s="141" t="s">
        <v>47</v>
      </c>
      <c r="P139" s="142">
        <f t="shared" si="31"/>
        <v>0</v>
      </c>
      <c r="Q139" s="142">
        <v>0</v>
      </c>
      <c r="R139" s="142">
        <f t="shared" si="32"/>
        <v>0</v>
      </c>
      <c r="S139" s="142">
        <v>0</v>
      </c>
      <c r="T139" s="143">
        <f t="shared" si="33"/>
        <v>0</v>
      </c>
      <c r="AR139" s="144" t="s">
        <v>221</v>
      </c>
      <c r="AT139" s="144" t="s">
        <v>217</v>
      </c>
      <c r="AU139" s="144" t="s">
        <v>85</v>
      </c>
      <c r="AY139" s="18" t="s">
        <v>215</v>
      </c>
      <c r="BE139" s="145">
        <f t="shared" si="34"/>
        <v>0</v>
      </c>
      <c r="BF139" s="145">
        <f t="shared" si="35"/>
        <v>0</v>
      </c>
      <c r="BG139" s="145">
        <f t="shared" si="36"/>
        <v>0</v>
      </c>
      <c r="BH139" s="145">
        <f t="shared" si="37"/>
        <v>0</v>
      </c>
      <c r="BI139" s="145">
        <f t="shared" si="38"/>
        <v>0</v>
      </c>
      <c r="BJ139" s="18" t="s">
        <v>83</v>
      </c>
      <c r="BK139" s="145">
        <f t="shared" si="39"/>
        <v>0</v>
      </c>
      <c r="BL139" s="18" t="s">
        <v>221</v>
      </c>
      <c r="BM139" s="144" t="s">
        <v>2187</v>
      </c>
    </row>
    <row r="140" spans="2:65" s="1" customFormat="1" ht="16.5" customHeight="1">
      <c r="B140" s="33"/>
      <c r="C140" s="133" t="s">
        <v>481</v>
      </c>
      <c r="D140" s="133" t="s">
        <v>217</v>
      </c>
      <c r="E140" s="134" t="s">
        <v>2188</v>
      </c>
      <c r="F140" s="135" t="s">
        <v>2189</v>
      </c>
      <c r="G140" s="136" t="s">
        <v>1103</v>
      </c>
      <c r="H140" s="137">
        <v>1</v>
      </c>
      <c r="I140" s="138"/>
      <c r="J140" s="139">
        <f t="shared" si="30"/>
        <v>0</v>
      </c>
      <c r="K140" s="135" t="s">
        <v>405</v>
      </c>
      <c r="L140" s="33"/>
      <c r="M140" s="140" t="s">
        <v>21</v>
      </c>
      <c r="N140" s="141" t="s">
        <v>47</v>
      </c>
      <c r="P140" s="142">
        <f t="shared" si="31"/>
        <v>0</v>
      </c>
      <c r="Q140" s="142">
        <v>0</v>
      </c>
      <c r="R140" s="142">
        <f t="shared" si="32"/>
        <v>0</v>
      </c>
      <c r="S140" s="142">
        <v>0</v>
      </c>
      <c r="T140" s="143">
        <f t="shared" si="33"/>
        <v>0</v>
      </c>
      <c r="AR140" s="144" t="s">
        <v>221</v>
      </c>
      <c r="AT140" s="144" t="s">
        <v>217</v>
      </c>
      <c r="AU140" s="144" t="s">
        <v>85</v>
      </c>
      <c r="AY140" s="18" t="s">
        <v>215</v>
      </c>
      <c r="BE140" s="145">
        <f t="shared" si="34"/>
        <v>0</v>
      </c>
      <c r="BF140" s="145">
        <f t="shared" si="35"/>
        <v>0</v>
      </c>
      <c r="BG140" s="145">
        <f t="shared" si="36"/>
        <v>0</v>
      </c>
      <c r="BH140" s="145">
        <f t="shared" si="37"/>
        <v>0</v>
      </c>
      <c r="BI140" s="145">
        <f t="shared" si="38"/>
        <v>0</v>
      </c>
      <c r="BJ140" s="18" t="s">
        <v>83</v>
      </c>
      <c r="BK140" s="145">
        <f t="shared" si="39"/>
        <v>0</v>
      </c>
      <c r="BL140" s="18" t="s">
        <v>221</v>
      </c>
      <c r="BM140" s="144" t="s">
        <v>2190</v>
      </c>
    </row>
    <row r="141" spans="2:65" s="1" customFormat="1" ht="16.5" customHeight="1">
      <c r="B141" s="33"/>
      <c r="C141" s="133" t="s">
        <v>371</v>
      </c>
      <c r="D141" s="133" t="s">
        <v>217</v>
      </c>
      <c r="E141" s="134" t="s">
        <v>2191</v>
      </c>
      <c r="F141" s="135" t="s">
        <v>2192</v>
      </c>
      <c r="G141" s="136" t="s">
        <v>1103</v>
      </c>
      <c r="H141" s="137">
        <v>1</v>
      </c>
      <c r="I141" s="138"/>
      <c r="J141" s="139">
        <f t="shared" si="30"/>
        <v>0</v>
      </c>
      <c r="K141" s="135" t="s">
        <v>405</v>
      </c>
      <c r="L141" s="33"/>
      <c r="M141" s="140" t="s">
        <v>21</v>
      </c>
      <c r="N141" s="141" t="s">
        <v>47</v>
      </c>
      <c r="P141" s="142">
        <f t="shared" si="31"/>
        <v>0</v>
      </c>
      <c r="Q141" s="142">
        <v>0</v>
      </c>
      <c r="R141" s="142">
        <f t="shared" si="32"/>
        <v>0</v>
      </c>
      <c r="S141" s="142">
        <v>0</v>
      </c>
      <c r="T141" s="143">
        <f t="shared" si="33"/>
        <v>0</v>
      </c>
      <c r="AR141" s="144" t="s">
        <v>221</v>
      </c>
      <c r="AT141" s="144" t="s">
        <v>217</v>
      </c>
      <c r="AU141" s="144" t="s">
        <v>85</v>
      </c>
      <c r="AY141" s="18" t="s">
        <v>215</v>
      </c>
      <c r="BE141" s="145">
        <f t="shared" si="34"/>
        <v>0</v>
      </c>
      <c r="BF141" s="145">
        <f t="shared" si="35"/>
        <v>0</v>
      </c>
      <c r="BG141" s="145">
        <f t="shared" si="36"/>
        <v>0</v>
      </c>
      <c r="BH141" s="145">
        <f t="shared" si="37"/>
        <v>0</v>
      </c>
      <c r="BI141" s="145">
        <f t="shared" si="38"/>
        <v>0</v>
      </c>
      <c r="BJ141" s="18" t="s">
        <v>83</v>
      </c>
      <c r="BK141" s="145">
        <f t="shared" si="39"/>
        <v>0</v>
      </c>
      <c r="BL141" s="18" t="s">
        <v>221</v>
      </c>
      <c r="BM141" s="144" t="s">
        <v>2193</v>
      </c>
    </row>
    <row r="142" spans="2:65" s="1" customFormat="1" ht="16.5" customHeight="1">
      <c r="B142" s="33"/>
      <c r="C142" s="133" t="s">
        <v>496</v>
      </c>
      <c r="D142" s="133" t="s">
        <v>217</v>
      </c>
      <c r="E142" s="134" t="s">
        <v>2194</v>
      </c>
      <c r="F142" s="135" t="s">
        <v>2195</v>
      </c>
      <c r="G142" s="136" t="s">
        <v>2065</v>
      </c>
      <c r="H142" s="137">
        <v>1</v>
      </c>
      <c r="I142" s="138"/>
      <c r="J142" s="139">
        <f t="shared" si="30"/>
        <v>0</v>
      </c>
      <c r="K142" s="135" t="s">
        <v>405</v>
      </c>
      <c r="L142" s="33"/>
      <c r="M142" s="140" t="s">
        <v>21</v>
      </c>
      <c r="N142" s="141" t="s">
        <v>47</v>
      </c>
      <c r="P142" s="142">
        <f t="shared" si="31"/>
        <v>0</v>
      </c>
      <c r="Q142" s="142">
        <v>0</v>
      </c>
      <c r="R142" s="142">
        <f t="shared" si="32"/>
        <v>0</v>
      </c>
      <c r="S142" s="142">
        <v>0</v>
      </c>
      <c r="T142" s="143">
        <f t="shared" si="33"/>
        <v>0</v>
      </c>
      <c r="AR142" s="144" t="s">
        <v>221</v>
      </c>
      <c r="AT142" s="144" t="s">
        <v>217</v>
      </c>
      <c r="AU142" s="144" t="s">
        <v>85</v>
      </c>
      <c r="AY142" s="18" t="s">
        <v>215</v>
      </c>
      <c r="BE142" s="145">
        <f t="shared" si="34"/>
        <v>0</v>
      </c>
      <c r="BF142" s="145">
        <f t="shared" si="35"/>
        <v>0</v>
      </c>
      <c r="BG142" s="145">
        <f t="shared" si="36"/>
        <v>0</v>
      </c>
      <c r="BH142" s="145">
        <f t="shared" si="37"/>
        <v>0</v>
      </c>
      <c r="BI142" s="145">
        <f t="shared" si="38"/>
        <v>0</v>
      </c>
      <c r="BJ142" s="18" t="s">
        <v>83</v>
      </c>
      <c r="BK142" s="145">
        <f t="shared" si="39"/>
        <v>0</v>
      </c>
      <c r="BL142" s="18" t="s">
        <v>221</v>
      </c>
      <c r="BM142" s="144" t="s">
        <v>2196</v>
      </c>
    </row>
    <row r="143" spans="2:65" s="1" customFormat="1" ht="16.5" customHeight="1">
      <c r="B143" s="33"/>
      <c r="C143" s="133" t="s">
        <v>377</v>
      </c>
      <c r="D143" s="133" t="s">
        <v>217</v>
      </c>
      <c r="E143" s="134" t="s">
        <v>2197</v>
      </c>
      <c r="F143" s="135" t="s">
        <v>2198</v>
      </c>
      <c r="G143" s="136" t="s">
        <v>2065</v>
      </c>
      <c r="H143" s="137">
        <v>1</v>
      </c>
      <c r="I143" s="138"/>
      <c r="J143" s="139">
        <f t="shared" si="30"/>
        <v>0</v>
      </c>
      <c r="K143" s="135" t="s">
        <v>405</v>
      </c>
      <c r="L143" s="33"/>
      <c r="M143" s="192" t="s">
        <v>21</v>
      </c>
      <c r="N143" s="193" t="s">
        <v>47</v>
      </c>
      <c r="O143" s="194"/>
      <c r="P143" s="195">
        <f t="shared" si="31"/>
        <v>0</v>
      </c>
      <c r="Q143" s="195">
        <v>0</v>
      </c>
      <c r="R143" s="195">
        <f t="shared" si="32"/>
        <v>0</v>
      </c>
      <c r="S143" s="195">
        <v>0</v>
      </c>
      <c r="T143" s="196">
        <f t="shared" si="33"/>
        <v>0</v>
      </c>
      <c r="AR143" s="144" t="s">
        <v>221</v>
      </c>
      <c r="AT143" s="144" t="s">
        <v>217</v>
      </c>
      <c r="AU143" s="144" t="s">
        <v>85</v>
      </c>
      <c r="AY143" s="18" t="s">
        <v>215</v>
      </c>
      <c r="BE143" s="145">
        <f t="shared" si="34"/>
        <v>0</v>
      </c>
      <c r="BF143" s="145">
        <f t="shared" si="35"/>
        <v>0</v>
      </c>
      <c r="BG143" s="145">
        <f t="shared" si="36"/>
        <v>0</v>
      </c>
      <c r="BH143" s="145">
        <f t="shared" si="37"/>
        <v>0</v>
      </c>
      <c r="BI143" s="145">
        <f t="shared" si="38"/>
        <v>0</v>
      </c>
      <c r="BJ143" s="18" t="s">
        <v>83</v>
      </c>
      <c r="BK143" s="145">
        <f t="shared" si="39"/>
        <v>0</v>
      </c>
      <c r="BL143" s="18" t="s">
        <v>221</v>
      </c>
      <c r="BM143" s="144" t="s">
        <v>2199</v>
      </c>
    </row>
    <row r="144" spans="2:12" s="1" customFormat="1" ht="7" customHeight="1">
      <c r="B144" s="42"/>
      <c r="C144" s="43"/>
      <c r="D144" s="43"/>
      <c r="E144" s="43"/>
      <c r="F144" s="43"/>
      <c r="G144" s="43"/>
      <c r="H144" s="43"/>
      <c r="I144" s="43"/>
      <c r="J144" s="43"/>
      <c r="K144" s="43"/>
      <c r="L144" s="33"/>
    </row>
  </sheetData>
  <sheetProtection algorithmName="SHA-512" hashValue="+XjYLqTA+rdZ4znkfhEXfSz2v5tH7x7vA3foULHKPhn2n4YpNQ/4gbMdmrzCaxIY6/fSWHReCv7RP06wu/4/Ow==" saltValue="JZJ6GEc635RSEyxfKEkOCy2uwaUujqH8T7lwdAO+2vL2kVlgFbEVxECNtn3SNXGg/HAQK7TESpgG0zUeeBvs4A==" spinCount="100000" sheet="1" objects="1" scenarios="1" formatColumns="0" formatRows="0" autoFilter="0"/>
  <autoFilter ref="C92:K143"/>
  <mergeCells count="12">
    <mergeCell ref="E85:H85"/>
    <mergeCell ref="L2:V2"/>
    <mergeCell ref="E50:H50"/>
    <mergeCell ref="E52:H52"/>
    <mergeCell ref="E54:H54"/>
    <mergeCell ref="E81:H81"/>
    <mergeCell ref="E83:H83"/>
    <mergeCell ref="E7:H7"/>
    <mergeCell ref="E9:H9"/>
    <mergeCell ref="E11:H11"/>
    <mergeCell ref="E20:H20"/>
    <mergeCell ref="E29:H29"/>
  </mergeCell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3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7109375" style="0" customWidth="1"/>
    <col min="7" max="7" width="7.421875" style="0" customWidth="1"/>
    <col min="8" max="8" width="14.00390625" style="0" customWidth="1"/>
    <col min="9" max="9" width="15.7109375" style="0" customWidth="1"/>
    <col min="10" max="11" width="22.28125" style="0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7" customHeight="1"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AT2" s="18" t="s">
        <v>107</v>
      </c>
    </row>
    <row r="3" spans="2:46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85</v>
      </c>
    </row>
    <row r="4" spans="2:46" ht="25" customHeight="1">
      <c r="B4" s="21"/>
      <c r="D4" s="22" t="s">
        <v>118</v>
      </c>
      <c r="L4" s="21"/>
      <c r="M4" s="92" t="s">
        <v>10</v>
      </c>
      <c r="AT4" s="18" t="s">
        <v>4</v>
      </c>
    </row>
    <row r="5" spans="2:12" ht="7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29" t="str">
        <f>'Rekapitulace stavby'!K6</f>
        <v>RUK SBZ - PD výměny záložního zdroje Karolinum</v>
      </c>
      <c r="F7" s="330"/>
      <c r="G7" s="330"/>
      <c r="H7" s="330"/>
      <c r="L7" s="21"/>
    </row>
    <row r="8" spans="2:12" ht="12" customHeight="1">
      <c r="B8" s="21"/>
      <c r="D8" s="28" t="s">
        <v>131</v>
      </c>
      <c r="L8" s="21"/>
    </row>
    <row r="9" spans="2:12" s="1" customFormat="1" ht="16.5" customHeight="1">
      <c r="B9" s="33"/>
      <c r="E9" s="329" t="s">
        <v>1980</v>
      </c>
      <c r="F9" s="328"/>
      <c r="G9" s="328"/>
      <c r="H9" s="328"/>
      <c r="L9" s="33"/>
    </row>
    <row r="10" spans="2:12" s="1" customFormat="1" ht="12" customHeight="1">
      <c r="B10" s="33"/>
      <c r="D10" s="28" t="s">
        <v>139</v>
      </c>
      <c r="L10" s="33"/>
    </row>
    <row r="11" spans="2:12" s="1" customFormat="1" ht="16.5" customHeight="1">
      <c r="B11" s="33"/>
      <c r="E11" s="309" t="s">
        <v>2200</v>
      </c>
      <c r="F11" s="328"/>
      <c r="G11" s="328"/>
      <c r="H11" s="328"/>
      <c r="L11" s="33"/>
    </row>
    <row r="12" spans="2:12" s="1" customFormat="1" ht="12">
      <c r="B12" s="33"/>
      <c r="L12" s="33"/>
    </row>
    <row r="13" spans="2:12" s="1" customFormat="1" ht="12" customHeight="1">
      <c r="B13" s="33"/>
      <c r="D13" s="28" t="s">
        <v>18</v>
      </c>
      <c r="F13" s="26" t="s">
        <v>21</v>
      </c>
      <c r="I13" s="28" t="s">
        <v>20</v>
      </c>
      <c r="J13" s="26" t="s">
        <v>21</v>
      </c>
      <c r="L13" s="33"/>
    </row>
    <row r="14" spans="2:12" s="1" customFormat="1" ht="12" customHeight="1">
      <c r="B14" s="33"/>
      <c r="D14" s="28" t="s">
        <v>22</v>
      </c>
      <c r="F14" s="26" t="s">
        <v>23</v>
      </c>
      <c r="I14" s="28" t="s">
        <v>24</v>
      </c>
      <c r="J14" s="50" t="str">
        <f>'Rekapitulace stavby'!AN8</f>
        <v>31. 10. 2022</v>
      </c>
      <c r="L14" s="33"/>
    </row>
    <row r="15" spans="2:12" s="1" customFormat="1" ht="10.9" customHeight="1">
      <c r="B15" s="33"/>
      <c r="L15" s="33"/>
    </row>
    <row r="16" spans="2:12" s="1" customFormat="1" ht="12" customHeight="1">
      <c r="B16" s="33"/>
      <c r="D16" s="28" t="s">
        <v>26</v>
      </c>
      <c r="I16" s="28" t="s">
        <v>27</v>
      </c>
      <c r="J16" s="26" t="s">
        <v>28</v>
      </c>
      <c r="L16" s="33"/>
    </row>
    <row r="17" spans="2:12" s="1" customFormat="1" ht="18" customHeight="1">
      <c r="B17" s="33"/>
      <c r="E17" s="26" t="s">
        <v>29</v>
      </c>
      <c r="I17" s="28" t="s">
        <v>30</v>
      </c>
      <c r="J17" s="26" t="s">
        <v>21</v>
      </c>
      <c r="L17" s="33"/>
    </row>
    <row r="18" spans="2:12" s="1" customFormat="1" ht="7" customHeight="1">
      <c r="B18" s="33"/>
      <c r="L18" s="33"/>
    </row>
    <row r="19" spans="2:12" s="1" customFormat="1" ht="12" customHeight="1">
      <c r="B19" s="33"/>
      <c r="D19" s="28" t="s">
        <v>31</v>
      </c>
      <c r="I19" s="28" t="s">
        <v>27</v>
      </c>
      <c r="J19" s="29" t="str">
        <f>'Rekapitulace stavby'!AN13</f>
        <v>Vyplň údaj</v>
      </c>
      <c r="L19" s="33"/>
    </row>
    <row r="20" spans="2:12" s="1" customFormat="1" ht="18" customHeight="1">
      <c r="B20" s="33"/>
      <c r="E20" s="331" t="str">
        <f>'Rekapitulace stavby'!E14</f>
        <v>Vyplň údaj</v>
      </c>
      <c r="F20" s="323"/>
      <c r="G20" s="323"/>
      <c r="H20" s="323"/>
      <c r="I20" s="28" t="s">
        <v>30</v>
      </c>
      <c r="J20" s="29" t="str">
        <f>'Rekapitulace stavby'!AN14</f>
        <v>Vyplň údaj</v>
      </c>
      <c r="L20" s="33"/>
    </row>
    <row r="21" spans="2:12" s="1" customFormat="1" ht="7" customHeight="1">
      <c r="B21" s="33"/>
      <c r="L21" s="33"/>
    </row>
    <row r="22" spans="2:12" s="1" customFormat="1" ht="12" customHeight="1">
      <c r="B22" s="33"/>
      <c r="D22" s="28" t="s">
        <v>33</v>
      </c>
      <c r="I22" s="28" t="s">
        <v>27</v>
      </c>
      <c r="J22" s="26" t="s">
        <v>34</v>
      </c>
      <c r="L22" s="33"/>
    </row>
    <row r="23" spans="2:12" s="1" customFormat="1" ht="18" customHeight="1">
      <c r="B23" s="33"/>
      <c r="E23" s="26" t="s">
        <v>35</v>
      </c>
      <c r="I23" s="28" t="s">
        <v>30</v>
      </c>
      <c r="J23" s="26" t="s">
        <v>36</v>
      </c>
      <c r="L23" s="33"/>
    </row>
    <row r="24" spans="2:12" s="1" customFormat="1" ht="7" customHeight="1">
      <c r="B24" s="33"/>
      <c r="L24" s="33"/>
    </row>
    <row r="25" spans="2:12" s="1" customFormat="1" ht="12" customHeight="1">
      <c r="B25" s="33"/>
      <c r="D25" s="28" t="s">
        <v>38</v>
      </c>
      <c r="I25" s="28" t="s">
        <v>27</v>
      </c>
      <c r="J25" s="26" t="str">
        <f>IF('Rekapitulace stavby'!AN19="","",'Rekapitulace stavby'!AN19)</f>
        <v/>
      </c>
      <c r="L25" s="33"/>
    </row>
    <row r="26" spans="2:12" s="1" customFormat="1" ht="18" customHeight="1">
      <c r="B26" s="33"/>
      <c r="E26" s="26" t="str">
        <f>IF('Rekapitulace stavby'!E20="","",'Rekapitulace stavby'!E20)</f>
        <v xml:space="preserve"> </v>
      </c>
      <c r="I26" s="28" t="s">
        <v>30</v>
      </c>
      <c r="J26" s="26" t="str">
        <f>IF('Rekapitulace stavby'!AN20="","",'Rekapitulace stavby'!AN20)</f>
        <v/>
      </c>
      <c r="L26" s="33"/>
    </row>
    <row r="27" spans="2:12" s="1" customFormat="1" ht="7" customHeight="1">
      <c r="B27" s="33"/>
      <c r="L27" s="33"/>
    </row>
    <row r="28" spans="2:12" s="1" customFormat="1" ht="12" customHeight="1">
      <c r="B28" s="33"/>
      <c r="D28" s="28" t="s">
        <v>40</v>
      </c>
      <c r="L28" s="33"/>
    </row>
    <row r="29" spans="2:12" s="7" customFormat="1" ht="47.25" customHeight="1">
      <c r="B29" s="93"/>
      <c r="E29" s="327" t="s">
        <v>41</v>
      </c>
      <c r="F29" s="327"/>
      <c r="G29" s="327"/>
      <c r="H29" s="327"/>
      <c r="L29" s="93"/>
    </row>
    <row r="30" spans="2:12" s="1" customFormat="1" ht="7" customHeight="1">
      <c r="B30" s="33"/>
      <c r="L30" s="33"/>
    </row>
    <row r="31" spans="2:12" s="1" customFormat="1" ht="7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25.4" customHeight="1">
      <c r="B32" s="33"/>
      <c r="D32" s="94" t="s">
        <v>42</v>
      </c>
      <c r="J32" s="64">
        <f>ROUND(J91,2)</f>
        <v>0</v>
      </c>
      <c r="L32" s="33"/>
    </row>
    <row r="33" spans="2:12" s="1" customFormat="1" ht="7" customHeight="1">
      <c r="B33" s="33"/>
      <c r="D33" s="51"/>
      <c r="E33" s="51"/>
      <c r="F33" s="51"/>
      <c r="G33" s="51"/>
      <c r="H33" s="51"/>
      <c r="I33" s="51"/>
      <c r="J33" s="51"/>
      <c r="K33" s="51"/>
      <c r="L33" s="33"/>
    </row>
    <row r="34" spans="2:12" s="1" customFormat="1" ht="14.5" customHeight="1">
      <c r="B34" s="33"/>
      <c r="F34" s="36" t="s">
        <v>44</v>
      </c>
      <c r="I34" s="36" t="s">
        <v>43</v>
      </c>
      <c r="J34" s="36" t="s">
        <v>45</v>
      </c>
      <c r="L34" s="33"/>
    </row>
    <row r="35" spans="2:12" s="1" customFormat="1" ht="14.5" customHeight="1">
      <c r="B35" s="33"/>
      <c r="D35" s="53" t="s">
        <v>46</v>
      </c>
      <c r="E35" s="28" t="s">
        <v>47</v>
      </c>
      <c r="F35" s="84">
        <f>ROUND((SUM(BE91:BE133)),2)</f>
        <v>0</v>
      </c>
      <c r="I35" s="95">
        <v>0.21</v>
      </c>
      <c r="J35" s="84">
        <f>ROUND(((SUM(BE91:BE133))*I35),2)</f>
        <v>0</v>
      </c>
      <c r="L35" s="33"/>
    </row>
    <row r="36" spans="2:12" s="1" customFormat="1" ht="14.5" customHeight="1">
      <c r="B36" s="33"/>
      <c r="E36" s="28" t="s">
        <v>48</v>
      </c>
      <c r="F36" s="84">
        <f>ROUND((SUM(BF91:BF133)),2)</f>
        <v>0</v>
      </c>
      <c r="I36" s="95">
        <v>0.15</v>
      </c>
      <c r="J36" s="84">
        <f>ROUND(((SUM(BF91:BF133))*I36),2)</f>
        <v>0</v>
      </c>
      <c r="L36" s="33"/>
    </row>
    <row r="37" spans="2:12" s="1" customFormat="1" ht="14.5" customHeight="1" hidden="1">
      <c r="B37" s="33"/>
      <c r="E37" s="28" t="s">
        <v>49</v>
      </c>
      <c r="F37" s="84">
        <f>ROUND((SUM(BG91:BG133)),2)</f>
        <v>0</v>
      </c>
      <c r="I37" s="95">
        <v>0.21</v>
      </c>
      <c r="J37" s="84">
        <f>0</f>
        <v>0</v>
      </c>
      <c r="L37" s="33"/>
    </row>
    <row r="38" spans="2:12" s="1" customFormat="1" ht="14.5" customHeight="1" hidden="1">
      <c r="B38" s="33"/>
      <c r="E38" s="28" t="s">
        <v>50</v>
      </c>
      <c r="F38" s="84">
        <f>ROUND((SUM(BH91:BH133)),2)</f>
        <v>0</v>
      </c>
      <c r="I38" s="95">
        <v>0.15</v>
      </c>
      <c r="J38" s="84">
        <f>0</f>
        <v>0</v>
      </c>
      <c r="L38" s="33"/>
    </row>
    <row r="39" spans="2:12" s="1" customFormat="1" ht="14.5" customHeight="1" hidden="1">
      <c r="B39" s="33"/>
      <c r="E39" s="28" t="s">
        <v>51</v>
      </c>
      <c r="F39" s="84">
        <f>ROUND((SUM(BI91:BI133)),2)</f>
        <v>0</v>
      </c>
      <c r="I39" s="95">
        <v>0</v>
      </c>
      <c r="J39" s="84">
        <f>0</f>
        <v>0</v>
      </c>
      <c r="L39" s="33"/>
    </row>
    <row r="40" spans="2:12" s="1" customFormat="1" ht="7" customHeight="1">
      <c r="B40" s="33"/>
      <c r="L40" s="33"/>
    </row>
    <row r="41" spans="2:12" s="1" customFormat="1" ht="25.4" customHeight="1">
      <c r="B41" s="33"/>
      <c r="C41" s="96"/>
      <c r="D41" s="97" t="s">
        <v>52</v>
      </c>
      <c r="E41" s="55"/>
      <c r="F41" s="55"/>
      <c r="G41" s="98" t="s">
        <v>53</v>
      </c>
      <c r="H41" s="99" t="s">
        <v>54</v>
      </c>
      <c r="I41" s="55"/>
      <c r="J41" s="100">
        <f>SUM(J32:J39)</f>
        <v>0</v>
      </c>
      <c r="K41" s="101"/>
      <c r="L41" s="33"/>
    </row>
    <row r="42" spans="2:12" s="1" customFormat="1" ht="14.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33"/>
    </row>
    <row r="46" spans="2:12" s="1" customFormat="1" ht="7" customHeight="1"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33"/>
    </row>
    <row r="47" spans="2:12" s="1" customFormat="1" ht="25" customHeight="1">
      <c r="B47" s="33"/>
      <c r="C47" s="22" t="s">
        <v>174</v>
      </c>
      <c r="L47" s="33"/>
    </row>
    <row r="48" spans="2:12" s="1" customFormat="1" ht="7" customHeight="1">
      <c r="B48" s="33"/>
      <c r="L48" s="33"/>
    </row>
    <row r="49" spans="2:12" s="1" customFormat="1" ht="12" customHeight="1">
      <c r="B49" s="33"/>
      <c r="C49" s="28" t="s">
        <v>16</v>
      </c>
      <c r="L49" s="33"/>
    </row>
    <row r="50" spans="2:12" s="1" customFormat="1" ht="16.5" customHeight="1">
      <c r="B50" s="33"/>
      <c r="E50" s="329" t="str">
        <f>E7</f>
        <v>RUK SBZ - PD výměny záložního zdroje Karolinum</v>
      </c>
      <c r="F50" s="330"/>
      <c r="G50" s="330"/>
      <c r="H50" s="330"/>
      <c r="L50" s="33"/>
    </row>
    <row r="51" spans="2:12" ht="12" customHeight="1">
      <c r="B51" s="21"/>
      <c r="C51" s="28" t="s">
        <v>131</v>
      </c>
      <c r="L51" s="21"/>
    </row>
    <row r="52" spans="2:12" s="1" customFormat="1" ht="16.5" customHeight="1">
      <c r="B52" s="33"/>
      <c r="E52" s="329" t="s">
        <v>1980</v>
      </c>
      <c r="F52" s="328"/>
      <c r="G52" s="328"/>
      <c r="H52" s="328"/>
      <c r="L52" s="33"/>
    </row>
    <row r="53" spans="2:12" s="1" customFormat="1" ht="12" customHeight="1">
      <c r="B53" s="33"/>
      <c r="C53" s="28" t="s">
        <v>139</v>
      </c>
      <c r="L53" s="33"/>
    </row>
    <row r="54" spans="2:12" s="1" customFormat="1" ht="16.5" customHeight="1">
      <c r="B54" s="33"/>
      <c r="E54" s="309" t="str">
        <f>E11</f>
        <v>SO.02.05 - Elektrická požární signalizace</v>
      </c>
      <c r="F54" s="328"/>
      <c r="G54" s="328"/>
      <c r="H54" s="328"/>
      <c r="L54" s="33"/>
    </row>
    <row r="55" spans="2:12" s="1" customFormat="1" ht="7" customHeight="1">
      <c r="B55" s="33"/>
      <c r="L55" s="33"/>
    </row>
    <row r="56" spans="2:12" s="1" customFormat="1" ht="12" customHeight="1">
      <c r="B56" s="33"/>
      <c r="C56" s="28" t="s">
        <v>22</v>
      </c>
      <c r="F56" s="26" t="str">
        <f>F14</f>
        <v>Praha</v>
      </c>
      <c r="I56" s="28" t="s">
        <v>24</v>
      </c>
      <c r="J56" s="50" t="str">
        <f>IF(J14="","",J14)</f>
        <v>31. 10. 2022</v>
      </c>
      <c r="L56" s="33"/>
    </row>
    <row r="57" spans="2:12" s="1" customFormat="1" ht="7" customHeight="1">
      <c r="B57" s="33"/>
      <c r="L57" s="33"/>
    </row>
    <row r="58" spans="2:12" s="1" customFormat="1" ht="15.25" customHeight="1">
      <c r="B58" s="33"/>
      <c r="C58" s="28" t="s">
        <v>26</v>
      </c>
      <c r="F58" s="26" t="str">
        <f>E17</f>
        <v>Univerzita Karlova, Správa budov a zařízení</v>
      </c>
      <c r="I58" s="28" t="s">
        <v>33</v>
      </c>
      <c r="J58" s="31" t="str">
        <f>E23</f>
        <v>SVIŽN s.r.o.</v>
      </c>
      <c r="L58" s="33"/>
    </row>
    <row r="59" spans="2:12" s="1" customFormat="1" ht="15.25" customHeight="1">
      <c r="B59" s="33"/>
      <c r="C59" s="28" t="s">
        <v>31</v>
      </c>
      <c r="F59" s="26" t="str">
        <f>IF(E20="","",E20)</f>
        <v>Vyplň údaj</v>
      </c>
      <c r="I59" s="28" t="s">
        <v>38</v>
      </c>
      <c r="J59" s="31" t="str">
        <f>E26</f>
        <v xml:space="preserve"> </v>
      </c>
      <c r="L59" s="33"/>
    </row>
    <row r="60" spans="2:12" s="1" customFormat="1" ht="10.4" customHeight="1">
      <c r="B60" s="33"/>
      <c r="L60" s="33"/>
    </row>
    <row r="61" spans="2:12" s="1" customFormat="1" ht="29.25" customHeight="1">
      <c r="B61" s="33"/>
      <c r="C61" s="102" t="s">
        <v>175</v>
      </c>
      <c r="D61" s="96"/>
      <c r="E61" s="96"/>
      <c r="F61" s="96"/>
      <c r="G61" s="96"/>
      <c r="H61" s="96"/>
      <c r="I61" s="96"/>
      <c r="J61" s="103" t="s">
        <v>176</v>
      </c>
      <c r="K61" s="96"/>
      <c r="L61" s="33"/>
    </row>
    <row r="62" spans="2:12" s="1" customFormat="1" ht="10.4" customHeight="1">
      <c r="B62" s="33"/>
      <c r="L62" s="33"/>
    </row>
    <row r="63" spans="2:47" s="1" customFormat="1" ht="22.9" customHeight="1">
      <c r="B63" s="33"/>
      <c r="C63" s="104" t="s">
        <v>74</v>
      </c>
      <c r="J63" s="64">
        <f>J91</f>
        <v>0</v>
      </c>
      <c r="L63" s="33"/>
      <c r="AU63" s="18" t="s">
        <v>177</v>
      </c>
    </row>
    <row r="64" spans="2:12" s="8" customFormat="1" ht="25" customHeight="1">
      <c r="B64" s="105"/>
      <c r="D64" s="106" t="s">
        <v>2201</v>
      </c>
      <c r="E64" s="107"/>
      <c r="F64" s="107"/>
      <c r="G64" s="107"/>
      <c r="H64" s="107"/>
      <c r="I64" s="107"/>
      <c r="J64" s="108">
        <f>J92</f>
        <v>0</v>
      </c>
      <c r="L64" s="105"/>
    </row>
    <row r="65" spans="2:12" s="9" customFormat="1" ht="19.9" customHeight="1">
      <c r="B65" s="109"/>
      <c r="D65" s="110" t="s">
        <v>2202</v>
      </c>
      <c r="E65" s="111"/>
      <c r="F65" s="111"/>
      <c r="G65" s="111"/>
      <c r="H65" s="111"/>
      <c r="I65" s="111"/>
      <c r="J65" s="112">
        <f>J93</f>
        <v>0</v>
      </c>
      <c r="L65" s="109"/>
    </row>
    <row r="66" spans="2:12" s="9" customFormat="1" ht="14.9" customHeight="1">
      <c r="B66" s="109"/>
      <c r="D66" s="110" t="s">
        <v>2203</v>
      </c>
      <c r="E66" s="111"/>
      <c r="F66" s="111"/>
      <c r="G66" s="111"/>
      <c r="H66" s="111"/>
      <c r="I66" s="111"/>
      <c r="J66" s="112">
        <f>J94</f>
        <v>0</v>
      </c>
      <c r="L66" s="109"/>
    </row>
    <row r="67" spans="2:12" s="9" customFormat="1" ht="14.9" customHeight="1">
      <c r="B67" s="109"/>
      <c r="D67" s="110" t="s">
        <v>2204</v>
      </c>
      <c r="E67" s="111"/>
      <c r="F67" s="111"/>
      <c r="G67" s="111"/>
      <c r="H67" s="111"/>
      <c r="I67" s="111"/>
      <c r="J67" s="112">
        <f>J106</f>
        <v>0</v>
      </c>
      <c r="L67" s="109"/>
    </row>
    <row r="68" spans="2:12" s="9" customFormat="1" ht="14.9" customHeight="1">
      <c r="B68" s="109"/>
      <c r="D68" s="110" t="s">
        <v>2205</v>
      </c>
      <c r="E68" s="111"/>
      <c r="F68" s="111"/>
      <c r="G68" s="111"/>
      <c r="H68" s="111"/>
      <c r="I68" s="111"/>
      <c r="J68" s="112">
        <f>J125</f>
        <v>0</v>
      </c>
      <c r="L68" s="109"/>
    </row>
    <row r="69" spans="2:12" s="9" customFormat="1" ht="14.9" customHeight="1">
      <c r="B69" s="109"/>
      <c r="D69" s="110" t="s">
        <v>2206</v>
      </c>
      <c r="E69" s="111"/>
      <c r="F69" s="111"/>
      <c r="G69" s="111"/>
      <c r="H69" s="111"/>
      <c r="I69" s="111"/>
      <c r="J69" s="112">
        <f>J131</f>
        <v>0</v>
      </c>
      <c r="L69" s="109"/>
    </row>
    <row r="70" spans="2:12" s="1" customFormat="1" ht="21.75" customHeight="1">
      <c r="B70" s="33"/>
      <c r="L70" s="33"/>
    </row>
    <row r="71" spans="2:12" s="1" customFormat="1" ht="7" customHeight="1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33"/>
    </row>
    <row r="75" spans="2:12" s="1" customFormat="1" ht="7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33"/>
    </row>
    <row r="76" spans="2:12" s="1" customFormat="1" ht="25" customHeight="1">
      <c r="B76" s="33"/>
      <c r="C76" s="22" t="s">
        <v>200</v>
      </c>
      <c r="L76" s="33"/>
    </row>
    <row r="77" spans="2:12" s="1" customFormat="1" ht="7" customHeight="1">
      <c r="B77" s="33"/>
      <c r="L77" s="33"/>
    </row>
    <row r="78" spans="2:12" s="1" customFormat="1" ht="12" customHeight="1">
      <c r="B78" s="33"/>
      <c r="C78" s="28" t="s">
        <v>16</v>
      </c>
      <c r="L78" s="33"/>
    </row>
    <row r="79" spans="2:12" s="1" customFormat="1" ht="16.5" customHeight="1">
      <c r="B79" s="33"/>
      <c r="E79" s="329" t="str">
        <f>E7</f>
        <v>RUK SBZ - PD výměny záložního zdroje Karolinum</v>
      </c>
      <c r="F79" s="330"/>
      <c r="G79" s="330"/>
      <c r="H79" s="330"/>
      <c r="L79" s="33"/>
    </row>
    <row r="80" spans="2:12" ht="12" customHeight="1">
      <c r="B80" s="21"/>
      <c r="C80" s="28" t="s">
        <v>131</v>
      </c>
      <c r="L80" s="21"/>
    </row>
    <row r="81" spans="2:12" s="1" customFormat="1" ht="16.5" customHeight="1">
      <c r="B81" s="33"/>
      <c r="E81" s="329" t="s">
        <v>1980</v>
      </c>
      <c r="F81" s="328"/>
      <c r="G81" s="328"/>
      <c r="H81" s="328"/>
      <c r="L81" s="33"/>
    </row>
    <row r="82" spans="2:12" s="1" customFormat="1" ht="12" customHeight="1">
      <c r="B82" s="33"/>
      <c r="C82" s="28" t="s">
        <v>139</v>
      </c>
      <c r="L82" s="33"/>
    </row>
    <row r="83" spans="2:12" s="1" customFormat="1" ht="16.5" customHeight="1">
      <c r="B83" s="33"/>
      <c r="E83" s="309" t="str">
        <f>E11</f>
        <v>SO.02.05 - Elektrická požární signalizace</v>
      </c>
      <c r="F83" s="328"/>
      <c r="G83" s="328"/>
      <c r="H83" s="328"/>
      <c r="L83" s="33"/>
    </row>
    <row r="84" spans="2:12" s="1" customFormat="1" ht="7" customHeight="1">
      <c r="B84" s="33"/>
      <c r="L84" s="33"/>
    </row>
    <row r="85" spans="2:12" s="1" customFormat="1" ht="12" customHeight="1">
      <c r="B85" s="33"/>
      <c r="C85" s="28" t="s">
        <v>22</v>
      </c>
      <c r="F85" s="26" t="str">
        <f>F14</f>
        <v>Praha</v>
      </c>
      <c r="I85" s="28" t="s">
        <v>24</v>
      </c>
      <c r="J85" s="50" t="str">
        <f>IF(J14="","",J14)</f>
        <v>31. 10. 2022</v>
      </c>
      <c r="L85" s="33"/>
    </row>
    <row r="86" spans="2:12" s="1" customFormat="1" ht="7" customHeight="1">
      <c r="B86" s="33"/>
      <c r="L86" s="33"/>
    </row>
    <row r="87" spans="2:12" s="1" customFormat="1" ht="15.25" customHeight="1">
      <c r="B87" s="33"/>
      <c r="C87" s="28" t="s">
        <v>26</v>
      </c>
      <c r="F87" s="26" t="str">
        <f>E17</f>
        <v>Univerzita Karlova, Správa budov a zařízení</v>
      </c>
      <c r="I87" s="28" t="s">
        <v>33</v>
      </c>
      <c r="J87" s="31" t="str">
        <f>E23</f>
        <v>SVIŽN s.r.o.</v>
      </c>
      <c r="L87" s="33"/>
    </row>
    <row r="88" spans="2:12" s="1" customFormat="1" ht="15.25" customHeight="1">
      <c r="B88" s="33"/>
      <c r="C88" s="28" t="s">
        <v>31</v>
      </c>
      <c r="F88" s="26" t="str">
        <f>IF(E20="","",E20)</f>
        <v>Vyplň údaj</v>
      </c>
      <c r="I88" s="28" t="s">
        <v>38</v>
      </c>
      <c r="J88" s="31" t="str">
        <f>E26</f>
        <v xml:space="preserve"> </v>
      </c>
      <c r="L88" s="33"/>
    </row>
    <row r="89" spans="2:12" s="1" customFormat="1" ht="10.4" customHeight="1">
      <c r="B89" s="33"/>
      <c r="L89" s="33"/>
    </row>
    <row r="90" spans="2:20" s="10" customFormat="1" ht="29.25" customHeight="1">
      <c r="B90" s="113"/>
      <c r="C90" s="114" t="s">
        <v>201</v>
      </c>
      <c r="D90" s="115" t="s">
        <v>61</v>
      </c>
      <c r="E90" s="115" t="s">
        <v>57</v>
      </c>
      <c r="F90" s="115" t="s">
        <v>58</v>
      </c>
      <c r="G90" s="115" t="s">
        <v>202</v>
      </c>
      <c r="H90" s="115" t="s">
        <v>203</v>
      </c>
      <c r="I90" s="115" t="s">
        <v>204</v>
      </c>
      <c r="J90" s="115" t="s">
        <v>176</v>
      </c>
      <c r="K90" s="116" t="s">
        <v>205</v>
      </c>
      <c r="L90" s="113"/>
      <c r="M90" s="57" t="s">
        <v>21</v>
      </c>
      <c r="N90" s="58" t="s">
        <v>46</v>
      </c>
      <c r="O90" s="58" t="s">
        <v>206</v>
      </c>
      <c r="P90" s="58" t="s">
        <v>207</v>
      </c>
      <c r="Q90" s="58" t="s">
        <v>208</v>
      </c>
      <c r="R90" s="58" t="s">
        <v>209</v>
      </c>
      <c r="S90" s="58" t="s">
        <v>210</v>
      </c>
      <c r="T90" s="59" t="s">
        <v>211</v>
      </c>
    </row>
    <row r="91" spans="2:63" s="1" customFormat="1" ht="22.9" customHeight="1">
      <c r="B91" s="33"/>
      <c r="C91" s="62" t="s">
        <v>212</v>
      </c>
      <c r="J91" s="117">
        <f>BK91</f>
        <v>0</v>
      </c>
      <c r="L91" s="33"/>
      <c r="M91" s="60"/>
      <c r="N91" s="51"/>
      <c r="O91" s="51"/>
      <c r="P91" s="118">
        <f>P92</f>
        <v>0</v>
      </c>
      <c r="Q91" s="51"/>
      <c r="R91" s="118">
        <f>R92</f>
        <v>0</v>
      </c>
      <c r="S91" s="51"/>
      <c r="T91" s="119">
        <f>T92</f>
        <v>0.0048000000000000004</v>
      </c>
      <c r="AT91" s="18" t="s">
        <v>75</v>
      </c>
      <c r="AU91" s="18" t="s">
        <v>177</v>
      </c>
      <c r="BK91" s="120">
        <f>BK92</f>
        <v>0</v>
      </c>
    </row>
    <row r="92" spans="2:63" s="11" customFormat="1" ht="25.9" customHeight="1">
      <c r="B92" s="121"/>
      <c r="D92" s="122" t="s">
        <v>75</v>
      </c>
      <c r="E92" s="123" t="s">
        <v>1166</v>
      </c>
      <c r="F92" s="123" t="s">
        <v>2207</v>
      </c>
      <c r="I92" s="124"/>
      <c r="J92" s="125">
        <f>BK92</f>
        <v>0</v>
      </c>
      <c r="L92" s="121"/>
      <c r="M92" s="126"/>
      <c r="P92" s="127">
        <f>P93</f>
        <v>0</v>
      </c>
      <c r="R92" s="127">
        <f>R93</f>
        <v>0</v>
      </c>
      <c r="T92" s="128">
        <f>T93</f>
        <v>0.0048000000000000004</v>
      </c>
      <c r="AR92" s="122" t="s">
        <v>85</v>
      </c>
      <c r="AT92" s="129" t="s">
        <v>75</v>
      </c>
      <c r="AU92" s="129" t="s">
        <v>76</v>
      </c>
      <c r="AY92" s="122" t="s">
        <v>215</v>
      </c>
      <c r="BK92" s="130">
        <f>BK93</f>
        <v>0</v>
      </c>
    </row>
    <row r="93" spans="2:63" s="11" customFormat="1" ht="22.9" customHeight="1">
      <c r="B93" s="121"/>
      <c r="D93" s="122" t="s">
        <v>75</v>
      </c>
      <c r="E93" s="131" t="s">
        <v>2208</v>
      </c>
      <c r="F93" s="131" t="s">
        <v>2209</v>
      </c>
      <c r="I93" s="124"/>
      <c r="J93" s="132">
        <f>BK93</f>
        <v>0</v>
      </c>
      <c r="L93" s="121"/>
      <c r="M93" s="126"/>
      <c r="P93" s="127">
        <f>P94+P106+P125+P131</f>
        <v>0</v>
      </c>
      <c r="R93" s="127">
        <f>R94+R106+R125+R131</f>
        <v>0</v>
      </c>
      <c r="T93" s="128">
        <f>T94+T106+T125+T131</f>
        <v>0.0048000000000000004</v>
      </c>
      <c r="AR93" s="122" t="s">
        <v>85</v>
      </c>
      <c r="AT93" s="129" t="s">
        <v>75</v>
      </c>
      <c r="AU93" s="129" t="s">
        <v>83</v>
      </c>
      <c r="AY93" s="122" t="s">
        <v>215</v>
      </c>
      <c r="BK93" s="130">
        <f>BK94+BK106+BK125+BK131</f>
        <v>0</v>
      </c>
    </row>
    <row r="94" spans="2:63" s="11" customFormat="1" ht="20.9" customHeight="1">
      <c r="B94" s="121"/>
      <c r="D94" s="122" t="s">
        <v>75</v>
      </c>
      <c r="E94" s="131" t="s">
        <v>1728</v>
      </c>
      <c r="F94" s="131" t="s">
        <v>2210</v>
      </c>
      <c r="I94" s="124"/>
      <c r="J94" s="132">
        <f>BK94</f>
        <v>0</v>
      </c>
      <c r="L94" s="121"/>
      <c r="M94" s="126"/>
      <c r="P94" s="127">
        <f>SUM(P95:P105)</f>
        <v>0</v>
      </c>
      <c r="R94" s="127">
        <f>SUM(R95:R105)</f>
        <v>0</v>
      </c>
      <c r="T94" s="128">
        <f>SUM(T95:T105)</f>
        <v>0</v>
      </c>
      <c r="AR94" s="122" t="s">
        <v>83</v>
      </c>
      <c r="AT94" s="129" t="s">
        <v>75</v>
      </c>
      <c r="AU94" s="129" t="s">
        <v>85</v>
      </c>
      <c r="AY94" s="122" t="s">
        <v>215</v>
      </c>
      <c r="BK94" s="130">
        <f>SUM(BK95:BK105)</f>
        <v>0</v>
      </c>
    </row>
    <row r="95" spans="2:65" s="1" customFormat="1" ht="16.5" customHeight="1">
      <c r="B95" s="33"/>
      <c r="C95" s="133" t="s">
        <v>83</v>
      </c>
      <c r="D95" s="133" t="s">
        <v>217</v>
      </c>
      <c r="E95" s="134" t="s">
        <v>2211</v>
      </c>
      <c r="F95" s="135" t="s">
        <v>2212</v>
      </c>
      <c r="G95" s="136" t="s">
        <v>352</v>
      </c>
      <c r="H95" s="137">
        <v>1</v>
      </c>
      <c r="I95" s="138"/>
      <c r="J95" s="139">
        <f>ROUND(I95*H95,2)</f>
        <v>0</v>
      </c>
      <c r="K95" s="135" t="s">
        <v>302</v>
      </c>
      <c r="L95" s="33"/>
      <c r="M95" s="140" t="s">
        <v>21</v>
      </c>
      <c r="N95" s="141" t="s">
        <v>47</v>
      </c>
      <c r="P95" s="142">
        <f>O95*H95</f>
        <v>0</v>
      </c>
      <c r="Q95" s="142">
        <v>0</v>
      </c>
      <c r="R95" s="142">
        <f>Q95*H95</f>
        <v>0</v>
      </c>
      <c r="S95" s="142">
        <v>0</v>
      </c>
      <c r="T95" s="143">
        <f>S95*H95</f>
        <v>0</v>
      </c>
      <c r="AR95" s="144" t="s">
        <v>221</v>
      </c>
      <c r="AT95" s="144" t="s">
        <v>217</v>
      </c>
      <c r="AU95" s="144" t="s">
        <v>230</v>
      </c>
      <c r="AY95" s="18" t="s">
        <v>215</v>
      </c>
      <c r="BE95" s="145">
        <f>IF(N95="základní",J95,0)</f>
        <v>0</v>
      </c>
      <c r="BF95" s="145">
        <f>IF(N95="snížená",J95,0)</f>
        <v>0</v>
      </c>
      <c r="BG95" s="145">
        <f>IF(N95="zákl. přenesená",J95,0)</f>
        <v>0</v>
      </c>
      <c r="BH95" s="145">
        <f>IF(N95="sníž. přenesená",J95,0)</f>
        <v>0</v>
      </c>
      <c r="BI95" s="145">
        <f>IF(N95="nulová",J95,0)</f>
        <v>0</v>
      </c>
      <c r="BJ95" s="18" t="s">
        <v>83</v>
      </c>
      <c r="BK95" s="145">
        <f>ROUND(I95*H95,2)</f>
        <v>0</v>
      </c>
      <c r="BL95" s="18" t="s">
        <v>221</v>
      </c>
      <c r="BM95" s="144" t="s">
        <v>85</v>
      </c>
    </row>
    <row r="96" spans="2:65" s="1" customFormat="1" ht="16.5" customHeight="1">
      <c r="B96" s="33"/>
      <c r="C96" s="133" t="s">
        <v>85</v>
      </c>
      <c r="D96" s="133" t="s">
        <v>217</v>
      </c>
      <c r="E96" s="134" t="s">
        <v>2213</v>
      </c>
      <c r="F96" s="135" t="s">
        <v>2214</v>
      </c>
      <c r="G96" s="136" t="s">
        <v>352</v>
      </c>
      <c r="H96" s="137">
        <v>150</v>
      </c>
      <c r="I96" s="138"/>
      <c r="J96" s="139">
        <f>ROUND(I96*H96,2)</f>
        <v>0</v>
      </c>
      <c r="K96" s="135" t="s">
        <v>220</v>
      </c>
      <c r="L96" s="33"/>
      <c r="M96" s="140" t="s">
        <v>21</v>
      </c>
      <c r="N96" s="141" t="s">
        <v>47</v>
      </c>
      <c r="P96" s="142">
        <f>O96*H96</f>
        <v>0</v>
      </c>
      <c r="Q96" s="142">
        <v>0</v>
      </c>
      <c r="R96" s="142">
        <f>Q96*H96</f>
        <v>0</v>
      </c>
      <c r="S96" s="142">
        <v>0</v>
      </c>
      <c r="T96" s="143">
        <f>S96*H96</f>
        <v>0</v>
      </c>
      <c r="AR96" s="144" t="s">
        <v>221</v>
      </c>
      <c r="AT96" s="144" t="s">
        <v>217</v>
      </c>
      <c r="AU96" s="144" t="s">
        <v>230</v>
      </c>
      <c r="AY96" s="18" t="s">
        <v>215</v>
      </c>
      <c r="BE96" s="145">
        <f>IF(N96="základní",J96,0)</f>
        <v>0</v>
      </c>
      <c r="BF96" s="145">
        <f>IF(N96="snížená",J96,0)</f>
        <v>0</v>
      </c>
      <c r="BG96" s="145">
        <f>IF(N96="zákl. přenesená",J96,0)</f>
        <v>0</v>
      </c>
      <c r="BH96" s="145">
        <f>IF(N96="sníž. přenesená",J96,0)</f>
        <v>0</v>
      </c>
      <c r="BI96" s="145">
        <f>IF(N96="nulová",J96,0)</f>
        <v>0</v>
      </c>
      <c r="BJ96" s="18" t="s">
        <v>83</v>
      </c>
      <c r="BK96" s="145">
        <f>ROUND(I96*H96,2)</f>
        <v>0</v>
      </c>
      <c r="BL96" s="18" t="s">
        <v>221</v>
      </c>
      <c r="BM96" s="144" t="s">
        <v>221</v>
      </c>
    </row>
    <row r="97" spans="2:47" s="1" customFormat="1" ht="12">
      <c r="B97" s="33"/>
      <c r="D97" s="146" t="s">
        <v>222</v>
      </c>
      <c r="F97" s="147" t="s">
        <v>2215</v>
      </c>
      <c r="I97" s="148"/>
      <c r="L97" s="33"/>
      <c r="M97" s="149"/>
      <c r="T97" s="54"/>
      <c r="AT97" s="18" t="s">
        <v>222</v>
      </c>
      <c r="AU97" s="18" t="s">
        <v>230</v>
      </c>
    </row>
    <row r="98" spans="2:65" s="1" customFormat="1" ht="16.5" customHeight="1">
      <c r="B98" s="33"/>
      <c r="C98" s="133" t="s">
        <v>230</v>
      </c>
      <c r="D98" s="133" t="s">
        <v>217</v>
      </c>
      <c r="E98" s="134" t="s">
        <v>2216</v>
      </c>
      <c r="F98" s="135" t="s">
        <v>2217</v>
      </c>
      <c r="G98" s="136" t="s">
        <v>301</v>
      </c>
      <c r="H98" s="137">
        <v>80</v>
      </c>
      <c r="I98" s="138"/>
      <c r="J98" s="139">
        <f>ROUND(I98*H98,2)</f>
        <v>0</v>
      </c>
      <c r="K98" s="135" t="s">
        <v>220</v>
      </c>
      <c r="L98" s="33"/>
      <c r="M98" s="140" t="s">
        <v>21</v>
      </c>
      <c r="N98" s="141" t="s">
        <v>47</v>
      </c>
      <c r="P98" s="142">
        <f>O98*H98</f>
        <v>0</v>
      </c>
      <c r="Q98" s="142">
        <v>0</v>
      </c>
      <c r="R98" s="142">
        <f>Q98*H98</f>
        <v>0</v>
      </c>
      <c r="S98" s="142">
        <v>0</v>
      </c>
      <c r="T98" s="143">
        <f>S98*H98</f>
        <v>0</v>
      </c>
      <c r="AR98" s="144" t="s">
        <v>221</v>
      </c>
      <c r="AT98" s="144" t="s">
        <v>217</v>
      </c>
      <c r="AU98" s="144" t="s">
        <v>230</v>
      </c>
      <c r="AY98" s="18" t="s">
        <v>215</v>
      </c>
      <c r="BE98" s="145">
        <f>IF(N98="základní",J98,0)</f>
        <v>0</v>
      </c>
      <c r="BF98" s="145">
        <f>IF(N98="snížená",J98,0)</f>
        <v>0</v>
      </c>
      <c r="BG98" s="145">
        <f>IF(N98="zákl. přenesená",J98,0)</f>
        <v>0</v>
      </c>
      <c r="BH98" s="145">
        <f>IF(N98="sníž. přenesená",J98,0)</f>
        <v>0</v>
      </c>
      <c r="BI98" s="145">
        <f>IF(N98="nulová",J98,0)</f>
        <v>0</v>
      </c>
      <c r="BJ98" s="18" t="s">
        <v>83</v>
      </c>
      <c r="BK98" s="145">
        <f>ROUND(I98*H98,2)</f>
        <v>0</v>
      </c>
      <c r="BL98" s="18" t="s">
        <v>221</v>
      </c>
      <c r="BM98" s="144" t="s">
        <v>250</v>
      </c>
    </row>
    <row r="99" spans="2:47" s="1" customFormat="1" ht="12">
      <c r="B99" s="33"/>
      <c r="D99" s="146" t="s">
        <v>222</v>
      </c>
      <c r="F99" s="147" t="s">
        <v>2218</v>
      </c>
      <c r="I99" s="148"/>
      <c r="L99" s="33"/>
      <c r="M99" s="149"/>
      <c r="T99" s="54"/>
      <c r="AT99" s="18" t="s">
        <v>222</v>
      </c>
      <c r="AU99" s="18" t="s">
        <v>230</v>
      </c>
    </row>
    <row r="100" spans="2:65" s="1" customFormat="1" ht="16.5" customHeight="1">
      <c r="B100" s="33"/>
      <c r="C100" s="133" t="s">
        <v>221</v>
      </c>
      <c r="D100" s="133" t="s">
        <v>217</v>
      </c>
      <c r="E100" s="134" t="s">
        <v>2219</v>
      </c>
      <c r="F100" s="135" t="s">
        <v>2220</v>
      </c>
      <c r="G100" s="136" t="s">
        <v>352</v>
      </c>
      <c r="H100" s="137">
        <v>2</v>
      </c>
      <c r="I100" s="138"/>
      <c r="J100" s="139">
        <f>ROUND(I100*H100,2)</f>
        <v>0</v>
      </c>
      <c r="K100" s="135" t="s">
        <v>220</v>
      </c>
      <c r="L100" s="33"/>
      <c r="M100" s="140" t="s">
        <v>21</v>
      </c>
      <c r="N100" s="141" t="s">
        <v>47</v>
      </c>
      <c r="P100" s="142">
        <f>O100*H100</f>
        <v>0</v>
      </c>
      <c r="Q100" s="142">
        <v>0</v>
      </c>
      <c r="R100" s="142">
        <f>Q100*H100</f>
        <v>0</v>
      </c>
      <c r="S100" s="142">
        <v>0</v>
      </c>
      <c r="T100" s="143">
        <f>S100*H100</f>
        <v>0</v>
      </c>
      <c r="AR100" s="144" t="s">
        <v>221</v>
      </c>
      <c r="AT100" s="144" t="s">
        <v>217</v>
      </c>
      <c r="AU100" s="144" t="s">
        <v>230</v>
      </c>
      <c r="AY100" s="18" t="s">
        <v>215</v>
      </c>
      <c r="BE100" s="145">
        <f>IF(N100="základní",J100,0)</f>
        <v>0</v>
      </c>
      <c r="BF100" s="145">
        <f>IF(N100="snížená",J100,0)</f>
        <v>0</v>
      </c>
      <c r="BG100" s="145">
        <f>IF(N100="zákl. přenesená",J100,0)</f>
        <v>0</v>
      </c>
      <c r="BH100" s="145">
        <f>IF(N100="sníž. přenesená",J100,0)</f>
        <v>0</v>
      </c>
      <c r="BI100" s="145">
        <f>IF(N100="nulová",J100,0)</f>
        <v>0</v>
      </c>
      <c r="BJ100" s="18" t="s">
        <v>83</v>
      </c>
      <c r="BK100" s="145">
        <f>ROUND(I100*H100,2)</f>
        <v>0</v>
      </c>
      <c r="BL100" s="18" t="s">
        <v>221</v>
      </c>
      <c r="BM100" s="144" t="s">
        <v>257</v>
      </c>
    </row>
    <row r="101" spans="2:47" s="1" customFormat="1" ht="12">
      <c r="B101" s="33"/>
      <c r="D101" s="146" t="s">
        <v>222</v>
      </c>
      <c r="F101" s="147" t="s">
        <v>2221</v>
      </c>
      <c r="I101" s="148"/>
      <c r="L101" s="33"/>
      <c r="M101" s="149"/>
      <c r="T101" s="54"/>
      <c r="AT101" s="18" t="s">
        <v>222</v>
      </c>
      <c r="AU101" s="18" t="s">
        <v>230</v>
      </c>
    </row>
    <row r="102" spans="2:65" s="1" customFormat="1" ht="16.5" customHeight="1">
      <c r="B102" s="33"/>
      <c r="C102" s="133" t="s">
        <v>264</v>
      </c>
      <c r="D102" s="133" t="s">
        <v>217</v>
      </c>
      <c r="E102" s="134" t="s">
        <v>2222</v>
      </c>
      <c r="F102" s="135" t="s">
        <v>2223</v>
      </c>
      <c r="G102" s="136" t="s">
        <v>301</v>
      </c>
      <c r="H102" s="137">
        <v>50</v>
      </c>
      <c r="I102" s="138"/>
      <c r="J102" s="139">
        <f>ROUND(I102*H102,2)</f>
        <v>0</v>
      </c>
      <c r="K102" s="135" t="s">
        <v>220</v>
      </c>
      <c r="L102" s="33"/>
      <c r="M102" s="140" t="s">
        <v>21</v>
      </c>
      <c r="N102" s="141" t="s">
        <v>47</v>
      </c>
      <c r="P102" s="142">
        <f>O102*H102</f>
        <v>0</v>
      </c>
      <c r="Q102" s="142">
        <v>0</v>
      </c>
      <c r="R102" s="142">
        <f>Q102*H102</f>
        <v>0</v>
      </c>
      <c r="S102" s="142">
        <v>0</v>
      </c>
      <c r="T102" s="143">
        <f>S102*H102</f>
        <v>0</v>
      </c>
      <c r="AR102" s="144" t="s">
        <v>221</v>
      </c>
      <c r="AT102" s="144" t="s">
        <v>217</v>
      </c>
      <c r="AU102" s="144" t="s">
        <v>230</v>
      </c>
      <c r="AY102" s="18" t="s">
        <v>215</v>
      </c>
      <c r="BE102" s="145">
        <f>IF(N102="základní",J102,0)</f>
        <v>0</v>
      </c>
      <c r="BF102" s="145">
        <f>IF(N102="snížená",J102,0)</f>
        <v>0</v>
      </c>
      <c r="BG102" s="145">
        <f>IF(N102="zákl. přenesená",J102,0)</f>
        <v>0</v>
      </c>
      <c r="BH102" s="145">
        <f>IF(N102="sníž. přenesená",J102,0)</f>
        <v>0</v>
      </c>
      <c r="BI102" s="145">
        <f>IF(N102="nulová",J102,0)</f>
        <v>0</v>
      </c>
      <c r="BJ102" s="18" t="s">
        <v>83</v>
      </c>
      <c r="BK102" s="145">
        <f>ROUND(I102*H102,2)</f>
        <v>0</v>
      </c>
      <c r="BL102" s="18" t="s">
        <v>221</v>
      </c>
      <c r="BM102" s="144" t="s">
        <v>267</v>
      </c>
    </row>
    <row r="103" spans="2:47" s="1" customFormat="1" ht="12">
      <c r="B103" s="33"/>
      <c r="D103" s="146" t="s">
        <v>222</v>
      </c>
      <c r="F103" s="147" t="s">
        <v>2224</v>
      </c>
      <c r="I103" s="148"/>
      <c r="L103" s="33"/>
      <c r="M103" s="149"/>
      <c r="T103" s="54"/>
      <c r="AT103" s="18" t="s">
        <v>222</v>
      </c>
      <c r="AU103" s="18" t="s">
        <v>230</v>
      </c>
    </row>
    <row r="104" spans="2:65" s="1" customFormat="1" ht="16.5" customHeight="1">
      <c r="B104" s="33"/>
      <c r="C104" s="133" t="s">
        <v>250</v>
      </c>
      <c r="D104" s="133" t="s">
        <v>217</v>
      </c>
      <c r="E104" s="134" t="s">
        <v>2225</v>
      </c>
      <c r="F104" s="135" t="s">
        <v>2226</v>
      </c>
      <c r="G104" s="136" t="s">
        <v>352</v>
      </c>
      <c r="H104" s="137">
        <v>1</v>
      </c>
      <c r="I104" s="138"/>
      <c r="J104" s="139">
        <f>ROUND(I104*H104,2)</f>
        <v>0</v>
      </c>
      <c r="K104" s="135" t="s">
        <v>220</v>
      </c>
      <c r="L104" s="33"/>
      <c r="M104" s="140" t="s">
        <v>21</v>
      </c>
      <c r="N104" s="141" t="s">
        <v>47</v>
      </c>
      <c r="P104" s="142">
        <f>O104*H104</f>
        <v>0</v>
      </c>
      <c r="Q104" s="142">
        <v>0</v>
      </c>
      <c r="R104" s="142">
        <f>Q104*H104</f>
        <v>0</v>
      </c>
      <c r="S104" s="142">
        <v>0</v>
      </c>
      <c r="T104" s="143">
        <f>S104*H104</f>
        <v>0</v>
      </c>
      <c r="AR104" s="144" t="s">
        <v>221</v>
      </c>
      <c r="AT104" s="144" t="s">
        <v>217</v>
      </c>
      <c r="AU104" s="144" t="s">
        <v>230</v>
      </c>
      <c r="AY104" s="18" t="s">
        <v>215</v>
      </c>
      <c r="BE104" s="145">
        <f>IF(N104="základní",J104,0)</f>
        <v>0</v>
      </c>
      <c r="BF104" s="145">
        <f>IF(N104="snížená",J104,0)</f>
        <v>0</v>
      </c>
      <c r="BG104" s="145">
        <f>IF(N104="zákl. přenesená",J104,0)</f>
        <v>0</v>
      </c>
      <c r="BH104" s="145">
        <f>IF(N104="sníž. přenesená",J104,0)</f>
        <v>0</v>
      </c>
      <c r="BI104" s="145">
        <f>IF(N104="nulová",J104,0)</f>
        <v>0</v>
      </c>
      <c r="BJ104" s="18" t="s">
        <v>83</v>
      </c>
      <c r="BK104" s="145">
        <f>ROUND(I104*H104,2)</f>
        <v>0</v>
      </c>
      <c r="BL104" s="18" t="s">
        <v>221</v>
      </c>
      <c r="BM104" s="144" t="s">
        <v>279</v>
      </c>
    </row>
    <row r="105" spans="2:47" s="1" customFormat="1" ht="12">
      <c r="B105" s="33"/>
      <c r="D105" s="146" t="s">
        <v>222</v>
      </c>
      <c r="F105" s="147" t="s">
        <v>2227</v>
      </c>
      <c r="I105" s="148"/>
      <c r="L105" s="33"/>
      <c r="M105" s="149"/>
      <c r="T105" s="54"/>
      <c r="AT105" s="18" t="s">
        <v>222</v>
      </c>
      <c r="AU105" s="18" t="s">
        <v>230</v>
      </c>
    </row>
    <row r="106" spans="2:63" s="11" customFormat="1" ht="20.9" customHeight="1">
      <c r="B106" s="121"/>
      <c r="D106" s="122" t="s">
        <v>75</v>
      </c>
      <c r="E106" s="131" t="s">
        <v>1857</v>
      </c>
      <c r="F106" s="131" t="s">
        <v>2228</v>
      </c>
      <c r="I106" s="124"/>
      <c r="J106" s="132">
        <f>BK106</f>
        <v>0</v>
      </c>
      <c r="L106" s="121"/>
      <c r="M106" s="126"/>
      <c r="P106" s="127">
        <f>SUM(P107:P124)</f>
        <v>0</v>
      </c>
      <c r="R106" s="127">
        <f>SUM(R107:R124)</f>
        <v>0</v>
      </c>
      <c r="T106" s="128">
        <f>SUM(T107:T124)</f>
        <v>0.0048000000000000004</v>
      </c>
      <c r="AR106" s="122" t="s">
        <v>83</v>
      </c>
      <c r="AT106" s="129" t="s">
        <v>75</v>
      </c>
      <c r="AU106" s="129" t="s">
        <v>85</v>
      </c>
      <c r="AY106" s="122" t="s">
        <v>215</v>
      </c>
      <c r="BK106" s="130">
        <f>SUM(BK107:BK124)</f>
        <v>0</v>
      </c>
    </row>
    <row r="107" spans="2:65" s="1" customFormat="1" ht="16.5" customHeight="1">
      <c r="B107" s="33"/>
      <c r="C107" s="133" t="s">
        <v>284</v>
      </c>
      <c r="D107" s="133" t="s">
        <v>217</v>
      </c>
      <c r="E107" s="134" t="s">
        <v>2229</v>
      </c>
      <c r="F107" s="135" t="s">
        <v>2230</v>
      </c>
      <c r="G107" s="136" t="s">
        <v>352</v>
      </c>
      <c r="H107" s="137">
        <v>8</v>
      </c>
      <c r="I107" s="138"/>
      <c r="J107" s="139">
        <f>ROUND(I107*H107,2)</f>
        <v>0</v>
      </c>
      <c r="K107" s="135" t="s">
        <v>220</v>
      </c>
      <c r="L107" s="33"/>
      <c r="M107" s="140" t="s">
        <v>21</v>
      </c>
      <c r="N107" s="141" t="s">
        <v>47</v>
      </c>
      <c r="P107" s="142">
        <f>O107*H107</f>
        <v>0</v>
      </c>
      <c r="Q107" s="142">
        <v>0</v>
      </c>
      <c r="R107" s="142">
        <f>Q107*H107</f>
        <v>0</v>
      </c>
      <c r="S107" s="142">
        <v>0</v>
      </c>
      <c r="T107" s="143">
        <f>S107*H107</f>
        <v>0</v>
      </c>
      <c r="AR107" s="144" t="s">
        <v>221</v>
      </c>
      <c r="AT107" s="144" t="s">
        <v>217</v>
      </c>
      <c r="AU107" s="144" t="s">
        <v>230</v>
      </c>
      <c r="AY107" s="18" t="s">
        <v>215</v>
      </c>
      <c r="BE107" s="145">
        <f>IF(N107="základní",J107,0)</f>
        <v>0</v>
      </c>
      <c r="BF107" s="145">
        <f>IF(N107="snížená",J107,0)</f>
        <v>0</v>
      </c>
      <c r="BG107" s="145">
        <f>IF(N107="zákl. přenesená",J107,0)</f>
        <v>0</v>
      </c>
      <c r="BH107" s="145">
        <f>IF(N107="sníž. přenesená",J107,0)</f>
        <v>0</v>
      </c>
      <c r="BI107" s="145">
        <f>IF(N107="nulová",J107,0)</f>
        <v>0</v>
      </c>
      <c r="BJ107" s="18" t="s">
        <v>83</v>
      </c>
      <c r="BK107" s="145">
        <f>ROUND(I107*H107,2)</f>
        <v>0</v>
      </c>
      <c r="BL107" s="18" t="s">
        <v>221</v>
      </c>
      <c r="BM107" s="144" t="s">
        <v>287</v>
      </c>
    </row>
    <row r="108" spans="2:47" s="1" customFormat="1" ht="12">
      <c r="B108" s="33"/>
      <c r="D108" s="146" t="s">
        <v>222</v>
      </c>
      <c r="F108" s="147" t="s">
        <v>2231</v>
      </c>
      <c r="I108" s="148"/>
      <c r="L108" s="33"/>
      <c r="M108" s="149"/>
      <c r="T108" s="54"/>
      <c r="AT108" s="18" t="s">
        <v>222</v>
      </c>
      <c r="AU108" s="18" t="s">
        <v>230</v>
      </c>
    </row>
    <row r="109" spans="2:65" s="1" customFormat="1" ht="16.5" customHeight="1">
      <c r="B109" s="33"/>
      <c r="C109" s="133" t="s">
        <v>257</v>
      </c>
      <c r="D109" s="133" t="s">
        <v>217</v>
      </c>
      <c r="E109" s="134" t="s">
        <v>2232</v>
      </c>
      <c r="F109" s="135" t="s">
        <v>2233</v>
      </c>
      <c r="G109" s="136" t="s">
        <v>352</v>
      </c>
      <c r="H109" s="137">
        <v>8</v>
      </c>
      <c r="I109" s="138"/>
      <c r="J109" s="139">
        <f>ROUND(I109*H109,2)</f>
        <v>0</v>
      </c>
      <c r="K109" s="135" t="s">
        <v>220</v>
      </c>
      <c r="L109" s="33"/>
      <c r="M109" s="140" t="s">
        <v>21</v>
      </c>
      <c r="N109" s="141" t="s">
        <v>47</v>
      </c>
      <c r="P109" s="142">
        <f>O109*H109</f>
        <v>0</v>
      </c>
      <c r="Q109" s="142">
        <v>0</v>
      </c>
      <c r="R109" s="142">
        <f>Q109*H109</f>
        <v>0</v>
      </c>
      <c r="S109" s="142">
        <v>0</v>
      </c>
      <c r="T109" s="143">
        <f>S109*H109</f>
        <v>0</v>
      </c>
      <c r="AR109" s="144" t="s">
        <v>221</v>
      </c>
      <c r="AT109" s="144" t="s">
        <v>217</v>
      </c>
      <c r="AU109" s="144" t="s">
        <v>230</v>
      </c>
      <c r="AY109" s="18" t="s">
        <v>215</v>
      </c>
      <c r="BE109" s="145">
        <f>IF(N109="základní",J109,0)</f>
        <v>0</v>
      </c>
      <c r="BF109" s="145">
        <f>IF(N109="snížená",J109,0)</f>
        <v>0</v>
      </c>
      <c r="BG109" s="145">
        <f>IF(N109="zákl. přenesená",J109,0)</f>
        <v>0</v>
      </c>
      <c r="BH109" s="145">
        <f>IF(N109="sníž. přenesená",J109,0)</f>
        <v>0</v>
      </c>
      <c r="BI109" s="145">
        <f>IF(N109="nulová",J109,0)</f>
        <v>0</v>
      </c>
      <c r="BJ109" s="18" t="s">
        <v>83</v>
      </c>
      <c r="BK109" s="145">
        <f>ROUND(I109*H109,2)</f>
        <v>0</v>
      </c>
      <c r="BL109" s="18" t="s">
        <v>221</v>
      </c>
      <c r="BM109" s="144" t="s">
        <v>291</v>
      </c>
    </row>
    <row r="110" spans="2:47" s="1" customFormat="1" ht="12">
      <c r="B110" s="33"/>
      <c r="D110" s="146" t="s">
        <v>222</v>
      </c>
      <c r="F110" s="147" t="s">
        <v>2234</v>
      </c>
      <c r="I110" s="148"/>
      <c r="L110" s="33"/>
      <c r="M110" s="149"/>
      <c r="T110" s="54"/>
      <c r="AT110" s="18" t="s">
        <v>222</v>
      </c>
      <c r="AU110" s="18" t="s">
        <v>230</v>
      </c>
    </row>
    <row r="111" spans="2:65" s="1" customFormat="1" ht="16.5" customHeight="1">
      <c r="B111" s="33"/>
      <c r="C111" s="133" t="s">
        <v>294</v>
      </c>
      <c r="D111" s="133" t="s">
        <v>217</v>
      </c>
      <c r="E111" s="134" t="s">
        <v>2235</v>
      </c>
      <c r="F111" s="135" t="s">
        <v>2236</v>
      </c>
      <c r="G111" s="136" t="s">
        <v>352</v>
      </c>
      <c r="H111" s="137">
        <v>1</v>
      </c>
      <c r="I111" s="138"/>
      <c r="J111" s="139">
        <f>ROUND(I111*H111,2)</f>
        <v>0</v>
      </c>
      <c r="K111" s="135" t="s">
        <v>220</v>
      </c>
      <c r="L111" s="33"/>
      <c r="M111" s="140" t="s">
        <v>21</v>
      </c>
      <c r="N111" s="141" t="s">
        <v>47</v>
      </c>
      <c r="P111" s="142">
        <f>O111*H111</f>
        <v>0</v>
      </c>
      <c r="Q111" s="142">
        <v>0</v>
      </c>
      <c r="R111" s="142">
        <f>Q111*H111</f>
        <v>0</v>
      </c>
      <c r="S111" s="142">
        <v>0</v>
      </c>
      <c r="T111" s="143">
        <f>S111*H111</f>
        <v>0</v>
      </c>
      <c r="AR111" s="144" t="s">
        <v>221</v>
      </c>
      <c r="AT111" s="144" t="s">
        <v>217</v>
      </c>
      <c r="AU111" s="144" t="s">
        <v>230</v>
      </c>
      <c r="AY111" s="18" t="s">
        <v>215</v>
      </c>
      <c r="BE111" s="145">
        <f>IF(N111="základní",J111,0)</f>
        <v>0</v>
      </c>
      <c r="BF111" s="145">
        <f>IF(N111="snížená",J111,0)</f>
        <v>0</v>
      </c>
      <c r="BG111" s="145">
        <f>IF(N111="zákl. přenesená",J111,0)</f>
        <v>0</v>
      </c>
      <c r="BH111" s="145">
        <f>IF(N111="sníž. přenesená",J111,0)</f>
        <v>0</v>
      </c>
      <c r="BI111" s="145">
        <f>IF(N111="nulová",J111,0)</f>
        <v>0</v>
      </c>
      <c r="BJ111" s="18" t="s">
        <v>83</v>
      </c>
      <c r="BK111" s="145">
        <f>ROUND(I111*H111,2)</f>
        <v>0</v>
      </c>
      <c r="BL111" s="18" t="s">
        <v>221</v>
      </c>
      <c r="BM111" s="144" t="s">
        <v>297</v>
      </c>
    </row>
    <row r="112" spans="2:47" s="1" customFormat="1" ht="12">
      <c r="B112" s="33"/>
      <c r="D112" s="146" t="s">
        <v>222</v>
      </c>
      <c r="F112" s="147" t="s">
        <v>2237</v>
      </c>
      <c r="I112" s="148"/>
      <c r="L112" s="33"/>
      <c r="M112" s="149"/>
      <c r="T112" s="54"/>
      <c r="AT112" s="18" t="s">
        <v>222</v>
      </c>
      <c r="AU112" s="18" t="s">
        <v>230</v>
      </c>
    </row>
    <row r="113" spans="2:65" s="1" customFormat="1" ht="16.5" customHeight="1">
      <c r="B113" s="33"/>
      <c r="C113" s="133" t="s">
        <v>267</v>
      </c>
      <c r="D113" s="133" t="s">
        <v>217</v>
      </c>
      <c r="E113" s="134" t="s">
        <v>2238</v>
      </c>
      <c r="F113" s="135" t="s">
        <v>2239</v>
      </c>
      <c r="G113" s="136" t="s">
        <v>352</v>
      </c>
      <c r="H113" s="137">
        <v>8</v>
      </c>
      <c r="I113" s="138"/>
      <c r="J113" s="139">
        <f>ROUND(I113*H113,2)</f>
        <v>0</v>
      </c>
      <c r="K113" s="135" t="s">
        <v>220</v>
      </c>
      <c r="L113" s="33"/>
      <c r="M113" s="140" t="s">
        <v>21</v>
      </c>
      <c r="N113" s="141" t="s">
        <v>47</v>
      </c>
      <c r="P113" s="142">
        <f>O113*H113</f>
        <v>0</v>
      </c>
      <c r="Q113" s="142">
        <v>0</v>
      </c>
      <c r="R113" s="142">
        <f>Q113*H113</f>
        <v>0</v>
      </c>
      <c r="S113" s="142">
        <v>0</v>
      </c>
      <c r="T113" s="143">
        <f>S113*H113</f>
        <v>0</v>
      </c>
      <c r="AR113" s="144" t="s">
        <v>221</v>
      </c>
      <c r="AT113" s="144" t="s">
        <v>217</v>
      </c>
      <c r="AU113" s="144" t="s">
        <v>230</v>
      </c>
      <c r="AY113" s="18" t="s">
        <v>215</v>
      </c>
      <c r="BE113" s="145">
        <f>IF(N113="základní",J113,0)</f>
        <v>0</v>
      </c>
      <c r="BF113" s="145">
        <f>IF(N113="snížená",J113,0)</f>
        <v>0</v>
      </c>
      <c r="BG113" s="145">
        <f>IF(N113="zákl. přenesená",J113,0)</f>
        <v>0</v>
      </c>
      <c r="BH113" s="145">
        <f>IF(N113="sníž. přenesená",J113,0)</f>
        <v>0</v>
      </c>
      <c r="BI113" s="145">
        <f>IF(N113="nulová",J113,0)</f>
        <v>0</v>
      </c>
      <c r="BJ113" s="18" t="s">
        <v>83</v>
      </c>
      <c r="BK113" s="145">
        <f>ROUND(I113*H113,2)</f>
        <v>0</v>
      </c>
      <c r="BL113" s="18" t="s">
        <v>221</v>
      </c>
      <c r="BM113" s="144" t="s">
        <v>303</v>
      </c>
    </row>
    <row r="114" spans="2:47" s="1" customFormat="1" ht="12">
      <c r="B114" s="33"/>
      <c r="D114" s="146" t="s">
        <v>222</v>
      </c>
      <c r="F114" s="147" t="s">
        <v>2240</v>
      </c>
      <c r="I114" s="148"/>
      <c r="L114" s="33"/>
      <c r="M114" s="149"/>
      <c r="T114" s="54"/>
      <c r="AT114" s="18" t="s">
        <v>222</v>
      </c>
      <c r="AU114" s="18" t="s">
        <v>230</v>
      </c>
    </row>
    <row r="115" spans="2:65" s="1" customFormat="1" ht="16.5" customHeight="1">
      <c r="B115" s="33"/>
      <c r="C115" s="133" t="s">
        <v>307</v>
      </c>
      <c r="D115" s="133" t="s">
        <v>217</v>
      </c>
      <c r="E115" s="134" t="s">
        <v>2241</v>
      </c>
      <c r="F115" s="135" t="s">
        <v>2242</v>
      </c>
      <c r="G115" s="136" t="s">
        <v>352</v>
      </c>
      <c r="H115" s="137">
        <v>1</v>
      </c>
      <c r="I115" s="138"/>
      <c r="J115" s="139">
        <f>ROUND(I115*H115,2)</f>
        <v>0</v>
      </c>
      <c r="K115" s="135" t="s">
        <v>220</v>
      </c>
      <c r="L115" s="33"/>
      <c r="M115" s="140" t="s">
        <v>21</v>
      </c>
      <c r="N115" s="141" t="s">
        <v>47</v>
      </c>
      <c r="P115" s="142">
        <f>O115*H115</f>
        <v>0</v>
      </c>
      <c r="Q115" s="142">
        <v>0</v>
      </c>
      <c r="R115" s="142">
        <f>Q115*H115</f>
        <v>0</v>
      </c>
      <c r="S115" s="142">
        <v>0</v>
      </c>
      <c r="T115" s="143">
        <f>S115*H115</f>
        <v>0</v>
      </c>
      <c r="AR115" s="144" t="s">
        <v>221</v>
      </c>
      <c r="AT115" s="144" t="s">
        <v>217</v>
      </c>
      <c r="AU115" s="144" t="s">
        <v>230</v>
      </c>
      <c r="AY115" s="18" t="s">
        <v>215</v>
      </c>
      <c r="BE115" s="145">
        <f>IF(N115="základní",J115,0)</f>
        <v>0</v>
      </c>
      <c r="BF115" s="145">
        <f>IF(N115="snížená",J115,0)</f>
        <v>0</v>
      </c>
      <c r="BG115" s="145">
        <f>IF(N115="zákl. přenesená",J115,0)</f>
        <v>0</v>
      </c>
      <c r="BH115" s="145">
        <f>IF(N115="sníž. přenesená",J115,0)</f>
        <v>0</v>
      </c>
      <c r="BI115" s="145">
        <f>IF(N115="nulová",J115,0)</f>
        <v>0</v>
      </c>
      <c r="BJ115" s="18" t="s">
        <v>83</v>
      </c>
      <c r="BK115" s="145">
        <f>ROUND(I115*H115,2)</f>
        <v>0</v>
      </c>
      <c r="BL115" s="18" t="s">
        <v>221</v>
      </c>
      <c r="BM115" s="144" t="s">
        <v>312</v>
      </c>
    </row>
    <row r="116" spans="2:47" s="1" customFormat="1" ht="12">
      <c r="B116" s="33"/>
      <c r="D116" s="146" t="s">
        <v>222</v>
      </c>
      <c r="F116" s="147" t="s">
        <v>2243</v>
      </c>
      <c r="I116" s="148"/>
      <c r="L116" s="33"/>
      <c r="M116" s="149"/>
      <c r="T116" s="54"/>
      <c r="AT116" s="18" t="s">
        <v>222</v>
      </c>
      <c r="AU116" s="18" t="s">
        <v>230</v>
      </c>
    </row>
    <row r="117" spans="2:65" s="1" customFormat="1" ht="16.5" customHeight="1">
      <c r="B117" s="33"/>
      <c r="C117" s="133" t="s">
        <v>279</v>
      </c>
      <c r="D117" s="133" t="s">
        <v>217</v>
      </c>
      <c r="E117" s="134" t="s">
        <v>2244</v>
      </c>
      <c r="F117" s="135" t="s">
        <v>2245</v>
      </c>
      <c r="G117" s="136" t="s">
        <v>352</v>
      </c>
      <c r="H117" s="137">
        <v>1</v>
      </c>
      <c r="I117" s="138"/>
      <c r="J117" s="139">
        <f>ROUND(I117*H117,2)</f>
        <v>0</v>
      </c>
      <c r="K117" s="135" t="s">
        <v>220</v>
      </c>
      <c r="L117" s="33"/>
      <c r="M117" s="140" t="s">
        <v>21</v>
      </c>
      <c r="N117" s="141" t="s">
        <v>47</v>
      </c>
      <c r="P117" s="142">
        <f>O117*H117</f>
        <v>0</v>
      </c>
      <c r="Q117" s="142">
        <v>0</v>
      </c>
      <c r="R117" s="142">
        <f>Q117*H117</f>
        <v>0</v>
      </c>
      <c r="S117" s="142">
        <v>0</v>
      </c>
      <c r="T117" s="143">
        <f>S117*H117</f>
        <v>0</v>
      </c>
      <c r="AR117" s="144" t="s">
        <v>221</v>
      </c>
      <c r="AT117" s="144" t="s">
        <v>217</v>
      </c>
      <c r="AU117" s="144" t="s">
        <v>230</v>
      </c>
      <c r="AY117" s="18" t="s">
        <v>215</v>
      </c>
      <c r="BE117" s="145">
        <f>IF(N117="základní",J117,0)</f>
        <v>0</v>
      </c>
      <c r="BF117" s="145">
        <f>IF(N117="snížená",J117,0)</f>
        <v>0</v>
      </c>
      <c r="BG117" s="145">
        <f>IF(N117="zákl. přenesená",J117,0)</f>
        <v>0</v>
      </c>
      <c r="BH117" s="145">
        <f>IF(N117="sníž. přenesená",J117,0)</f>
        <v>0</v>
      </c>
      <c r="BI117" s="145">
        <f>IF(N117="nulová",J117,0)</f>
        <v>0</v>
      </c>
      <c r="BJ117" s="18" t="s">
        <v>83</v>
      </c>
      <c r="BK117" s="145">
        <f>ROUND(I117*H117,2)</f>
        <v>0</v>
      </c>
      <c r="BL117" s="18" t="s">
        <v>221</v>
      </c>
      <c r="BM117" s="144" t="s">
        <v>319</v>
      </c>
    </row>
    <row r="118" spans="2:47" s="1" customFormat="1" ht="12">
      <c r="B118" s="33"/>
      <c r="D118" s="146" t="s">
        <v>222</v>
      </c>
      <c r="F118" s="147" t="s">
        <v>2246</v>
      </c>
      <c r="I118" s="148"/>
      <c r="L118" s="33"/>
      <c r="M118" s="149"/>
      <c r="T118" s="54"/>
      <c r="AT118" s="18" t="s">
        <v>222</v>
      </c>
      <c r="AU118" s="18" t="s">
        <v>230</v>
      </c>
    </row>
    <row r="119" spans="2:65" s="1" customFormat="1" ht="16.5" customHeight="1">
      <c r="B119" s="33"/>
      <c r="C119" s="133" t="s">
        <v>324</v>
      </c>
      <c r="D119" s="133" t="s">
        <v>217</v>
      </c>
      <c r="E119" s="134" t="s">
        <v>2247</v>
      </c>
      <c r="F119" s="135" t="s">
        <v>2248</v>
      </c>
      <c r="G119" s="136" t="s">
        <v>352</v>
      </c>
      <c r="H119" s="137">
        <v>8</v>
      </c>
      <c r="I119" s="138"/>
      <c r="J119" s="139">
        <f>ROUND(I119*H119,2)</f>
        <v>0</v>
      </c>
      <c r="K119" s="135" t="s">
        <v>220</v>
      </c>
      <c r="L119" s="33"/>
      <c r="M119" s="140" t="s">
        <v>21</v>
      </c>
      <c r="N119" s="141" t="s">
        <v>47</v>
      </c>
      <c r="P119" s="142">
        <f>O119*H119</f>
        <v>0</v>
      </c>
      <c r="Q119" s="142">
        <v>0</v>
      </c>
      <c r="R119" s="142">
        <f>Q119*H119</f>
        <v>0</v>
      </c>
      <c r="S119" s="142">
        <v>0</v>
      </c>
      <c r="T119" s="143">
        <f>S119*H119</f>
        <v>0</v>
      </c>
      <c r="AR119" s="144" t="s">
        <v>221</v>
      </c>
      <c r="AT119" s="144" t="s">
        <v>217</v>
      </c>
      <c r="AU119" s="144" t="s">
        <v>230</v>
      </c>
      <c r="AY119" s="18" t="s">
        <v>215</v>
      </c>
      <c r="BE119" s="145">
        <f>IF(N119="základní",J119,0)</f>
        <v>0</v>
      </c>
      <c r="BF119" s="145">
        <f>IF(N119="snížená",J119,0)</f>
        <v>0</v>
      </c>
      <c r="BG119" s="145">
        <f>IF(N119="zákl. přenesená",J119,0)</f>
        <v>0</v>
      </c>
      <c r="BH119" s="145">
        <f>IF(N119="sníž. přenesená",J119,0)</f>
        <v>0</v>
      </c>
      <c r="BI119" s="145">
        <f>IF(N119="nulová",J119,0)</f>
        <v>0</v>
      </c>
      <c r="BJ119" s="18" t="s">
        <v>83</v>
      </c>
      <c r="BK119" s="145">
        <f>ROUND(I119*H119,2)</f>
        <v>0</v>
      </c>
      <c r="BL119" s="18" t="s">
        <v>221</v>
      </c>
      <c r="BM119" s="144" t="s">
        <v>327</v>
      </c>
    </row>
    <row r="120" spans="2:47" s="1" customFormat="1" ht="12">
      <c r="B120" s="33"/>
      <c r="D120" s="146" t="s">
        <v>222</v>
      </c>
      <c r="F120" s="147" t="s">
        <v>2249</v>
      </c>
      <c r="I120" s="148"/>
      <c r="L120" s="33"/>
      <c r="M120" s="149"/>
      <c r="T120" s="54"/>
      <c r="AT120" s="18" t="s">
        <v>222</v>
      </c>
      <c r="AU120" s="18" t="s">
        <v>230</v>
      </c>
    </row>
    <row r="121" spans="2:65" s="1" customFormat="1" ht="16.5" customHeight="1">
      <c r="B121" s="33"/>
      <c r="C121" s="133" t="s">
        <v>287</v>
      </c>
      <c r="D121" s="133" t="s">
        <v>217</v>
      </c>
      <c r="E121" s="134" t="s">
        <v>2250</v>
      </c>
      <c r="F121" s="135" t="s">
        <v>2251</v>
      </c>
      <c r="G121" s="136" t="s">
        <v>352</v>
      </c>
      <c r="H121" s="137">
        <v>4</v>
      </c>
      <c r="I121" s="138"/>
      <c r="J121" s="139">
        <f>ROUND(I121*H121,2)</f>
        <v>0</v>
      </c>
      <c r="K121" s="135" t="s">
        <v>220</v>
      </c>
      <c r="L121" s="33"/>
      <c r="M121" s="140" t="s">
        <v>21</v>
      </c>
      <c r="N121" s="141" t="s">
        <v>47</v>
      </c>
      <c r="P121" s="142">
        <f>O121*H121</f>
        <v>0</v>
      </c>
      <c r="Q121" s="142">
        <v>0</v>
      </c>
      <c r="R121" s="142">
        <f>Q121*H121</f>
        <v>0</v>
      </c>
      <c r="S121" s="142">
        <v>0.0002</v>
      </c>
      <c r="T121" s="143">
        <f>S121*H121</f>
        <v>0.0008</v>
      </c>
      <c r="AR121" s="144" t="s">
        <v>221</v>
      </c>
      <c r="AT121" s="144" t="s">
        <v>217</v>
      </c>
      <c r="AU121" s="144" t="s">
        <v>230</v>
      </c>
      <c r="AY121" s="18" t="s">
        <v>215</v>
      </c>
      <c r="BE121" s="145">
        <f>IF(N121="základní",J121,0)</f>
        <v>0</v>
      </c>
      <c r="BF121" s="145">
        <f>IF(N121="snížená",J121,0)</f>
        <v>0</v>
      </c>
      <c r="BG121" s="145">
        <f>IF(N121="zákl. přenesená",J121,0)</f>
        <v>0</v>
      </c>
      <c r="BH121" s="145">
        <f>IF(N121="sníž. přenesená",J121,0)</f>
        <v>0</v>
      </c>
      <c r="BI121" s="145">
        <f>IF(N121="nulová",J121,0)</f>
        <v>0</v>
      </c>
      <c r="BJ121" s="18" t="s">
        <v>83</v>
      </c>
      <c r="BK121" s="145">
        <f>ROUND(I121*H121,2)</f>
        <v>0</v>
      </c>
      <c r="BL121" s="18" t="s">
        <v>221</v>
      </c>
      <c r="BM121" s="144" t="s">
        <v>335</v>
      </c>
    </row>
    <row r="122" spans="2:47" s="1" customFormat="1" ht="12">
      <c r="B122" s="33"/>
      <c r="D122" s="146" t="s">
        <v>222</v>
      </c>
      <c r="F122" s="147" t="s">
        <v>2252</v>
      </c>
      <c r="I122" s="148"/>
      <c r="L122" s="33"/>
      <c r="M122" s="149"/>
      <c r="T122" s="54"/>
      <c r="AT122" s="18" t="s">
        <v>222</v>
      </c>
      <c r="AU122" s="18" t="s">
        <v>230</v>
      </c>
    </row>
    <row r="123" spans="2:65" s="1" customFormat="1" ht="16.5" customHeight="1">
      <c r="B123" s="33"/>
      <c r="C123" s="133" t="s">
        <v>8</v>
      </c>
      <c r="D123" s="133" t="s">
        <v>217</v>
      </c>
      <c r="E123" s="134" t="s">
        <v>2253</v>
      </c>
      <c r="F123" s="135" t="s">
        <v>2254</v>
      </c>
      <c r="G123" s="136" t="s">
        <v>352</v>
      </c>
      <c r="H123" s="137">
        <v>4</v>
      </c>
      <c r="I123" s="138"/>
      <c r="J123" s="139">
        <f>ROUND(I123*H123,2)</f>
        <v>0</v>
      </c>
      <c r="K123" s="135" t="s">
        <v>220</v>
      </c>
      <c r="L123" s="33"/>
      <c r="M123" s="140" t="s">
        <v>21</v>
      </c>
      <c r="N123" s="141" t="s">
        <v>47</v>
      </c>
      <c r="P123" s="142">
        <f>O123*H123</f>
        <v>0</v>
      </c>
      <c r="Q123" s="142">
        <v>0</v>
      </c>
      <c r="R123" s="142">
        <f>Q123*H123</f>
        <v>0</v>
      </c>
      <c r="S123" s="142">
        <v>0.001</v>
      </c>
      <c r="T123" s="143">
        <f>S123*H123</f>
        <v>0.004</v>
      </c>
      <c r="AR123" s="144" t="s">
        <v>221</v>
      </c>
      <c r="AT123" s="144" t="s">
        <v>217</v>
      </c>
      <c r="AU123" s="144" t="s">
        <v>230</v>
      </c>
      <c r="AY123" s="18" t="s">
        <v>215</v>
      </c>
      <c r="BE123" s="145">
        <f>IF(N123="základní",J123,0)</f>
        <v>0</v>
      </c>
      <c r="BF123" s="145">
        <f>IF(N123="snížená",J123,0)</f>
        <v>0</v>
      </c>
      <c r="BG123" s="145">
        <f>IF(N123="zákl. přenesená",J123,0)</f>
        <v>0</v>
      </c>
      <c r="BH123" s="145">
        <f>IF(N123="sníž. přenesená",J123,0)</f>
        <v>0</v>
      </c>
      <c r="BI123" s="145">
        <f>IF(N123="nulová",J123,0)</f>
        <v>0</v>
      </c>
      <c r="BJ123" s="18" t="s">
        <v>83</v>
      </c>
      <c r="BK123" s="145">
        <f>ROUND(I123*H123,2)</f>
        <v>0</v>
      </c>
      <c r="BL123" s="18" t="s">
        <v>221</v>
      </c>
      <c r="BM123" s="144" t="s">
        <v>341</v>
      </c>
    </row>
    <row r="124" spans="2:47" s="1" customFormat="1" ht="12">
      <c r="B124" s="33"/>
      <c r="D124" s="146" t="s">
        <v>222</v>
      </c>
      <c r="F124" s="147" t="s">
        <v>2255</v>
      </c>
      <c r="I124" s="148"/>
      <c r="L124" s="33"/>
      <c r="M124" s="149"/>
      <c r="T124" s="54"/>
      <c r="AT124" s="18" t="s">
        <v>222</v>
      </c>
      <c r="AU124" s="18" t="s">
        <v>230</v>
      </c>
    </row>
    <row r="125" spans="2:63" s="11" customFormat="1" ht="20.9" customHeight="1">
      <c r="B125" s="121"/>
      <c r="D125" s="122" t="s">
        <v>75</v>
      </c>
      <c r="E125" s="131" t="s">
        <v>1864</v>
      </c>
      <c r="F125" s="131" t="s">
        <v>2256</v>
      </c>
      <c r="I125" s="124"/>
      <c r="J125" s="132">
        <f>BK125</f>
        <v>0</v>
      </c>
      <c r="L125" s="121"/>
      <c r="M125" s="126"/>
      <c r="P125" s="127">
        <f>SUM(P126:P130)</f>
        <v>0</v>
      </c>
      <c r="R125" s="127">
        <f>SUM(R126:R130)</f>
        <v>0</v>
      </c>
      <c r="T125" s="128">
        <f>SUM(T126:T130)</f>
        <v>0</v>
      </c>
      <c r="AR125" s="122" t="s">
        <v>83</v>
      </c>
      <c r="AT125" s="129" t="s">
        <v>75</v>
      </c>
      <c r="AU125" s="129" t="s">
        <v>85</v>
      </c>
      <c r="AY125" s="122" t="s">
        <v>215</v>
      </c>
      <c r="BK125" s="130">
        <f>SUM(BK126:BK130)</f>
        <v>0</v>
      </c>
    </row>
    <row r="126" spans="2:65" s="1" customFormat="1" ht="16.5" customHeight="1">
      <c r="B126" s="33"/>
      <c r="C126" s="179" t="s">
        <v>291</v>
      </c>
      <c r="D126" s="179" t="s">
        <v>308</v>
      </c>
      <c r="E126" s="180" t="s">
        <v>2257</v>
      </c>
      <c r="F126" s="181" t="s">
        <v>2258</v>
      </c>
      <c r="G126" s="182" t="s">
        <v>352</v>
      </c>
      <c r="H126" s="183">
        <v>4</v>
      </c>
      <c r="I126" s="184"/>
      <c r="J126" s="185">
        <f>ROUND(I126*H126,2)</f>
        <v>0</v>
      </c>
      <c r="K126" s="181" t="s">
        <v>405</v>
      </c>
      <c r="L126" s="186"/>
      <c r="M126" s="187" t="s">
        <v>21</v>
      </c>
      <c r="N126" s="188" t="s">
        <v>47</v>
      </c>
      <c r="P126" s="142">
        <f>O126*H126</f>
        <v>0</v>
      </c>
      <c r="Q126" s="142">
        <v>0</v>
      </c>
      <c r="R126" s="142">
        <f>Q126*H126</f>
        <v>0</v>
      </c>
      <c r="S126" s="142">
        <v>0</v>
      </c>
      <c r="T126" s="143">
        <f>S126*H126</f>
        <v>0</v>
      </c>
      <c r="AR126" s="144" t="s">
        <v>257</v>
      </c>
      <c r="AT126" s="144" t="s">
        <v>308</v>
      </c>
      <c r="AU126" s="144" t="s">
        <v>230</v>
      </c>
      <c r="AY126" s="18" t="s">
        <v>215</v>
      </c>
      <c r="BE126" s="145">
        <f>IF(N126="základní",J126,0)</f>
        <v>0</v>
      </c>
      <c r="BF126" s="145">
        <f>IF(N126="snížená",J126,0)</f>
        <v>0</v>
      </c>
      <c r="BG126" s="145">
        <f>IF(N126="zákl. přenesená",J126,0)</f>
        <v>0</v>
      </c>
      <c r="BH126" s="145">
        <f>IF(N126="sníž. přenesená",J126,0)</f>
        <v>0</v>
      </c>
      <c r="BI126" s="145">
        <f>IF(N126="nulová",J126,0)</f>
        <v>0</v>
      </c>
      <c r="BJ126" s="18" t="s">
        <v>83</v>
      </c>
      <c r="BK126" s="145">
        <f>ROUND(I126*H126,2)</f>
        <v>0</v>
      </c>
      <c r="BL126" s="18" t="s">
        <v>221</v>
      </c>
      <c r="BM126" s="144" t="s">
        <v>345</v>
      </c>
    </row>
    <row r="127" spans="2:65" s="1" customFormat="1" ht="16.5" customHeight="1">
      <c r="B127" s="33"/>
      <c r="C127" s="179" t="s">
        <v>349</v>
      </c>
      <c r="D127" s="179" t="s">
        <v>308</v>
      </c>
      <c r="E127" s="180" t="s">
        <v>2259</v>
      </c>
      <c r="F127" s="181" t="s">
        <v>2260</v>
      </c>
      <c r="G127" s="182" t="s">
        <v>352</v>
      </c>
      <c r="H127" s="183">
        <v>4</v>
      </c>
      <c r="I127" s="184"/>
      <c r="J127" s="185">
        <f>ROUND(I127*H127,2)</f>
        <v>0</v>
      </c>
      <c r="K127" s="181" t="s">
        <v>405</v>
      </c>
      <c r="L127" s="186"/>
      <c r="M127" s="187" t="s">
        <v>21</v>
      </c>
      <c r="N127" s="188" t="s">
        <v>47</v>
      </c>
      <c r="P127" s="142">
        <f>O127*H127</f>
        <v>0</v>
      </c>
      <c r="Q127" s="142">
        <v>0</v>
      </c>
      <c r="R127" s="142">
        <f>Q127*H127</f>
        <v>0</v>
      </c>
      <c r="S127" s="142">
        <v>0</v>
      </c>
      <c r="T127" s="143">
        <f>S127*H127</f>
        <v>0</v>
      </c>
      <c r="AR127" s="144" t="s">
        <v>257</v>
      </c>
      <c r="AT127" s="144" t="s">
        <v>308</v>
      </c>
      <c r="AU127" s="144" t="s">
        <v>230</v>
      </c>
      <c r="AY127" s="18" t="s">
        <v>215</v>
      </c>
      <c r="BE127" s="145">
        <f>IF(N127="základní",J127,0)</f>
        <v>0</v>
      </c>
      <c r="BF127" s="145">
        <f>IF(N127="snížená",J127,0)</f>
        <v>0</v>
      </c>
      <c r="BG127" s="145">
        <f>IF(N127="zákl. přenesená",J127,0)</f>
        <v>0</v>
      </c>
      <c r="BH127" s="145">
        <f>IF(N127="sníž. přenesená",J127,0)</f>
        <v>0</v>
      </c>
      <c r="BI127" s="145">
        <f>IF(N127="nulová",J127,0)</f>
        <v>0</v>
      </c>
      <c r="BJ127" s="18" t="s">
        <v>83</v>
      </c>
      <c r="BK127" s="145">
        <f>ROUND(I127*H127,2)</f>
        <v>0</v>
      </c>
      <c r="BL127" s="18" t="s">
        <v>221</v>
      </c>
      <c r="BM127" s="144" t="s">
        <v>353</v>
      </c>
    </row>
    <row r="128" spans="2:65" s="1" customFormat="1" ht="16.5" customHeight="1">
      <c r="B128" s="33"/>
      <c r="C128" s="179" t="s">
        <v>297</v>
      </c>
      <c r="D128" s="179" t="s">
        <v>308</v>
      </c>
      <c r="E128" s="180" t="s">
        <v>2261</v>
      </c>
      <c r="F128" s="181" t="s">
        <v>2262</v>
      </c>
      <c r="G128" s="182" t="s">
        <v>301</v>
      </c>
      <c r="H128" s="183">
        <v>80</v>
      </c>
      <c r="I128" s="184"/>
      <c r="J128" s="185">
        <f>ROUND(I128*H128,2)</f>
        <v>0</v>
      </c>
      <c r="K128" s="181" t="s">
        <v>405</v>
      </c>
      <c r="L128" s="186"/>
      <c r="M128" s="187" t="s">
        <v>21</v>
      </c>
      <c r="N128" s="188" t="s">
        <v>47</v>
      </c>
      <c r="P128" s="142">
        <f>O128*H128</f>
        <v>0</v>
      </c>
      <c r="Q128" s="142">
        <v>0</v>
      </c>
      <c r="R128" s="142">
        <f>Q128*H128</f>
        <v>0</v>
      </c>
      <c r="S128" s="142">
        <v>0</v>
      </c>
      <c r="T128" s="143">
        <f>S128*H128</f>
        <v>0</v>
      </c>
      <c r="AR128" s="144" t="s">
        <v>257</v>
      </c>
      <c r="AT128" s="144" t="s">
        <v>308</v>
      </c>
      <c r="AU128" s="144" t="s">
        <v>230</v>
      </c>
      <c r="AY128" s="18" t="s">
        <v>215</v>
      </c>
      <c r="BE128" s="145">
        <f>IF(N128="základní",J128,0)</f>
        <v>0</v>
      </c>
      <c r="BF128" s="145">
        <f>IF(N128="snížená",J128,0)</f>
        <v>0</v>
      </c>
      <c r="BG128" s="145">
        <f>IF(N128="zákl. přenesená",J128,0)</f>
        <v>0</v>
      </c>
      <c r="BH128" s="145">
        <f>IF(N128="sníž. přenesená",J128,0)</f>
        <v>0</v>
      </c>
      <c r="BI128" s="145">
        <f>IF(N128="nulová",J128,0)</f>
        <v>0</v>
      </c>
      <c r="BJ128" s="18" t="s">
        <v>83</v>
      </c>
      <c r="BK128" s="145">
        <f>ROUND(I128*H128,2)</f>
        <v>0</v>
      </c>
      <c r="BL128" s="18" t="s">
        <v>221</v>
      </c>
      <c r="BM128" s="144" t="s">
        <v>461</v>
      </c>
    </row>
    <row r="129" spans="2:65" s="1" customFormat="1" ht="16.5" customHeight="1">
      <c r="B129" s="33"/>
      <c r="C129" s="179" t="s">
        <v>363</v>
      </c>
      <c r="D129" s="179" t="s">
        <v>308</v>
      </c>
      <c r="E129" s="180" t="s">
        <v>2263</v>
      </c>
      <c r="F129" s="181" t="s">
        <v>2264</v>
      </c>
      <c r="G129" s="182" t="s">
        <v>352</v>
      </c>
      <c r="H129" s="183">
        <v>150</v>
      </c>
      <c r="I129" s="184"/>
      <c r="J129" s="185">
        <f>ROUND(I129*H129,2)</f>
        <v>0</v>
      </c>
      <c r="K129" s="181" t="s">
        <v>405</v>
      </c>
      <c r="L129" s="186"/>
      <c r="M129" s="187" t="s">
        <v>21</v>
      </c>
      <c r="N129" s="188" t="s">
        <v>47</v>
      </c>
      <c r="P129" s="142">
        <f>O129*H129</f>
        <v>0</v>
      </c>
      <c r="Q129" s="142">
        <v>0</v>
      </c>
      <c r="R129" s="142">
        <f>Q129*H129</f>
        <v>0</v>
      </c>
      <c r="S129" s="142">
        <v>0</v>
      </c>
      <c r="T129" s="143">
        <f>S129*H129</f>
        <v>0</v>
      </c>
      <c r="AR129" s="144" t="s">
        <v>257</v>
      </c>
      <c r="AT129" s="144" t="s">
        <v>308</v>
      </c>
      <c r="AU129" s="144" t="s">
        <v>230</v>
      </c>
      <c r="AY129" s="18" t="s">
        <v>215</v>
      </c>
      <c r="BE129" s="145">
        <f>IF(N129="základní",J129,0)</f>
        <v>0</v>
      </c>
      <c r="BF129" s="145">
        <f>IF(N129="snížená",J129,0)</f>
        <v>0</v>
      </c>
      <c r="BG129" s="145">
        <f>IF(N129="zákl. přenesená",J129,0)</f>
        <v>0</v>
      </c>
      <c r="BH129" s="145">
        <f>IF(N129="sníž. přenesená",J129,0)</f>
        <v>0</v>
      </c>
      <c r="BI129" s="145">
        <f>IF(N129="nulová",J129,0)</f>
        <v>0</v>
      </c>
      <c r="BJ129" s="18" t="s">
        <v>83</v>
      </c>
      <c r="BK129" s="145">
        <f>ROUND(I129*H129,2)</f>
        <v>0</v>
      </c>
      <c r="BL129" s="18" t="s">
        <v>221</v>
      </c>
      <c r="BM129" s="144" t="s">
        <v>366</v>
      </c>
    </row>
    <row r="130" spans="2:65" s="1" customFormat="1" ht="16.5" customHeight="1">
      <c r="B130" s="33"/>
      <c r="C130" s="179" t="s">
        <v>303</v>
      </c>
      <c r="D130" s="179" t="s">
        <v>308</v>
      </c>
      <c r="E130" s="180" t="s">
        <v>2265</v>
      </c>
      <c r="F130" s="181" t="s">
        <v>2266</v>
      </c>
      <c r="G130" s="182" t="s">
        <v>352</v>
      </c>
      <c r="H130" s="183">
        <v>1</v>
      </c>
      <c r="I130" s="184"/>
      <c r="J130" s="185">
        <f>ROUND(I130*H130,2)</f>
        <v>0</v>
      </c>
      <c r="K130" s="181" t="s">
        <v>405</v>
      </c>
      <c r="L130" s="186"/>
      <c r="M130" s="187" t="s">
        <v>21</v>
      </c>
      <c r="N130" s="188" t="s">
        <v>47</v>
      </c>
      <c r="P130" s="142">
        <f>O130*H130</f>
        <v>0</v>
      </c>
      <c r="Q130" s="142">
        <v>0</v>
      </c>
      <c r="R130" s="142">
        <f>Q130*H130</f>
        <v>0</v>
      </c>
      <c r="S130" s="142">
        <v>0</v>
      </c>
      <c r="T130" s="143">
        <f>S130*H130</f>
        <v>0</v>
      </c>
      <c r="AR130" s="144" t="s">
        <v>257</v>
      </c>
      <c r="AT130" s="144" t="s">
        <v>308</v>
      </c>
      <c r="AU130" s="144" t="s">
        <v>230</v>
      </c>
      <c r="AY130" s="18" t="s">
        <v>215</v>
      </c>
      <c r="BE130" s="145">
        <f>IF(N130="základní",J130,0)</f>
        <v>0</v>
      </c>
      <c r="BF130" s="145">
        <f>IF(N130="snížená",J130,0)</f>
        <v>0</v>
      </c>
      <c r="BG130" s="145">
        <f>IF(N130="zákl. přenesená",J130,0)</f>
        <v>0</v>
      </c>
      <c r="BH130" s="145">
        <f>IF(N130="sníž. přenesená",J130,0)</f>
        <v>0</v>
      </c>
      <c r="BI130" s="145">
        <f>IF(N130="nulová",J130,0)</f>
        <v>0</v>
      </c>
      <c r="BJ130" s="18" t="s">
        <v>83</v>
      </c>
      <c r="BK130" s="145">
        <f>ROUND(I130*H130,2)</f>
        <v>0</v>
      </c>
      <c r="BL130" s="18" t="s">
        <v>221</v>
      </c>
      <c r="BM130" s="144" t="s">
        <v>371</v>
      </c>
    </row>
    <row r="131" spans="2:63" s="11" customFormat="1" ht="20.9" customHeight="1">
      <c r="B131" s="121"/>
      <c r="D131" s="122" t="s">
        <v>75</v>
      </c>
      <c r="E131" s="131" t="s">
        <v>1878</v>
      </c>
      <c r="F131" s="131" t="s">
        <v>2267</v>
      </c>
      <c r="I131" s="124"/>
      <c r="J131" s="132">
        <f>BK131</f>
        <v>0</v>
      </c>
      <c r="L131" s="121"/>
      <c r="M131" s="126"/>
      <c r="P131" s="127">
        <f>SUM(P132:P133)</f>
        <v>0</v>
      </c>
      <c r="R131" s="127">
        <f>SUM(R132:R133)</f>
        <v>0</v>
      </c>
      <c r="T131" s="128">
        <f>SUM(T132:T133)</f>
        <v>0</v>
      </c>
      <c r="AR131" s="122" t="s">
        <v>83</v>
      </c>
      <c r="AT131" s="129" t="s">
        <v>75</v>
      </c>
      <c r="AU131" s="129" t="s">
        <v>85</v>
      </c>
      <c r="AY131" s="122" t="s">
        <v>215</v>
      </c>
      <c r="BK131" s="130">
        <f>SUM(BK132:BK133)</f>
        <v>0</v>
      </c>
    </row>
    <row r="132" spans="2:65" s="1" customFormat="1" ht="24.25" customHeight="1">
      <c r="B132" s="33"/>
      <c r="C132" s="133" t="s">
        <v>7</v>
      </c>
      <c r="D132" s="133" t="s">
        <v>217</v>
      </c>
      <c r="E132" s="134" t="s">
        <v>2268</v>
      </c>
      <c r="F132" s="135" t="s">
        <v>2269</v>
      </c>
      <c r="G132" s="136" t="s">
        <v>2270</v>
      </c>
      <c r="H132" s="197"/>
      <c r="I132" s="138"/>
      <c r="J132" s="139">
        <f>ROUND(I132*H132,2)</f>
        <v>0</v>
      </c>
      <c r="K132" s="135" t="s">
        <v>220</v>
      </c>
      <c r="L132" s="33"/>
      <c r="M132" s="140" t="s">
        <v>21</v>
      </c>
      <c r="N132" s="141" t="s">
        <v>47</v>
      </c>
      <c r="P132" s="142">
        <f>O132*H132</f>
        <v>0</v>
      </c>
      <c r="Q132" s="142">
        <v>0</v>
      </c>
      <c r="R132" s="142">
        <f>Q132*H132</f>
        <v>0</v>
      </c>
      <c r="S132" s="142">
        <v>0</v>
      </c>
      <c r="T132" s="143">
        <f>S132*H132</f>
        <v>0</v>
      </c>
      <c r="AR132" s="144" t="s">
        <v>221</v>
      </c>
      <c r="AT132" s="144" t="s">
        <v>217</v>
      </c>
      <c r="AU132" s="144" t="s">
        <v>230</v>
      </c>
      <c r="AY132" s="18" t="s">
        <v>215</v>
      </c>
      <c r="BE132" s="145">
        <f>IF(N132="základní",J132,0)</f>
        <v>0</v>
      </c>
      <c r="BF132" s="145">
        <f>IF(N132="snížená",J132,0)</f>
        <v>0</v>
      </c>
      <c r="BG132" s="145">
        <f>IF(N132="zákl. přenesená",J132,0)</f>
        <v>0</v>
      </c>
      <c r="BH132" s="145">
        <f>IF(N132="sníž. přenesená",J132,0)</f>
        <v>0</v>
      </c>
      <c r="BI132" s="145">
        <f>IF(N132="nulová",J132,0)</f>
        <v>0</v>
      </c>
      <c r="BJ132" s="18" t="s">
        <v>83</v>
      </c>
      <c r="BK132" s="145">
        <f>ROUND(I132*H132,2)</f>
        <v>0</v>
      </c>
      <c r="BL132" s="18" t="s">
        <v>221</v>
      </c>
      <c r="BM132" s="144" t="s">
        <v>377</v>
      </c>
    </row>
    <row r="133" spans="2:47" s="1" customFormat="1" ht="12">
      <c r="B133" s="33"/>
      <c r="D133" s="146" t="s">
        <v>222</v>
      </c>
      <c r="F133" s="147" t="s">
        <v>2271</v>
      </c>
      <c r="I133" s="148"/>
      <c r="L133" s="33"/>
      <c r="M133" s="198"/>
      <c r="N133" s="194"/>
      <c r="O133" s="194"/>
      <c r="P133" s="194"/>
      <c r="Q133" s="194"/>
      <c r="R133" s="194"/>
      <c r="S133" s="194"/>
      <c r="T133" s="199"/>
      <c r="AT133" s="18" t="s">
        <v>222</v>
      </c>
      <c r="AU133" s="18" t="s">
        <v>230</v>
      </c>
    </row>
    <row r="134" spans="2:12" s="1" customFormat="1" ht="7" customHeight="1">
      <c r="B134" s="42"/>
      <c r="C134" s="43"/>
      <c r="D134" s="43"/>
      <c r="E134" s="43"/>
      <c r="F134" s="43"/>
      <c r="G134" s="43"/>
      <c r="H134" s="43"/>
      <c r="I134" s="43"/>
      <c r="J134" s="43"/>
      <c r="K134" s="43"/>
      <c r="L134" s="33"/>
    </row>
  </sheetData>
  <sheetProtection algorithmName="SHA-512" hashValue="9ueHIBo0BvL3o+D8R1r+njajp4h5oeNfisHqDlcDAk/zGhfDAgm+lhN/TAdW6+T6vS7K+rx8BGq1vOB4hEQjSA==" saltValue="QVilm9RakQ9R3KzMxsajogrzoJEoujWwssUUgAqFPyLBf38srGmplUFwB7GY2t4pvLRH7HjzaAL9dKaTMnIotg==" spinCount="100000" sheet="1" objects="1" scenarios="1" formatColumns="0" formatRows="0" autoFilter="0"/>
  <autoFilter ref="C90:K133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hyperlinks>
    <hyperlink ref="F97" r:id="rId1" display="https://podminky.urs.cz/item/CS_URS_2022_02/742111001"/>
    <hyperlink ref="F99" r:id="rId2" display="https://podminky.urs.cz/item/CS_URS_2022_02/742121001"/>
    <hyperlink ref="F101" r:id="rId3" display="https://podminky.urs.cz/item/CS_URS_2022_02/742190001"/>
    <hyperlink ref="F103" r:id="rId4" display="https://podminky.urs.cz/item/CS_URS_2022_02/742190002"/>
    <hyperlink ref="F105" r:id="rId5" display="https://podminky.urs.cz/item/CS_URS_2022_02/742190004"/>
    <hyperlink ref="F108" r:id="rId6" display="https://podminky.urs.cz/item/CS_URS_2022_02/742210121"/>
    <hyperlink ref="F110" r:id="rId7" display="https://podminky.urs.cz/item/CS_URS_2022_02/742210131"/>
    <hyperlink ref="F112" r:id="rId8" display="https://podminky.urs.cz/item/CS_URS_2022_02/742210401"/>
    <hyperlink ref="F114" r:id="rId9" display="https://podminky.urs.cz/item/CS_URS_2022_02/742210421"/>
    <hyperlink ref="F116" r:id="rId10" display="https://podminky.urs.cz/item/CS_URS_2022_02/742210501"/>
    <hyperlink ref="F118" r:id="rId11" display="https://podminky.urs.cz/item/CS_URS_2022_02/742210503"/>
    <hyperlink ref="F120" r:id="rId12" display="https://podminky.urs.cz/item/CS_URS_2022_02/742210521"/>
    <hyperlink ref="F122" r:id="rId13" display="https://podminky.urs.cz/item/CS_URS_2022_02/742210821"/>
    <hyperlink ref="F124" r:id="rId14" display="https://podminky.urs.cz/item/CS_URS_2022_02/742210861"/>
    <hyperlink ref="F133" r:id="rId15" display="https://podminky.urs.cz/item/CS_URS_2022_02/998742201"/>
  </hyperlink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4" r:id="rId17"/>
  <headerFooter>
    <oddFooter>&amp;CStrana &amp;P z &amp;N</oddFooter>
  </headerFooter>
  <drawing r:id="rId1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2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7109375" style="0" customWidth="1"/>
    <col min="7" max="7" width="7.421875" style="0" customWidth="1"/>
    <col min="8" max="8" width="14.00390625" style="0" customWidth="1"/>
    <col min="9" max="9" width="15.7109375" style="0" customWidth="1"/>
    <col min="10" max="11" width="22.28125" style="0" customWidth="1"/>
    <col min="12" max="12" width="9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7" customHeight="1"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AT2" s="18" t="s">
        <v>110</v>
      </c>
    </row>
    <row r="3" spans="2:46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85</v>
      </c>
    </row>
    <row r="4" spans="2:46" ht="25" customHeight="1">
      <c r="B4" s="21"/>
      <c r="D4" s="22" t="s">
        <v>118</v>
      </c>
      <c r="L4" s="21"/>
      <c r="M4" s="92" t="s">
        <v>10</v>
      </c>
      <c r="AT4" s="18" t="s">
        <v>4</v>
      </c>
    </row>
    <row r="5" spans="2:12" ht="7" customHeight="1">
      <c r="B5" s="21"/>
      <c r="L5" s="21"/>
    </row>
    <row r="6" spans="2:12" ht="12" customHeight="1">
      <c r="B6" s="21"/>
      <c r="D6" s="28" t="s">
        <v>16</v>
      </c>
      <c r="L6" s="21"/>
    </row>
    <row r="7" spans="2:12" ht="16.5" customHeight="1">
      <c r="B7" s="21"/>
      <c r="E7" s="329" t="str">
        <f>'Rekapitulace stavby'!K6</f>
        <v>RUK SBZ - PD výměny záložního zdroje Karolinum</v>
      </c>
      <c r="F7" s="330"/>
      <c r="G7" s="330"/>
      <c r="H7" s="330"/>
      <c r="L7" s="21"/>
    </row>
    <row r="8" spans="2:12" s="1" customFormat="1" ht="12" customHeight="1">
      <c r="B8" s="33"/>
      <c r="D8" s="28" t="s">
        <v>131</v>
      </c>
      <c r="L8" s="33"/>
    </row>
    <row r="9" spans="2:12" s="1" customFormat="1" ht="16.5" customHeight="1">
      <c r="B9" s="33"/>
      <c r="E9" s="309" t="s">
        <v>2272</v>
      </c>
      <c r="F9" s="328"/>
      <c r="G9" s="328"/>
      <c r="H9" s="328"/>
      <c r="L9" s="33"/>
    </row>
    <row r="10" spans="2:12" s="1" customFormat="1" ht="12">
      <c r="B10" s="33"/>
      <c r="L10" s="33"/>
    </row>
    <row r="11" spans="2:12" s="1" customFormat="1" ht="12" customHeight="1">
      <c r="B11" s="33"/>
      <c r="D11" s="28" t="s">
        <v>18</v>
      </c>
      <c r="F11" s="26" t="s">
        <v>21</v>
      </c>
      <c r="I11" s="28" t="s">
        <v>20</v>
      </c>
      <c r="J11" s="26" t="s">
        <v>21</v>
      </c>
      <c r="L11" s="33"/>
    </row>
    <row r="12" spans="2:12" s="1" customFormat="1" ht="12" customHeight="1">
      <c r="B12" s="33"/>
      <c r="D12" s="28" t="s">
        <v>22</v>
      </c>
      <c r="F12" s="26" t="s">
        <v>23</v>
      </c>
      <c r="I12" s="28" t="s">
        <v>24</v>
      </c>
      <c r="J12" s="50" t="str">
        <f>'Rekapitulace stavby'!AN8</f>
        <v>31. 10. 2022</v>
      </c>
      <c r="L12" s="33"/>
    </row>
    <row r="13" spans="2:12" s="1" customFormat="1" ht="10.9" customHeight="1">
      <c r="B13" s="33"/>
      <c r="L13" s="33"/>
    </row>
    <row r="14" spans="2:12" s="1" customFormat="1" ht="12" customHeight="1">
      <c r="B14" s="33"/>
      <c r="D14" s="28" t="s">
        <v>26</v>
      </c>
      <c r="I14" s="28" t="s">
        <v>27</v>
      </c>
      <c r="J14" s="26" t="s">
        <v>28</v>
      </c>
      <c r="L14" s="33"/>
    </row>
    <row r="15" spans="2:12" s="1" customFormat="1" ht="18" customHeight="1">
      <c r="B15" s="33"/>
      <c r="E15" s="26" t="s">
        <v>29</v>
      </c>
      <c r="I15" s="28" t="s">
        <v>30</v>
      </c>
      <c r="J15" s="26" t="s">
        <v>21</v>
      </c>
      <c r="L15" s="33"/>
    </row>
    <row r="16" spans="2:12" s="1" customFormat="1" ht="7" customHeight="1">
      <c r="B16" s="33"/>
      <c r="L16" s="33"/>
    </row>
    <row r="17" spans="2:12" s="1" customFormat="1" ht="12" customHeight="1">
      <c r="B17" s="33"/>
      <c r="D17" s="28" t="s">
        <v>31</v>
      </c>
      <c r="I17" s="28" t="s">
        <v>27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331" t="str">
        <f>'Rekapitulace stavby'!E14</f>
        <v>Vyplň údaj</v>
      </c>
      <c r="F18" s="323"/>
      <c r="G18" s="323"/>
      <c r="H18" s="323"/>
      <c r="I18" s="28" t="s">
        <v>30</v>
      </c>
      <c r="J18" s="29" t="str">
        <f>'Rekapitulace stavby'!AN14</f>
        <v>Vyplň údaj</v>
      </c>
      <c r="L18" s="33"/>
    </row>
    <row r="19" spans="2:12" s="1" customFormat="1" ht="7" customHeight="1">
      <c r="B19" s="33"/>
      <c r="L19" s="33"/>
    </row>
    <row r="20" spans="2:12" s="1" customFormat="1" ht="12" customHeight="1">
      <c r="B20" s="33"/>
      <c r="D20" s="28" t="s">
        <v>33</v>
      </c>
      <c r="I20" s="28" t="s">
        <v>27</v>
      </c>
      <c r="J20" s="26" t="s">
        <v>34</v>
      </c>
      <c r="L20" s="33"/>
    </row>
    <row r="21" spans="2:12" s="1" customFormat="1" ht="18" customHeight="1">
      <c r="B21" s="33"/>
      <c r="E21" s="26" t="s">
        <v>35</v>
      </c>
      <c r="I21" s="28" t="s">
        <v>30</v>
      </c>
      <c r="J21" s="26" t="s">
        <v>36</v>
      </c>
      <c r="L21" s="33"/>
    </row>
    <row r="22" spans="2:12" s="1" customFormat="1" ht="7" customHeight="1">
      <c r="B22" s="33"/>
      <c r="L22" s="33"/>
    </row>
    <row r="23" spans="2:12" s="1" customFormat="1" ht="12" customHeight="1">
      <c r="B23" s="33"/>
      <c r="D23" s="28" t="s">
        <v>38</v>
      </c>
      <c r="I23" s="28" t="s">
        <v>27</v>
      </c>
      <c r="J23" s="26" t="str">
        <f>IF('Rekapitulace stavby'!AN19="","",'Rekapitulace stavby'!AN19)</f>
        <v/>
      </c>
      <c r="L23" s="33"/>
    </row>
    <row r="24" spans="2:12" s="1" customFormat="1" ht="18" customHeight="1">
      <c r="B24" s="33"/>
      <c r="E24" s="26" t="str">
        <f>IF('Rekapitulace stavby'!E20="","",'Rekapitulace stavby'!E20)</f>
        <v xml:space="preserve"> </v>
      </c>
      <c r="I24" s="28" t="s">
        <v>30</v>
      </c>
      <c r="J24" s="26" t="str">
        <f>IF('Rekapitulace stavby'!AN20="","",'Rekapitulace stavby'!AN20)</f>
        <v/>
      </c>
      <c r="L24" s="33"/>
    </row>
    <row r="25" spans="2:12" s="1" customFormat="1" ht="7" customHeight="1">
      <c r="B25" s="33"/>
      <c r="L25" s="33"/>
    </row>
    <row r="26" spans="2:12" s="1" customFormat="1" ht="12" customHeight="1">
      <c r="B26" s="33"/>
      <c r="D26" s="28" t="s">
        <v>40</v>
      </c>
      <c r="L26" s="33"/>
    </row>
    <row r="27" spans="2:12" s="7" customFormat="1" ht="47.25" customHeight="1">
      <c r="B27" s="93"/>
      <c r="E27" s="327" t="s">
        <v>41</v>
      </c>
      <c r="F27" s="327"/>
      <c r="G27" s="327"/>
      <c r="H27" s="327"/>
      <c r="L27" s="93"/>
    </row>
    <row r="28" spans="2:12" s="1" customFormat="1" ht="7" customHeight="1">
      <c r="B28" s="33"/>
      <c r="L28" s="33"/>
    </row>
    <row r="29" spans="2:12" s="1" customFormat="1" ht="7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4" customHeight="1">
      <c r="B30" s="33"/>
      <c r="D30" s="94" t="s">
        <v>42</v>
      </c>
      <c r="J30" s="64">
        <f>ROUND(J80,2)</f>
        <v>0</v>
      </c>
      <c r="L30" s="33"/>
    </row>
    <row r="31" spans="2:12" s="1" customFormat="1" ht="7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5" customHeight="1">
      <c r="B32" s="33"/>
      <c r="F32" s="36" t="s">
        <v>44</v>
      </c>
      <c r="I32" s="36" t="s">
        <v>43</v>
      </c>
      <c r="J32" s="36" t="s">
        <v>45</v>
      </c>
      <c r="L32" s="33"/>
    </row>
    <row r="33" spans="2:12" s="1" customFormat="1" ht="14.5" customHeight="1">
      <c r="B33" s="33"/>
      <c r="D33" s="53" t="s">
        <v>46</v>
      </c>
      <c r="E33" s="28" t="s">
        <v>47</v>
      </c>
      <c r="F33" s="84">
        <f>ROUND((SUM(BE80:BE126)),2)</f>
        <v>0</v>
      </c>
      <c r="I33" s="95">
        <v>0.21</v>
      </c>
      <c r="J33" s="84">
        <f>ROUND(((SUM(BE80:BE126))*I33),2)</f>
        <v>0</v>
      </c>
      <c r="L33" s="33"/>
    </row>
    <row r="34" spans="2:12" s="1" customFormat="1" ht="14.5" customHeight="1">
      <c r="B34" s="33"/>
      <c r="E34" s="28" t="s">
        <v>48</v>
      </c>
      <c r="F34" s="84">
        <f>ROUND((SUM(BF80:BF126)),2)</f>
        <v>0</v>
      </c>
      <c r="I34" s="95">
        <v>0.15</v>
      </c>
      <c r="J34" s="84">
        <f>ROUND(((SUM(BF80:BF126))*I34),2)</f>
        <v>0</v>
      </c>
      <c r="L34" s="33"/>
    </row>
    <row r="35" spans="2:12" s="1" customFormat="1" ht="14.5" customHeight="1" hidden="1">
      <c r="B35" s="33"/>
      <c r="E35" s="28" t="s">
        <v>49</v>
      </c>
      <c r="F35" s="84">
        <f>ROUND((SUM(BG80:BG126)),2)</f>
        <v>0</v>
      </c>
      <c r="I35" s="95">
        <v>0.21</v>
      </c>
      <c r="J35" s="84">
        <f>0</f>
        <v>0</v>
      </c>
      <c r="L35" s="33"/>
    </row>
    <row r="36" spans="2:12" s="1" customFormat="1" ht="14.5" customHeight="1" hidden="1">
      <c r="B36" s="33"/>
      <c r="E36" s="28" t="s">
        <v>50</v>
      </c>
      <c r="F36" s="84">
        <f>ROUND((SUM(BH80:BH126)),2)</f>
        <v>0</v>
      </c>
      <c r="I36" s="95">
        <v>0.15</v>
      </c>
      <c r="J36" s="84">
        <f>0</f>
        <v>0</v>
      </c>
      <c r="L36" s="33"/>
    </row>
    <row r="37" spans="2:12" s="1" customFormat="1" ht="14.5" customHeight="1" hidden="1">
      <c r="B37" s="33"/>
      <c r="E37" s="28" t="s">
        <v>51</v>
      </c>
      <c r="F37" s="84">
        <f>ROUND((SUM(BI80:BI126)),2)</f>
        <v>0</v>
      </c>
      <c r="I37" s="95">
        <v>0</v>
      </c>
      <c r="J37" s="84">
        <f>0</f>
        <v>0</v>
      </c>
      <c r="L37" s="33"/>
    </row>
    <row r="38" spans="2:12" s="1" customFormat="1" ht="7" customHeight="1">
      <c r="B38" s="33"/>
      <c r="L38" s="33"/>
    </row>
    <row r="39" spans="2:12" s="1" customFormat="1" ht="25.4" customHeight="1">
      <c r="B39" s="33"/>
      <c r="C39" s="96"/>
      <c r="D39" s="97" t="s">
        <v>52</v>
      </c>
      <c r="E39" s="55"/>
      <c r="F39" s="55"/>
      <c r="G39" s="98" t="s">
        <v>53</v>
      </c>
      <c r="H39" s="99" t="s">
        <v>54</v>
      </c>
      <c r="I39" s="55"/>
      <c r="J39" s="100">
        <f>SUM(J30:J37)</f>
        <v>0</v>
      </c>
      <c r="K39" s="101"/>
      <c r="L39" s="33"/>
    </row>
    <row r="40" spans="2:12" s="1" customFormat="1" ht="14.5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7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5" customHeight="1">
      <c r="B45" s="33"/>
      <c r="C45" s="22" t="s">
        <v>174</v>
      </c>
      <c r="L45" s="33"/>
    </row>
    <row r="46" spans="2:12" s="1" customFormat="1" ht="7" customHeight="1">
      <c r="B46" s="33"/>
      <c r="L46" s="33"/>
    </row>
    <row r="47" spans="2:12" s="1" customFormat="1" ht="12" customHeight="1">
      <c r="B47" s="33"/>
      <c r="C47" s="28" t="s">
        <v>16</v>
      </c>
      <c r="L47" s="33"/>
    </row>
    <row r="48" spans="2:12" s="1" customFormat="1" ht="16.5" customHeight="1">
      <c r="B48" s="33"/>
      <c r="E48" s="329" t="str">
        <f>E7</f>
        <v>RUK SBZ - PD výměny záložního zdroje Karolinum</v>
      </c>
      <c r="F48" s="330"/>
      <c r="G48" s="330"/>
      <c r="H48" s="330"/>
      <c r="L48" s="33"/>
    </row>
    <row r="49" spans="2:12" s="1" customFormat="1" ht="12" customHeight="1">
      <c r="B49" s="33"/>
      <c r="C49" s="28" t="s">
        <v>131</v>
      </c>
      <c r="L49" s="33"/>
    </row>
    <row r="50" spans="2:12" s="1" customFormat="1" ht="16.5" customHeight="1">
      <c r="B50" s="33"/>
      <c r="E50" s="309" t="str">
        <f>E9</f>
        <v>VON - Vedlejší a ostatní rozpočtové náklady</v>
      </c>
      <c r="F50" s="328"/>
      <c r="G50" s="328"/>
      <c r="H50" s="328"/>
      <c r="L50" s="33"/>
    </row>
    <row r="51" spans="2:12" s="1" customFormat="1" ht="7" customHeight="1">
      <c r="B51" s="33"/>
      <c r="L51" s="33"/>
    </row>
    <row r="52" spans="2:12" s="1" customFormat="1" ht="12" customHeight="1">
      <c r="B52" s="33"/>
      <c r="C52" s="28" t="s">
        <v>22</v>
      </c>
      <c r="F52" s="26" t="str">
        <f>F12</f>
        <v>Praha</v>
      </c>
      <c r="I52" s="28" t="s">
        <v>24</v>
      </c>
      <c r="J52" s="50" t="str">
        <f>IF(J12="","",J12)</f>
        <v>31. 10. 2022</v>
      </c>
      <c r="L52" s="33"/>
    </row>
    <row r="53" spans="2:12" s="1" customFormat="1" ht="7" customHeight="1">
      <c r="B53" s="33"/>
      <c r="L53" s="33"/>
    </row>
    <row r="54" spans="2:12" s="1" customFormat="1" ht="15.25" customHeight="1">
      <c r="B54" s="33"/>
      <c r="C54" s="28" t="s">
        <v>26</v>
      </c>
      <c r="F54" s="26" t="str">
        <f>E15</f>
        <v>Univerzita Karlova, Správa budov a zařízení</v>
      </c>
      <c r="I54" s="28" t="s">
        <v>33</v>
      </c>
      <c r="J54" s="31" t="str">
        <f>E21</f>
        <v>SVIŽN s.r.o.</v>
      </c>
      <c r="L54" s="33"/>
    </row>
    <row r="55" spans="2:12" s="1" customFormat="1" ht="15.25" customHeight="1">
      <c r="B55" s="33"/>
      <c r="C55" s="28" t="s">
        <v>31</v>
      </c>
      <c r="F55" s="26" t="str">
        <f>IF(E18="","",E18)</f>
        <v>Vyplň údaj</v>
      </c>
      <c r="I55" s="28" t="s">
        <v>38</v>
      </c>
      <c r="J55" s="31" t="str">
        <f>E24</f>
        <v xml:space="preserve"> </v>
      </c>
      <c r="L55" s="33"/>
    </row>
    <row r="56" spans="2:12" s="1" customFormat="1" ht="10.4" customHeight="1">
      <c r="B56" s="33"/>
      <c r="L56" s="33"/>
    </row>
    <row r="57" spans="2:12" s="1" customFormat="1" ht="29.25" customHeight="1">
      <c r="B57" s="33"/>
      <c r="C57" s="102" t="s">
        <v>175</v>
      </c>
      <c r="D57" s="96"/>
      <c r="E57" s="96"/>
      <c r="F57" s="96"/>
      <c r="G57" s="96"/>
      <c r="H57" s="96"/>
      <c r="I57" s="96"/>
      <c r="J57" s="103" t="s">
        <v>176</v>
      </c>
      <c r="K57" s="96"/>
      <c r="L57" s="33"/>
    </row>
    <row r="58" spans="2:12" s="1" customFormat="1" ht="10.4" customHeight="1">
      <c r="B58" s="33"/>
      <c r="L58" s="33"/>
    </row>
    <row r="59" spans="2:47" s="1" customFormat="1" ht="22.9" customHeight="1">
      <c r="B59" s="33"/>
      <c r="C59" s="104" t="s">
        <v>74</v>
      </c>
      <c r="J59" s="64">
        <f>J80</f>
        <v>0</v>
      </c>
      <c r="L59" s="33"/>
      <c r="AU59" s="18" t="s">
        <v>177</v>
      </c>
    </row>
    <row r="60" spans="2:12" s="8" customFormat="1" ht="25" customHeight="1">
      <c r="B60" s="105"/>
      <c r="D60" s="106" t="s">
        <v>2273</v>
      </c>
      <c r="E60" s="107"/>
      <c r="F60" s="107"/>
      <c r="G60" s="107"/>
      <c r="H60" s="107"/>
      <c r="I60" s="107"/>
      <c r="J60" s="108">
        <f>J81</f>
        <v>0</v>
      </c>
      <c r="L60" s="105"/>
    </row>
    <row r="61" spans="2:12" s="1" customFormat="1" ht="21.75" customHeight="1">
      <c r="B61" s="33"/>
      <c r="L61" s="33"/>
    </row>
    <row r="62" spans="2:12" s="1" customFormat="1" ht="7" customHeight="1"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33"/>
    </row>
    <row r="66" spans="2:12" s="1" customFormat="1" ht="7" customHeight="1">
      <c r="B66" s="44"/>
      <c r="C66" s="45"/>
      <c r="D66" s="45"/>
      <c r="E66" s="45"/>
      <c r="F66" s="45"/>
      <c r="G66" s="45"/>
      <c r="H66" s="45"/>
      <c r="I66" s="45"/>
      <c r="J66" s="45"/>
      <c r="K66" s="45"/>
      <c r="L66" s="33"/>
    </row>
    <row r="67" spans="2:12" s="1" customFormat="1" ht="25" customHeight="1">
      <c r="B67" s="33"/>
      <c r="C67" s="22" t="s">
        <v>200</v>
      </c>
      <c r="L67" s="33"/>
    </row>
    <row r="68" spans="2:12" s="1" customFormat="1" ht="7" customHeight="1">
      <c r="B68" s="33"/>
      <c r="L68" s="33"/>
    </row>
    <row r="69" spans="2:12" s="1" customFormat="1" ht="12" customHeight="1">
      <c r="B69" s="33"/>
      <c r="C69" s="28" t="s">
        <v>16</v>
      </c>
      <c r="L69" s="33"/>
    </row>
    <row r="70" spans="2:12" s="1" customFormat="1" ht="16.5" customHeight="1">
      <c r="B70" s="33"/>
      <c r="E70" s="329" t="str">
        <f>E7</f>
        <v>RUK SBZ - PD výměny záložního zdroje Karolinum</v>
      </c>
      <c r="F70" s="330"/>
      <c r="G70" s="330"/>
      <c r="H70" s="330"/>
      <c r="L70" s="33"/>
    </row>
    <row r="71" spans="2:12" s="1" customFormat="1" ht="12" customHeight="1">
      <c r="B71" s="33"/>
      <c r="C71" s="28" t="s">
        <v>131</v>
      </c>
      <c r="L71" s="33"/>
    </row>
    <row r="72" spans="2:12" s="1" customFormat="1" ht="16.5" customHeight="1">
      <c r="B72" s="33"/>
      <c r="E72" s="309" t="str">
        <f>E9</f>
        <v>VON - Vedlejší a ostatní rozpočtové náklady</v>
      </c>
      <c r="F72" s="328"/>
      <c r="G72" s="328"/>
      <c r="H72" s="328"/>
      <c r="L72" s="33"/>
    </row>
    <row r="73" spans="2:12" s="1" customFormat="1" ht="7" customHeight="1">
      <c r="B73" s="33"/>
      <c r="L73" s="33"/>
    </row>
    <row r="74" spans="2:12" s="1" customFormat="1" ht="12" customHeight="1">
      <c r="B74" s="33"/>
      <c r="C74" s="28" t="s">
        <v>22</v>
      </c>
      <c r="F74" s="26" t="str">
        <f>F12</f>
        <v>Praha</v>
      </c>
      <c r="I74" s="28" t="s">
        <v>24</v>
      </c>
      <c r="J74" s="50" t="str">
        <f>IF(J12="","",J12)</f>
        <v>31. 10. 2022</v>
      </c>
      <c r="L74" s="33"/>
    </row>
    <row r="75" spans="2:12" s="1" customFormat="1" ht="7" customHeight="1">
      <c r="B75" s="33"/>
      <c r="L75" s="33"/>
    </row>
    <row r="76" spans="2:12" s="1" customFormat="1" ht="15.25" customHeight="1">
      <c r="B76" s="33"/>
      <c r="C76" s="28" t="s">
        <v>26</v>
      </c>
      <c r="F76" s="26" t="str">
        <f>E15</f>
        <v>Univerzita Karlova, Správa budov a zařízení</v>
      </c>
      <c r="I76" s="28" t="s">
        <v>33</v>
      </c>
      <c r="J76" s="31" t="str">
        <f>E21</f>
        <v>SVIŽN s.r.o.</v>
      </c>
      <c r="L76" s="33"/>
    </row>
    <row r="77" spans="2:12" s="1" customFormat="1" ht="15.25" customHeight="1">
      <c r="B77" s="33"/>
      <c r="C77" s="28" t="s">
        <v>31</v>
      </c>
      <c r="F77" s="26" t="str">
        <f>IF(E18="","",E18)</f>
        <v>Vyplň údaj</v>
      </c>
      <c r="I77" s="28" t="s">
        <v>38</v>
      </c>
      <c r="J77" s="31" t="str">
        <f>E24</f>
        <v xml:space="preserve"> </v>
      </c>
      <c r="L77" s="33"/>
    </row>
    <row r="78" spans="2:12" s="1" customFormat="1" ht="10.4" customHeight="1">
      <c r="B78" s="33"/>
      <c r="L78" s="33"/>
    </row>
    <row r="79" spans="2:20" s="10" customFormat="1" ht="29.25" customHeight="1">
      <c r="B79" s="113"/>
      <c r="C79" s="114" t="s">
        <v>201</v>
      </c>
      <c r="D79" s="115" t="s">
        <v>61</v>
      </c>
      <c r="E79" s="115" t="s">
        <v>57</v>
      </c>
      <c r="F79" s="115" t="s">
        <v>58</v>
      </c>
      <c r="G79" s="115" t="s">
        <v>202</v>
      </c>
      <c r="H79" s="115" t="s">
        <v>203</v>
      </c>
      <c r="I79" s="115" t="s">
        <v>204</v>
      </c>
      <c r="J79" s="115" t="s">
        <v>176</v>
      </c>
      <c r="K79" s="116" t="s">
        <v>205</v>
      </c>
      <c r="L79" s="113"/>
      <c r="M79" s="57" t="s">
        <v>21</v>
      </c>
      <c r="N79" s="58" t="s">
        <v>46</v>
      </c>
      <c r="O79" s="58" t="s">
        <v>206</v>
      </c>
      <c r="P79" s="58" t="s">
        <v>207</v>
      </c>
      <c r="Q79" s="58" t="s">
        <v>208</v>
      </c>
      <c r="R79" s="58" t="s">
        <v>209</v>
      </c>
      <c r="S79" s="58" t="s">
        <v>210</v>
      </c>
      <c r="T79" s="59" t="s">
        <v>211</v>
      </c>
    </row>
    <row r="80" spans="2:63" s="1" customFormat="1" ht="22.9" customHeight="1">
      <c r="B80" s="33"/>
      <c r="C80" s="62" t="s">
        <v>212</v>
      </c>
      <c r="J80" s="117">
        <f>BK80</f>
        <v>0</v>
      </c>
      <c r="L80" s="33"/>
      <c r="M80" s="60"/>
      <c r="N80" s="51"/>
      <c r="O80" s="51"/>
      <c r="P80" s="118">
        <f>P81</f>
        <v>0</v>
      </c>
      <c r="Q80" s="51"/>
      <c r="R80" s="118">
        <f>R81</f>
        <v>0</v>
      </c>
      <c r="S80" s="51"/>
      <c r="T80" s="119">
        <f>T81</f>
        <v>0</v>
      </c>
      <c r="AT80" s="18" t="s">
        <v>75</v>
      </c>
      <c r="AU80" s="18" t="s">
        <v>177</v>
      </c>
      <c r="BK80" s="120">
        <f>BK81</f>
        <v>0</v>
      </c>
    </row>
    <row r="81" spans="2:63" s="11" customFormat="1" ht="25.9" customHeight="1">
      <c r="B81" s="121"/>
      <c r="D81" s="122" t="s">
        <v>75</v>
      </c>
      <c r="E81" s="123" t="s">
        <v>2274</v>
      </c>
      <c r="F81" s="123" t="s">
        <v>2275</v>
      </c>
      <c r="I81" s="124"/>
      <c r="J81" s="125">
        <f>BK81</f>
        <v>0</v>
      </c>
      <c r="L81" s="121"/>
      <c r="M81" s="126"/>
      <c r="P81" s="127">
        <f>SUM(P82:P126)</f>
        <v>0</v>
      </c>
      <c r="R81" s="127">
        <f>SUM(R82:R126)</f>
        <v>0</v>
      </c>
      <c r="T81" s="128">
        <f>SUM(T82:T126)</f>
        <v>0</v>
      </c>
      <c r="AR81" s="122" t="s">
        <v>264</v>
      </c>
      <c r="AT81" s="129" t="s">
        <v>75</v>
      </c>
      <c r="AU81" s="129" t="s">
        <v>76</v>
      </c>
      <c r="AY81" s="122" t="s">
        <v>215</v>
      </c>
      <c r="BK81" s="130">
        <f>SUM(BK82:BK126)</f>
        <v>0</v>
      </c>
    </row>
    <row r="82" spans="2:65" s="1" customFormat="1" ht="16.5" customHeight="1">
      <c r="B82" s="33"/>
      <c r="C82" s="133" t="s">
        <v>83</v>
      </c>
      <c r="D82" s="133" t="s">
        <v>217</v>
      </c>
      <c r="E82" s="134" t="s">
        <v>2276</v>
      </c>
      <c r="F82" s="135" t="s">
        <v>2277</v>
      </c>
      <c r="G82" s="136" t="s">
        <v>2278</v>
      </c>
      <c r="H82" s="137">
        <v>1</v>
      </c>
      <c r="I82" s="138"/>
      <c r="J82" s="139">
        <f>ROUND(I82*H82,2)</f>
        <v>0</v>
      </c>
      <c r="K82" s="135" t="s">
        <v>220</v>
      </c>
      <c r="L82" s="33"/>
      <c r="M82" s="140" t="s">
        <v>21</v>
      </c>
      <c r="N82" s="141" t="s">
        <v>47</v>
      </c>
      <c r="P82" s="142">
        <f>O82*H82</f>
        <v>0</v>
      </c>
      <c r="Q82" s="142">
        <v>0</v>
      </c>
      <c r="R82" s="142">
        <f>Q82*H82</f>
        <v>0</v>
      </c>
      <c r="S82" s="142">
        <v>0</v>
      </c>
      <c r="T82" s="143">
        <f>S82*H82</f>
        <v>0</v>
      </c>
      <c r="AR82" s="144" t="s">
        <v>221</v>
      </c>
      <c r="AT82" s="144" t="s">
        <v>217</v>
      </c>
      <c r="AU82" s="144" t="s">
        <v>83</v>
      </c>
      <c r="AY82" s="18" t="s">
        <v>215</v>
      </c>
      <c r="BE82" s="145">
        <f>IF(N82="základní",J82,0)</f>
        <v>0</v>
      </c>
      <c r="BF82" s="145">
        <f>IF(N82="snížená",J82,0)</f>
        <v>0</v>
      </c>
      <c r="BG82" s="145">
        <f>IF(N82="zákl. přenesená",J82,0)</f>
        <v>0</v>
      </c>
      <c r="BH82" s="145">
        <f>IF(N82="sníž. přenesená",J82,0)</f>
        <v>0</v>
      </c>
      <c r="BI82" s="145">
        <f>IF(N82="nulová",J82,0)</f>
        <v>0</v>
      </c>
      <c r="BJ82" s="18" t="s">
        <v>83</v>
      </c>
      <c r="BK82" s="145">
        <f>ROUND(I82*H82,2)</f>
        <v>0</v>
      </c>
      <c r="BL82" s="18" t="s">
        <v>221</v>
      </c>
      <c r="BM82" s="144" t="s">
        <v>85</v>
      </c>
    </row>
    <row r="83" spans="2:47" s="1" customFormat="1" ht="12">
      <c r="B83" s="33"/>
      <c r="D83" s="146" t="s">
        <v>222</v>
      </c>
      <c r="F83" s="147" t="s">
        <v>2279</v>
      </c>
      <c r="I83" s="148"/>
      <c r="L83" s="33"/>
      <c r="M83" s="149"/>
      <c r="T83" s="54"/>
      <c r="AT83" s="18" t="s">
        <v>222</v>
      </c>
      <c r="AU83" s="18" t="s">
        <v>83</v>
      </c>
    </row>
    <row r="84" spans="2:65" s="1" customFormat="1" ht="16.5" customHeight="1">
      <c r="B84" s="33"/>
      <c r="C84" s="133" t="s">
        <v>85</v>
      </c>
      <c r="D84" s="133" t="s">
        <v>217</v>
      </c>
      <c r="E84" s="134" t="s">
        <v>2280</v>
      </c>
      <c r="F84" s="135" t="s">
        <v>2281</v>
      </c>
      <c r="G84" s="136" t="s">
        <v>2278</v>
      </c>
      <c r="H84" s="137">
        <v>1</v>
      </c>
      <c r="I84" s="138"/>
      <c r="J84" s="139">
        <f>ROUND(I84*H84,2)</f>
        <v>0</v>
      </c>
      <c r="K84" s="135" t="s">
        <v>220</v>
      </c>
      <c r="L84" s="33"/>
      <c r="M84" s="140" t="s">
        <v>21</v>
      </c>
      <c r="N84" s="141" t="s">
        <v>47</v>
      </c>
      <c r="P84" s="142">
        <f>O84*H84</f>
        <v>0</v>
      </c>
      <c r="Q84" s="142">
        <v>0</v>
      </c>
      <c r="R84" s="142">
        <f>Q84*H84</f>
        <v>0</v>
      </c>
      <c r="S84" s="142">
        <v>0</v>
      </c>
      <c r="T84" s="143">
        <f>S84*H84</f>
        <v>0</v>
      </c>
      <c r="AR84" s="144" t="s">
        <v>221</v>
      </c>
      <c r="AT84" s="144" t="s">
        <v>217</v>
      </c>
      <c r="AU84" s="144" t="s">
        <v>83</v>
      </c>
      <c r="AY84" s="18" t="s">
        <v>215</v>
      </c>
      <c r="BE84" s="145">
        <f>IF(N84="základní",J84,0)</f>
        <v>0</v>
      </c>
      <c r="BF84" s="145">
        <f>IF(N84="snížená",J84,0)</f>
        <v>0</v>
      </c>
      <c r="BG84" s="145">
        <f>IF(N84="zákl. přenesená",J84,0)</f>
        <v>0</v>
      </c>
      <c r="BH84" s="145">
        <f>IF(N84="sníž. přenesená",J84,0)</f>
        <v>0</v>
      </c>
      <c r="BI84" s="145">
        <f>IF(N84="nulová",J84,0)</f>
        <v>0</v>
      </c>
      <c r="BJ84" s="18" t="s">
        <v>83</v>
      </c>
      <c r="BK84" s="145">
        <f>ROUND(I84*H84,2)</f>
        <v>0</v>
      </c>
      <c r="BL84" s="18" t="s">
        <v>221</v>
      </c>
      <c r="BM84" s="144" t="s">
        <v>221</v>
      </c>
    </row>
    <row r="85" spans="2:47" s="1" customFormat="1" ht="12">
      <c r="B85" s="33"/>
      <c r="D85" s="146" t="s">
        <v>222</v>
      </c>
      <c r="F85" s="147" t="s">
        <v>2282</v>
      </c>
      <c r="I85" s="148"/>
      <c r="L85" s="33"/>
      <c r="M85" s="149"/>
      <c r="T85" s="54"/>
      <c r="AT85" s="18" t="s">
        <v>222</v>
      </c>
      <c r="AU85" s="18" t="s">
        <v>83</v>
      </c>
    </row>
    <row r="86" spans="2:65" s="1" customFormat="1" ht="16.5" customHeight="1">
      <c r="B86" s="33"/>
      <c r="C86" s="133" t="s">
        <v>230</v>
      </c>
      <c r="D86" s="133" t="s">
        <v>217</v>
      </c>
      <c r="E86" s="134" t="s">
        <v>2283</v>
      </c>
      <c r="F86" s="135" t="s">
        <v>2284</v>
      </c>
      <c r="G86" s="136" t="s">
        <v>2278</v>
      </c>
      <c r="H86" s="137">
        <v>1</v>
      </c>
      <c r="I86" s="138"/>
      <c r="J86" s="139">
        <f>ROUND(I86*H86,2)</f>
        <v>0</v>
      </c>
      <c r="K86" s="135" t="s">
        <v>220</v>
      </c>
      <c r="L86" s="33"/>
      <c r="M86" s="140" t="s">
        <v>21</v>
      </c>
      <c r="N86" s="141" t="s">
        <v>47</v>
      </c>
      <c r="P86" s="142">
        <f>O86*H86</f>
        <v>0</v>
      </c>
      <c r="Q86" s="142">
        <v>0</v>
      </c>
      <c r="R86" s="142">
        <f>Q86*H86</f>
        <v>0</v>
      </c>
      <c r="S86" s="142">
        <v>0</v>
      </c>
      <c r="T86" s="143">
        <f>S86*H86</f>
        <v>0</v>
      </c>
      <c r="AR86" s="144" t="s">
        <v>221</v>
      </c>
      <c r="AT86" s="144" t="s">
        <v>217</v>
      </c>
      <c r="AU86" s="144" t="s">
        <v>83</v>
      </c>
      <c r="AY86" s="18" t="s">
        <v>215</v>
      </c>
      <c r="BE86" s="145">
        <f>IF(N86="základní",J86,0)</f>
        <v>0</v>
      </c>
      <c r="BF86" s="145">
        <f>IF(N86="snížená",J86,0)</f>
        <v>0</v>
      </c>
      <c r="BG86" s="145">
        <f>IF(N86="zákl. přenesená",J86,0)</f>
        <v>0</v>
      </c>
      <c r="BH86" s="145">
        <f>IF(N86="sníž. přenesená",J86,0)</f>
        <v>0</v>
      </c>
      <c r="BI86" s="145">
        <f>IF(N86="nulová",J86,0)</f>
        <v>0</v>
      </c>
      <c r="BJ86" s="18" t="s">
        <v>83</v>
      </c>
      <c r="BK86" s="145">
        <f>ROUND(I86*H86,2)</f>
        <v>0</v>
      </c>
      <c r="BL86" s="18" t="s">
        <v>221</v>
      </c>
      <c r="BM86" s="144" t="s">
        <v>250</v>
      </c>
    </row>
    <row r="87" spans="2:47" s="1" customFormat="1" ht="12">
      <c r="B87" s="33"/>
      <c r="D87" s="146" t="s">
        <v>222</v>
      </c>
      <c r="F87" s="147" t="s">
        <v>2285</v>
      </c>
      <c r="I87" s="148"/>
      <c r="L87" s="33"/>
      <c r="M87" s="149"/>
      <c r="T87" s="54"/>
      <c r="AT87" s="18" t="s">
        <v>222</v>
      </c>
      <c r="AU87" s="18" t="s">
        <v>83</v>
      </c>
    </row>
    <row r="88" spans="2:65" s="1" customFormat="1" ht="16.5" customHeight="1">
      <c r="B88" s="33"/>
      <c r="C88" s="133" t="s">
        <v>221</v>
      </c>
      <c r="D88" s="133" t="s">
        <v>217</v>
      </c>
      <c r="E88" s="134" t="s">
        <v>2286</v>
      </c>
      <c r="F88" s="135" t="s">
        <v>2287</v>
      </c>
      <c r="G88" s="136" t="s">
        <v>2278</v>
      </c>
      <c r="H88" s="137">
        <v>1</v>
      </c>
      <c r="I88" s="138"/>
      <c r="J88" s="139">
        <f>ROUND(I88*H88,2)</f>
        <v>0</v>
      </c>
      <c r="K88" s="135" t="s">
        <v>220</v>
      </c>
      <c r="L88" s="33"/>
      <c r="M88" s="140" t="s">
        <v>21</v>
      </c>
      <c r="N88" s="141" t="s">
        <v>47</v>
      </c>
      <c r="P88" s="142">
        <f>O88*H88</f>
        <v>0</v>
      </c>
      <c r="Q88" s="142">
        <v>0</v>
      </c>
      <c r="R88" s="142">
        <f>Q88*H88</f>
        <v>0</v>
      </c>
      <c r="S88" s="142">
        <v>0</v>
      </c>
      <c r="T88" s="143">
        <f>S88*H88</f>
        <v>0</v>
      </c>
      <c r="AR88" s="144" t="s">
        <v>221</v>
      </c>
      <c r="AT88" s="144" t="s">
        <v>217</v>
      </c>
      <c r="AU88" s="144" t="s">
        <v>83</v>
      </c>
      <c r="AY88" s="18" t="s">
        <v>215</v>
      </c>
      <c r="BE88" s="145">
        <f>IF(N88="základní",J88,0)</f>
        <v>0</v>
      </c>
      <c r="BF88" s="145">
        <f>IF(N88="snížená",J88,0)</f>
        <v>0</v>
      </c>
      <c r="BG88" s="145">
        <f>IF(N88="zákl. přenesená",J88,0)</f>
        <v>0</v>
      </c>
      <c r="BH88" s="145">
        <f>IF(N88="sníž. přenesená",J88,0)</f>
        <v>0</v>
      </c>
      <c r="BI88" s="145">
        <f>IF(N88="nulová",J88,0)</f>
        <v>0</v>
      </c>
      <c r="BJ88" s="18" t="s">
        <v>83</v>
      </c>
      <c r="BK88" s="145">
        <f>ROUND(I88*H88,2)</f>
        <v>0</v>
      </c>
      <c r="BL88" s="18" t="s">
        <v>221</v>
      </c>
      <c r="BM88" s="144" t="s">
        <v>257</v>
      </c>
    </row>
    <row r="89" spans="2:47" s="1" customFormat="1" ht="12">
      <c r="B89" s="33"/>
      <c r="D89" s="146" t="s">
        <v>222</v>
      </c>
      <c r="F89" s="147" t="s">
        <v>2288</v>
      </c>
      <c r="I89" s="148"/>
      <c r="L89" s="33"/>
      <c r="M89" s="149"/>
      <c r="T89" s="54"/>
      <c r="AT89" s="18" t="s">
        <v>222</v>
      </c>
      <c r="AU89" s="18" t="s">
        <v>83</v>
      </c>
    </row>
    <row r="90" spans="2:65" s="1" customFormat="1" ht="16.5" customHeight="1">
      <c r="B90" s="33"/>
      <c r="C90" s="133" t="s">
        <v>264</v>
      </c>
      <c r="D90" s="133" t="s">
        <v>217</v>
      </c>
      <c r="E90" s="134" t="s">
        <v>2289</v>
      </c>
      <c r="F90" s="135" t="s">
        <v>2290</v>
      </c>
      <c r="G90" s="136" t="s">
        <v>2278</v>
      </c>
      <c r="H90" s="137">
        <v>1</v>
      </c>
      <c r="I90" s="138"/>
      <c r="J90" s="139">
        <f>ROUND(I90*H90,2)</f>
        <v>0</v>
      </c>
      <c r="K90" s="135" t="s">
        <v>220</v>
      </c>
      <c r="L90" s="33"/>
      <c r="M90" s="140" t="s">
        <v>21</v>
      </c>
      <c r="N90" s="141" t="s">
        <v>47</v>
      </c>
      <c r="P90" s="142">
        <f>O90*H90</f>
        <v>0</v>
      </c>
      <c r="Q90" s="142">
        <v>0</v>
      </c>
      <c r="R90" s="142">
        <f>Q90*H90</f>
        <v>0</v>
      </c>
      <c r="S90" s="142">
        <v>0</v>
      </c>
      <c r="T90" s="143">
        <f>S90*H90</f>
        <v>0</v>
      </c>
      <c r="AR90" s="144" t="s">
        <v>221</v>
      </c>
      <c r="AT90" s="144" t="s">
        <v>217</v>
      </c>
      <c r="AU90" s="144" t="s">
        <v>83</v>
      </c>
      <c r="AY90" s="18" t="s">
        <v>215</v>
      </c>
      <c r="BE90" s="145">
        <f>IF(N90="základní",J90,0)</f>
        <v>0</v>
      </c>
      <c r="BF90" s="145">
        <f>IF(N90="snížená",J90,0)</f>
        <v>0</v>
      </c>
      <c r="BG90" s="145">
        <f>IF(N90="zákl. přenesená",J90,0)</f>
        <v>0</v>
      </c>
      <c r="BH90" s="145">
        <f>IF(N90="sníž. přenesená",J90,0)</f>
        <v>0</v>
      </c>
      <c r="BI90" s="145">
        <f>IF(N90="nulová",J90,0)</f>
        <v>0</v>
      </c>
      <c r="BJ90" s="18" t="s">
        <v>83</v>
      </c>
      <c r="BK90" s="145">
        <f>ROUND(I90*H90,2)</f>
        <v>0</v>
      </c>
      <c r="BL90" s="18" t="s">
        <v>221</v>
      </c>
      <c r="BM90" s="144" t="s">
        <v>267</v>
      </c>
    </row>
    <row r="91" spans="2:47" s="1" customFormat="1" ht="12">
      <c r="B91" s="33"/>
      <c r="D91" s="146" t="s">
        <v>222</v>
      </c>
      <c r="F91" s="147" t="s">
        <v>2291</v>
      </c>
      <c r="I91" s="148"/>
      <c r="L91" s="33"/>
      <c r="M91" s="149"/>
      <c r="T91" s="54"/>
      <c r="AT91" s="18" t="s">
        <v>222</v>
      </c>
      <c r="AU91" s="18" t="s">
        <v>83</v>
      </c>
    </row>
    <row r="92" spans="2:65" s="1" customFormat="1" ht="16.5" customHeight="1">
      <c r="B92" s="33"/>
      <c r="C92" s="133" t="s">
        <v>250</v>
      </c>
      <c r="D92" s="133" t="s">
        <v>217</v>
      </c>
      <c r="E92" s="134" t="s">
        <v>2292</v>
      </c>
      <c r="F92" s="135" t="s">
        <v>2293</v>
      </c>
      <c r="G92" s="136" t="s">
        <v>2278</v>
      </c>
      <c r="H92" s="137">
        <v>1</v>
      </c>
      <c r="I92" s="138"/>
      <c r="J92" s="139">
        <f>ROUND(I92*H92,2)</f>
        <v>0</v>
      </c>
      <c r="K92" s="135" t="s">
        <v>220</v>
      </c>
      <c r="L92" s="33"/>
      <c r="M92" s="140" t="s">
        <v>21</v>
      </c>
      <c r="N92" s="141" t="s">
        <v>47</v>
      </c>
      <c r="P92" s="142">
        <f>O92*H92</f>
        <v>0</v>
      </c>
      <c r="Q92" s="142">
        <v>0</v>
      </c>
      <c r="R92" s="142">
        <f>Q92*H92</f>
        <v>0</v>
      </c>
      <c r="S92" s="142">
        <v>0</v>
      </c>
      <c r="T92" s="143">
        <f>S92*H92</f>
        <v>0</v>
      </c>
      <c r="AR92" s="144" t="s">
        <v>221</v>
      </c>
      <c r="AT92" s="144" t="s">
        <v>217</v>
      </c>
      <c r="AU92" s="144" t="s">
        <v>83</v>
      </c>
      <c r="AY92" s="18" t="s">
        <v>215</v>
      </c>
      <c r="BE92" s="145">
        <f>IF(N92="základní",J92,0)</f>
        <v>0</v>
      </c>
      <c r="BF92" s="145">
        <f>IF(N92="snížená",J92,0)</f>
        <v>0</v>
      </c>
      <c r="BG92" s="145">
        <f>IF(N92="zákl. přenesená",J92,0)</f>
        <v>0</v>
      </c>
      <c r="BH92" s="145">
        <f>IF(N92="sníž. přenesená",J92,0)</f>
        <v>0</v>
      </c>
      <c r="BI92" s="145">
        <f>IF(N92="nulová",J92,0)</f>
        <v>0</v>
      </c>
      <c r="BJ92" s="18" t="s">
        <v>83</v>
      </c>
      <c r="BK92" s="145">
        <f>ROUND(I92*H92,2)</f>
        <v>0</v>
      </c>
      <c r="BL92" s="18" t="s">
        <v>221</v>
      </c>
      <c r="BM92" s="144" t="s">
        <v>279</v>
      </c>
    </row>
    <row r="93" spans="2:47" s="1" customFormat="1" ht="12">
      <c r="B93" s="33"/>
      <c r="D93" s="146" t="s">
        <v>222</v>
      </c>
      <c r="F93" s="147" t="s">
        <v>2294</v>
      </c>
      <c r="I93" s="148"/>
      <c r="L93" s="33"/>
      <c r="M93" s="149"/>
      <c r="T93" s="54"/>
      <c r="AT93" s="18" t="s">
        <v>222</v>
      </c>
      <c r="AU93" s="18" t="s">
        <v>83</v>
      </c>
    </row>
    <row r="94" spans="2:65" s="1" customFormat="1" ht="16.5" customHeight="1">
      <c r="B94" s="33"/>
      <c r="C94" s="133" t="s">
        <v>284</v>
      </c>
      <c r="D94" s="133" t="s">
        <v>217</v>
      </c>
      <c r="E94" s="134" t="s">
        <v>2295</v>
      </c>
      <c r="F94" s="135" t="s">
        <v>2296</v>
      </c>
      <c r="G94" s="136" t="s">
        <v>2278</v>
      </c>
      <c r="H94" s="137">
        <v>1</v>
      </c>
      <c r="I94" s="138"/>
      <c r="J94" s="139">
        <f>ROUND(I94*H94,2)</f>
        <v>0</v>
      </c>
      <c r="K94" s="135" t="s">
        <v>220</v>
      </c>
      <c r="L94" s="33"/>
      <c r="M94" s="140" t="s">
        <v>21</v>
      </c>
      <c r="N94" s="141" t="s">
        <v>47</v>
      </c>
      <c r="P94" s="142">
        <f>O94*H94</f>
        <v>0</v>
      </c>
      <c r="Q94" s="142">
        <v>0</v>
      </c>
      <c r="R94" s="142">
        <f>Q94*H94</f>
        <v>0</v>
      </c>
      <c r="S94" s="142">
        <v>0</v>
      </c>
      <c r="T94" s="143">
        <f>S94*H94</f>
        <v>0</v>
      </c>
      <c r="AR94" s="144" t="s">
        <v>221</v>
      </c>
      <c r="AT94" s="144" t="s">
        <v>217</v>
      </c>
      <c r="AU94" s="144" t="s">
        <v>83</v>
      </c>
      <c r="AY94" s="18" t="s">
        <v>215</v>
      </c>
      <c r="BE94" s="145">
        <f>IF(N94="základní",J94,0)</f>
        <v>0</v>
      </c>
      <c r="BF94" s="145">
        <f>IF(N94="snížená",J94,0)</f>
        <v>0</v>
      </c>
      <c r="BG94" s="145">
        <f>IF(N94="zákl. přenesená",J94,0)</f>
        <v>0</v>
      </c>
      <c r="BH94" s="145">
        <f>IF(N94="sníž. přenesená",J94,0)</f>
        <v>0</v>
      </c>
      <c r="BI94" s="145">
        <f>IF(N94="nulová",J94,0)</f>
        <v>0</v>
      </c>
      <c r="BJ94" s="18" t="s">
        <v>83</v>
      </c>
      <c r="BK94" s="145">
        <f>ROUND(I94*H94,2)</f>
        <v>0</v>
      </c>
      <c r="BL94" s="18" t="s">
        <v>221</v>
      </c>
      <c r="BM94" s="144" t="s">
        <v>287</v>
      </c>
    </row>
    <row r="95" spans="2:47" s="1" customFormat="1" ht="12">
      <c r="B95" s="33"/>
      <c r="D95" s="146" t="s">
        <v>222</v>
      </c>
      <c r="F95" s="147" t="s">
        <v>2297</v>
      </c>
      <c r="I95" s="148"/>
      <c r="L95" s="33"/>
      <c r="M95" s="149"/>
      <c r="T95" s="54"/>
      <c r="AT95" s="18" t="s">
        <v>222</v>
      </c>
      <c r="AU95" s="18" t="s">
        <v>83</v>
      </c>
    </row>
    <row r="96" spans="2:65" s="1" customFormat="1" ht="16.5" customHeight="1">
      <c r="B96" s="33"/>
      <c r="C96" s="133" t="s">
        <v>257</v>
      </c>
      <c r="D96" s="133" t="s">
        <v>217</v>
      </c>
      <c r="E96" s="134" t="s">
        <v>2298</v>
      </c>
      <c r="F96" s="135" t="s">
        <v>2299</v>
      </c>
      <c r="G96" s="136" t="s">
        <v>2278</v>
      </c>
      <c r="H96" s="137">
        <v>1</v>
      </c>
      <c r="I96" s="138"/>
      <c r="J96" s="139">
        <f>ROUND(I96*H96,2)</f>
        <v>0</v>
      </c>
      <c r="K96" s="135" t="s">
        <v>220</v>
      </c>
      <c r="L96" s="33"/>
      <c r="M96" s="140" t="s">
        <v>21</v>
      </c>
      <c r="N96" s="141" t="s">
        <v>47</v>
      </c>
      <c r="P96" s="142">
        <f>O96*H96</f>
        <v>0</v>
      </c>
      <c r="Q96" s="142">
        <v>0</v>
      </c>
      <c r="R96" s="142">
        <f>Q96*H96</f>
        <v>0</v>
      </c>
      <c r="S96" s="142">
        <v>0</v>
      </c>
      <c r="T96" s="143">
        <f>S96*H96</f>
        <v>0</v>
      </c>
      <c r="AR96" s="144" t="s">
        <v>221</v>
      </c>
      <c r="AT96" s="144" t="s">
        <v>217</v>
      </c>
      <c r="AU96" s="144" t="s">
        <v>83</v>
      </c>
      <c r="AY96" s="18" t="s">
        <v>215</v>
      </c>
      <c r="BE96" s="145">
        <f>IF(N96="základní",J96,0)</f>
        <v>0</v>
      </c>
      <c r="BF96" s="145">
        <f>IF(N96="snížená",J96,0)</f>
        <v>0</v>
      </c>
      <c r="BG96" s="145">
        <f>IF(N96="zákl. přenesená",J96,0)</f>
        <v>0</v>
      </c>
      <c r="BH96" s="145">
        <f>IF(N96="sníž. přenesená",J96,0)</f>
        <v>0</v>
      </c>
      <c r="BI96" s="145">
        <f>IF(N96="nulová",J96,0)</f>
        <v>0</v>
      </c>
      <c r="BJ96" s="18" t="s">
        <v>83</v>
      </c>
      <c r="BK96" s="145">
        <f>ROUND(I96*H96,2)</f>
        <v>0</v>
      </c>
      <c r="BL96" s="18" t="s">
        <v>221</v>
      </c>
      <c r="BM96" s="144" t="s">
        <v>291</v>
      </c>
    </row>
    <row r="97" spans="2:47" s="1" customFormat="1" ht="12">
      <c r="B97" s="33"/>
      <c r="D97" s="146" t="s">
        <v>222</v>
      </c>
      <c r="F97" s="147" t="s">
        <v>2300</v>
      </c>
      <c r="I97" s="148"/>
      <c r="L97" s="33"/>
      <c r="M97" s="149"/>
      <c r="T97" s="54"/>
      <c r="AT97" s="18" t="s">
        <v>222</v>
      </c>
      <c r="AU97" s="18" t="s">
        <v>83</v>
      </c>
    </row>
    <row r="98" spans="2:65" s="1" customFormat="1" ht="16.5" customHeight="1">
      <c r="B98" s="33"/>
      <c r="C98" s="133" t="s">
        <v>294</v>
      </c>
      <c r="D98" s="133" t="s">
        <v>217</v>
      </c>
      <c r="E98" s="134" t="s">
        <v>2301</v>
      </c>
      <c r="F98" s="135" t="s">
        <v>2302</v>
      </c>
      <c r="G98" s="136" t="s">
        <v>2278</v>
      </c>
      <c r="H98" s="137">
        <v>1</v>
      </c>
      <c r="I98" s="138"/>
      <c r="J98" s="139">
        <f>ROUND(I98*H98,2)</f>
        <v>0</v>
      </c>
      <c r="K98" s="135" t="s">
        <v>220</v>
      </c>
      <c r="L98" s="33"/>
      <c r="M98" s="140" t="s">
        <v>21</v>
      </c>
      <c r="N98" s="141" t="s">
        <v>47</v>
      </c>
      <c r="P98" s="142">
        <f>O98*H98</f>
        <v>0</v>
      </c>
      <c r="Q98" s="142">
        <v>0</v>
      </c>
      <c r="R98" s="142">
        <f>Q98*H98</f>
        <v>0</v>
      </c>
      <c r="S98" s="142">
        <v>0</v>
      </c>
      <c r="T98" s="143">
        <f>S98*H98</f>
        <v>0</v>
      </c>
      <c r="AR98" s="144" t="s">
        <v>221</v>
      </c>
      <c r="AT98" s="144" t="s">
        <v>217</v>
      </c>
      <c r="AU98" s="144" t="s">
        <v>83</v>
      </c>
      <c r="AY98" s="18" t="s">
        <v>215</v>
      </c>
      <c r="BE98" s="145">
        <f>IF(N98="základní",J98,0)</f>
        <v>0</v>
      </c>
      <c r="BF98" s="145">
        <f>IF(N98="snížená",J98,0)</f>
        <v>0</v>
      </c>
      <c r="BG98" s="145">
        <f>IF(N98="zákl. přenesená",J98,0)</f>
        <v>0</v>
      </c>
      <c r="BH98" s="145">
        <f>IF(N98="sníž. přenesená",J98,0)</f>
        <v>0</v>
      </c>
      <c r="BI98" s="145">
        <f>IF(N98="nulová",J98,0)</f>
        <v>0</v>
      </c>
      <c r="BJ98" s="18" t="s">
        <v>83</v>
      </c>
      <c r="BK98" s="145">
        <f>ROUND(I98*H98,2)</f>
        <v>0</v>
      </c>
      <c r="BL98" s="18" t="s">
        <v>221</v>
      </c>
      <c r="BM98" s="144" t="s">
        <v>297</v>
      </c>
    </row>
    <row r="99" spans="2:47" s="1" customFormat="1" ht="12">
      <c r="B99" s="33"/>
      <c r="D99" s="146" t="s">
        <v>222</v>
      </c>
      <c r="F99" s="147" t="s">
        <v>2303</v>
      </c>
      <c r="I99" s="148"/>
      <c r="L99" s="33"/>
      <c r="M99" s="149"/>
      <c r="T99" s="54"/>
      <c r="AT99" s="18" t="s">
        <v>222</v>
      </c>
      <c r="AU99" s="18" t="s">
        <v>83</v>
      </c>
    </row>
    <row r="100" spans="2:65" s="1" customFormat="1" ht="16.5" customHeight="1">
      <c r="B100" s="33"/>
      <c r="C100" s="133" t="s">
        <v>267</v>
      </c>
      <c r="D100" s="133" t="s">
        <v>217</v>
      </c>
      <c r="E100" s="134" t="s">
        <v>2304</v>
      </c>
      <c r="F100" s="135" t="s">
        <v>2305</v>
      </c>
      <c r="G100" s="136" t="s">
        <v>2278</v>
      </c>
      <c r="H100" s="137">
        <v>1</v>
      </c>
      <c r="I100" s="138"/>
      <c r="J100" s="139">
        <f>ROUND(I100*H100,2)</f>
        <v>0</v>
      </c>
      <c r="K100" s="135" t="s">
        <v>220</v>
      </c>
      <c r="L100" s="33"/>
      <c r="M100" s="140" t="s">
        <v>21</v>
      </c>
      <c r="N100" s="141" t="s">
        <v>47</v>
      </c>
      <c r="P100" s="142">
        <f>O100*H100</f>
        <v>0</v>
      </c>
      <c r="Q100" s="142">
        <v>0</v>
      </c>
      <c r="R100" s="142">
        <f>Q100*H100</f>
        <v>0</v>
      </c>
      <c r="S100" s="142">
        <v>0</v>
      </c>
      <c r="T100" s="143">
        <f>S100*H100</f>
        <v>0</v>
      </c>
      <c r="AR100" s="144" t="s">
        <v>221</v>
      </c>
      <c r="AT100" s="144" t="s">
        <v>217</v>
      </c>
      <c r="AU100" s="144" t="s">
        <v>83</v>
      </c>
      <c r="AY100" s="18" t="s">
        <v>215</v>
      </c>
      <c r="BE100" s="145">
        <f>IF(N100="základní",J100,0)</f>
        <v>0</v>
      </c>
      <c r="BF100" s="145">
        <f>IF(N100="snížená",J100,0)</f>
        <v>0</v>
      </c>
      <c r="BG100" s="145">
        <f>IF(N100="zákl. přenesená",J100,0)</f>
        <v>0</v>
      </c>
      <c r="BH100" s="145">
        <f>IF(N100="sníž. přenesená",J100,0)</f>
        <v>0</v>
      </c>
      <c r="BI100" s="145">
        <f>IF(N100="nulová",J100,0)</f>
        <v>0</v>
      </c>
      <c r="BJ100" s="18" t="s">
        <v>83</v>
      </c>
      <c r="BK100" s="145">
        <f>ROUND(I100*H100,2)</f>
        <v>0</v>
      </c>
      <c r="BL100" s="18" t="s">
        <v>221</v>
      </c>
      <c r="BM100" s="144" t="s">
        <v>303</v>
      </c>
    </row>
    <row r="101" spans="2:47" s="1" customFormat="1" ht="12">
      <c r="B101" s="33"/>
      <c r="D101" s="146" t="s">
        <v>222</v>
      </c>
      <c r="F101" s="147" t="s">
        <v>2306</v>
      </c>
      <c r="I101" s="148"/>
      <c r="L101" s="33"/>
      <c r="M101" s="149"/>
      <c r="T101" s="54"/>
      <c r="AT101" s="18" t="s">
        <v>222</v>
      </c>
      <c r="AU101" s="18" t="s">
        <v>83</v>
      </c>
    </row>
    <row r="102" spans="2:65" s="1" customFormat="1" ht="16.5" customHeight="1">
      <c r="B102" s="33"/>
      <c r="C102" s="133" t="s">
        <v>307</v>
      </c>
      <c r="D102" s="133" t="s">
        <v>217</v>
      </c>
      <c r="E102" s="134" t="s">
        <v>2307</v>
      </c>
      <c r="F102" s="135" t="s">
        <v>2308</v>
      </c>
      <c r="G102" s="136" t="s">
        <v>2278</v>
      </c>
      <c r="H102" s="137">
        <v>1</v>
      </c>
      <c r="I102" s="138"/>
      <c r="J102" s="139">
        <f>ROUND(I102*H102,2)</f>
        <v>0</v>
      </c>
      <c r="K102" s="135" t="s">
        <v>220</v>
      </c>
      <c r="L102" s="33"/>
      <c r="M102" s="140" t="s">
        <v>21</v>
      </c>
      <c r="N102" s="141" t="s">
        <v>47</v>
      </c>
      <c r="P102" s="142">
        <f>O102*H102</f>
        <v>0</v>
      </c>
      <c r="Q102" s="142">
        <v>0</v>
      </c>
      <c r="R102" s="142">
        <f>Q102*H102</f>
        <v>0</v>
      </c>
      <c r="S102" s="142">
        <v>0</v>
      </c>
      <c r="T102" s="143">
        <f>S102*H102</f>
        <v>0</v>
      </c>
      <c r="AR102" s="144" t="s">
        <v>221</v>
      </c>
      <c r="AT102" s="144" t="s">
        <v>217</v>
      </c>
      <c r="AU102" s="144" t="s">
        <v>83</v>
      </c>
      <c r="AY102" s="18" t="s">
        <v>215</v>
      </c>
      <c r="BE102" s="145">
        <f>IF(N102="základní",J102,0)</f>
        <v>0</v>
      </c>
      <c r="BF102" s="145">
        <f>IF(N102="snížená",J102,0)</f>
        <v>0</v>
      </c>
      <c r="BG102" s="145">
        <f>IF(N102="zákl. přenesená",J102,0)</f>
        <v>0</v>
      </c>
      <c r="BH102" s="145">
        <f>IF(N102="sníž. přenesená",J102,0)</f>
        <v>0</v>
      </c>
      <c r="BI102" s="145">
        <f>IF(N102="nulová",J102,0)</f>
        <v>0</v>
      </c>
      <c r="BJ102" s="18" t="s">
        <v>83</v>
      </c>
      <c r="BK102" s="145">
        <f>ROUND(I102*H102,2)</f>
        <v>0</v>
      </c>
      <c r="BL102" s="18" t="s">
        <v>221</v>
      </c>
      <c r="BM102" s="144" t="s">
        <v>312</v>
      </c>
    </row>
    <row r="103" spans="2:47" s="1" customFormat="1" ht="12">
      <c r="B103" s="33"/>
      <c r="D103" s="146" t="s">
        <v>222</v>
      </c>
      <c r="F103" s="147" t="s">
        <v>2309</v>
      </c>
      <c r="I103" s="148"/>
      <c r="L103" s="33"/>
      <c r="M103" s="149"/>
      <c r="T103" s="54"/>
      <c r="AT103" s="18" t="s">
        <v>222</v>
      </c>
      <c r="AU103" s="18" t="s">
        <v>83</v>
      </c>
    </row>
    <row r="104" spans="2:65" s="1" customFormat="1" ht="16.5" customHeight="1">
      <c r="B104" s="33"/>
      <c r="C104" s="133" t="s">
        <v>279</v>
      </c>
      <c r="D104" s="133" t="s">
        <v>217</v>
      </c>
      <c r="E104" s="134" t="s">
        <v>2310</v>
      </c>
      <c r="F104" s="135" t="s">
        <v>2311</v>
      </c>
      <c r="G104" s="136" t="s">
        <v>2278</v>
      </c>
      <c r="H104" s="137">
        <v>1</v>
      </c>
      <c r="I104" s="138"/>
      <c r="J104" s="139">
        <f>ROUND(I104*H104,2)</f>
        <v>0</v>
      </c>
      <c r="K104" s="135" t="s">
        <v>220</v>
      </c>
      <c r="L104" s="33"/>
      <c r="M104" s="140" t="s">
        <v>21</v>
      </c>
      <c r="N104" s="141" t="s">
        <v>47</v>
      </c>
      <c r="P104" s="142">
        <f>O104*H104</f>
        <v>0</v>
      </c>
      <c r="Q104" s="142">
        <v>0</v>
      </c>
      <c r="R104" s="142">
        <f>Q104*H104</f>
        <v>0</v>
      </c>
      <c r="S104" s="142">
        <v>0</v>
      </c>
      <c r="T104" s="143">
        <f>S104*H104</f>
        <v>0</v>
      </c>
      <c r="AR104" s="144" t="s">
        <v>221</v>
      </c>
      <c r="AT104" s="144" t="s">
        <v>217</v>
      </c>
      <c r="AU104" s="144" t="s">
        <v>83</v>
      </c>
      <c r="AY104" s="18" t="s">
        <v>215</v>
      </c>
      <c r="BE104" s="145">
        <f>IF(N104="základní",J104,0)</f>
        <v>0</v>
      </c>
      <c r="BF104" s="145">
        <f>IF(N104="snížená",J104,0)</f>
        <v>0</v>
      </c>
      <c r="BG104" s="145">
        <f>IF(N104="zákl. přenesená",J104,0)</f>
        <v>0</v>
      </c>
      <c r="BH104" s="145">
        <f>IF(N104="sníž. přenesená",J104,0)</f>
        <v>0</v>
      </c>
      <c r="BI104" s="145">
        <f>IF(N104="nulová",J104,0)</f>
        <v>0</v>
      </c>
      <c r="BJ104" s="18" t="s">
        <v>83</v>
      </c>
      <c r="BK104" s="145">
        <f>ROUND(I104*H104,2)</f>
        <v>0</v>
      </c>
      <c r="BL104" s="18" t="s">
        <v>221</v>
      </c>
      <c r="BM104" s="144" t="s">
        <v>319</v>
      </c>
    </row>
    <row r="105" spans="2:47" s="1" customFormat="1" ht="12">
      <c r="B105" s="33"/>
      <c r="D105" s="146" t="s">
        <v>222</v>
      </c>
      <c r="F105" s="147" t="s">
        <v>2312</v>
      </c>
      <c r="I105" s="148"/>
      <c r="L105" s="33"/>
      <c r="M105" s="149"/>
      <c r="T105" s="54"/>
      <c r="AT105" s="18" t="s">
        <v>222</v>
      </c>
      <c r="AU105" s="18" t="s">
        <v>83</v>
      </c>
    </row>
    <row r="106" spans="2:65" s="1" customFormat="1" ht="16.5" customHeight="1">
      <c r="B106" s="33"/>
      <c r="C106" s="133" t="s">
        <v>324</v>
      </c>
      <c r="D106" s="133" t="s">
        <v>217</v>
      </c>
      <c r="E106" s="134" t="s">
        <v>2313</v>
      </c>
      <c r="F106" s="135" t="s">
        <v>2314</v>
      </c>
      <c r="G106" s="136" t="s">
        <v>2278</v>
      </c>
      <c r="H106" s="137">
        <v>1</v>
      </c>
      <c r="I106" s="138"/>
      <c r="J106" s="139">
        <f>ROUND(I106*H106,2)</f>
        <v>0</v>
      </c>
      <c r="K106" s="135" t="s">
        <v>220</v>
      </c>
      <c r="L106" s="33"/>
      <c r="M106" s="140" t="s">
        <v>21</v>
      </c>
      <c r="N106" s="141" t="s">
        <v>47</v>
      </c>
      <c r="P106" s="142">
        <f>O106*H106</f>
        <v>0</v>
      </c>
      <c r="Q106" s="142">
        <v>0</v>
      </c>
      <c r="R106" s="142">
        <f>Q106*H106</f>
        <v>0</v>
      </c>
      <c r="S106" s="142">
        <v>0</v>
      </c>
      <c r="T106" s="143">
        <f>S106*H106</f>
        <v>0</v>
      </c>
      <c r="AR106" s="144" t="s">
        <v>221</v>
      </c>
      <c r="AT106" s="144" t="s">
        <v>217</v>
      </c>
      <c r="AU106" s="144" t="s">
        <v>83</v>
      </c>
      <c r="AY106" s="18" t="s">
        <v>215</v>
      </c>
      <c r="BE106" s="145">
        <f>IF(N106="základní",J106,0)</f>
        <v>0</v>
      </c>
      <c r="BF106" s="145">
        <f>IF(N106="snížená",J106,0)</f>
        <v>0</v>
      </c>
      <c r="BG106" s="145">
        <f>IF(N106="zákl. přenesená",J106,0)</f>
        <v>0</v>
      </c>
      <c r="BH106" s="145">
        <f>IF(N106="sníž. přenesená",J106,0)</f>
        <v>0</v>
      </c>
      <c r="BI106" s="145">
        <f>IF(N106="nulová",J106,0)</f>
        <v>0</v>
      </c>
      <c r="BJ106" s="18" t="s">
        <v>83</v>
      </c>
      <c r="BK106" s="145">
        <f>ROUND(I106*H106,2)</f>
        <v>0</v>
      </c>
      <c r="BL106" s="18" t="s">
        <v>221</v>
      </c>
      <c r="BM106" s="144" t="s">
        <v>327</v>
      </c>
    </row>
    <row r="107" spans="2:47" s="1" customFormat="1" ht="12">
      <c r="B107" s="33"/>
      <c r="D107" s="146" t="s">
        <v>222</v>
      </c>
      <c r="F107" s="147" t="s">
        <v>2315</v>
      </c>
      <c r="I107" s="148"/>
      <c r="L107" s="33"/>
      <c r="M107" s="149"/>
      <c r="T107" s="54"/>
      <c r="AT107" s="18" t="s">
        <v>222</v>
      </c>
      <c r="AU107" s="18" t="s">
        <v>83</v>
      </c>
    </row>
    <row r="108" spans="2:65" s="1" customFormat="1" ht="16.5" customHeight="1">
      <c r="B108" s="33"/>
      <c r="C108" s="133" t="s">
        <v>287</v>
      </c>
      <c r="D108" s="133" t="s">
        <v>217</v>
      </c>
      <c r="E108" s="134" t="s">
        <v>2316</v>
      </c>
      <c r="F108" s="135" t="s">
        <v>2317</v>
      </c>
      <c r="G108" s="136" t="s">
        <v>2278</v>
      </c>
      <c r="H108" s="137">
        <v>1</v>
      </c>
      <c r="I108" s="138"/>
      <c r="J108" s="139">
        <f>ROUND(I108*H108,2)</f>
        <v>0</v>
      </c>
      <c r="K108" s="135" t="s">
        <v>220</v>
      </c>
      <c r="L108" s="33"/>
      <c r="M108" s="140" t="s">
        <v>21</v>
      </c>
      <c r="N108" s="141" t="s">
        <v>47</v>
      </c>
      <c r="P108" s="142">
        <f>O108*H108</f>
        <v>0</v>
      </c>
      <c r="Q108" s="142">
        <v>0</v>
      </c>
      <c r="R108" s="142">
        <f>Q108*H108</f>
        <v>0</v>
      </c>
      <c r="S108" s="142">
        <v>0</v>
      </c>
      <c r="T108" s="143">
        <f>S108*H108</f>
        <v>0</v>
      </c>
      <c r="AR108" s="144" t="s">
        <v>221</v>
      </c>
      <c r="AT108" s="144" t="s">
        <v>217</v>
      </c>
      <c r="AU108" s="144" t="s">
        <v>83</v>
      </c>
      <c r="AY108" s="18" t="s">
        <v>215</v>
      </c>
      <c r="BE108" s="145">
        <f>IF(N108="základní",J108,0)</f>
        <v>0</v>
      </c>
      <c r="BF108" s="145">
        <f>IF(N108="snížená",J108,0)</f>
        <v>0</v>
      </c>
      <c r="BG108" s="145">
        <f>IF(N108="zákl. přenesená",J108,0)</f>
        <v>0</v>
      </c>
      <c r="BH108" s="145">
        <f>IF(N108="sníž. přenesená",J108,0)</f>
        <v>0</v>
      </c>
      <c r="BI108" s="145">
        <f>IF(N108="nulová",J108,0)</f>
        <v>0</v>
      </c>
      <c r="BJ108" s="18" t="s">
        <v>83</v>
      </c>
      <c r="BK108" s="145">
        <f>ROUND(I108*H108,2)</f>
        <v>0</v>
      </c>
      <c r="BL108" s="18" t="s">
        <v>221</v>
      </c>
      <c r="BM108" s="144" t="s">
        <v>335</v>
      </c>
    </row>
    <row r="109" spans="2:47" s="1" customFormat="1" ht="12">
      <c r="B109" s="33"/>
      <c r="D109" s="146" t="s">
        <v>222</v>
      </c>
      <c r="F109" s="147" t="s">
        <v>2318</v>
      </c>
      <c r="I109" s="148"/>
      <c r="L109" s="33"/>
      <c r="M109" s="149"/>
      <c r="T109" s="54"/>
      <c r="AT109" s="18" t="s">
        <v>222</v>
      </c>
      <c r="AU109" s="18" t="s">
        <v>83</v>
      </c>
    </row>
    <row r="110" spans="2:65" s="1" customFormat="1" ht="16.5" customHeight="1">
      <c r="B110" s="33"/>
      <c r="C110" s="133" t="s">
        <v>8</v>
      </c>
      <c r="D110" s="133" t="s">
        <v>217</v>
      </c>
      <c r="E110" s="134" t="s">
        <v>2319</v>
      </c>
      <c r="F110" s="135" t="s">
        <v>2320</v>
      </c>
      <c r="G110" s="136" t="s">
        <v>2278</v>
      </c>
      <c r="H110" s="137">
        <v>1</v>
      </c>
      <c r="I110" s="138"/>
      <c r="J110" s="139">
        <f>ROUND(I110*H110,2)</f>
        <v>0</v>
      </c>
      <c r="K110" s="135" t="s">
        <v>220</v>
      </c>
      <c r="L110" s="33"/>
      <c r="M110" s="140" t="s">
        <v>21</v>
      </c>
      <c r="N110" s="141" t="s">
        <v>47</v>
      </c>
      <c r="P110" s="142">
        <f>O110*H110</f>
        <v>0</v>
      </c>
      <c r="Q110" s="142">
        <v>0</v>
      </c>
      <c r="R110" s="142">
        <f>Q110*H110</f>
        <v>0</v>
      </c>
      <c r="S110" s="142">
        <v>0</v>
      </c>
      <c r="T110" s="143">
        <f>S110*H110</f>
        <v>0</v>
      </c>
      <c r="AR110" s="144" t="s">
        <v>221</v>
      </c>
      <c r="AT110" s="144" t="s">
        <v>217</v>
      </c>
      <c r="AU110" s="144" t="s">
        <v>83</v>
      </c>
      <c r="AY110" s="18" t="s">
        <v>215</v>
      </c>
      <c r="BE110" s="145">
        <f>IF(N110="základní",J110,0)</f>
        <v>0</v>
      </c>
      <c r="BF110" s="145">
        <f>IF(N110="snížená",J110,0)</f>
        <v>0</v>
      </c>
      <c r="BG110" s="145">
        <f>IF(N110="zákl. přenesená",J110,0)</f>
        <v>0</v>
      </c>
      <c r="BH110" s="145">
        <f>IF(N110="sníž. přenesená",J110,0)</f>
        <v>0</v>
      </c>
      <c r="BI110" s="145">
        <f>IF(N110="nulová",J110,0)</f>
        <v>0</v>
      </c>
      <c r="BJ110" s="18" t="s">
        <v>83</v>
      </c>
      <c r="BK110" s="145">
        <f>ROUND(I110*H110,2)</f>
        <v>0</v>
      </c>
      <c r="BL110" s="18" t="s">
        <v>221</v>
      </c>
      <c r="BM110" s="144" t="s">
        <v>341</v>
      </c>
    </row>
    <row r="111" spans="2:47" s="1" customFormat="1" ht="12">
      <c r="B111" s="33"/>
      <c r="D111" s="146" t="s">
        <v>222</v>
      </c>
      <c r="F111" s="147" t="s">
        <v>2321</v>
      </c>
      <c r="I111" s="148"/>
      <c r="L111" s="33"/>
      <c r="M111" s="149"/>
      <c r="T111" s="54"/>
      <c r="AT111" s="18" t="s">
        <v>222</v>
      </c>
      <c r="AU111" s="18" t="s">
        <v>83</v>
      </c>
    </row>
    <row r="112" spans="2:65" s="1" customFormat="1" ht="16.5" customHeight="1">
      <c r="B112" s="33"/>
      <c r="C112" s="133" t="s">
        <v>291</v>
      </c>
      <c r="D112" s="133" t="s">
        <v>217</v>
      </c>
      <c r="E112" s="134" t="s">
        <v>2322</v>
      </c>
      <c r="F112" s="135" t="s">
        <v>2323</v>
      </c>
      <c r="G112" s="136" t="s">
        <v>2278</v>
      </c>
      <c r="H112" s="137">
        <v>1</v>
      </c>
      <c r="I112" s="138"/>
      <c r="J112" s="139">
        <f>ROUND(I112*H112,2)</f>
        <v>0</v>
      </c>
      <c r="K112" s="135" t="s">
        <v>220</v>
      </c>
      <c r="L112" s="33"/>
      <c r="M112" s="140" t="s">
        <v>21</v>
      </c>
      <c r="N112" s="141" t="s">
        <v>47</v>
      </c>
      <c r="P112" s="142">
        <f>O112*H112</f>
        <v>0</v>
      </c>
      <c r="Q112" s="142">
        <v>0</v>
      </c>
      <c r="R112" s="142">
        <f>Q112*H112</f>
        <v>0</v>
      </c>
      <c r="S112" s="142">
        <v>0</v>
      </c>
      <c r="T112" s="143">
        <f>S112*H112</f>
        <v>0</v>
      </c>
      <c r="AR112" s="144" t="s">
        <v>221</v>
      </c>
      <c r="AT112" s="144" t="s">
        <v>217</v>
      </c>
      <c r="AU112" s="144" t="s">
        <v>83</v>
      </c>
      <c r="AY112" s="18" t="s">
        <v>215</v>
      </c>
      <c r="BE112" s="145">
        <f>IF(N112="základní",J112,0)</f>
        <v>0</v>
      </c>
      <c r="BF112" s="145">
        <f>IF(N112="snížená",J112,0)</f>
        <v>0</v>
      </c>
      <c r="BG112" s="145">
        <f>IF(N112="zákl. přenesená",J112,0)</f>
        <v>0</v>
      </c>
      <c r="BH112" s="145">
        <f>IF(N112="sníž. přenesená",J112,0)</f>
        <v>0</v>
      </c>
      <c r="BI112" s="145">
        <f>IF(N112="nulová",J112,0)</f>
        <v>0</v>
      </c>
      <c r="BJ112" s="18" t="s">
        <v>83</v>
      </c>
      <c r="BK112" s="145">
        <f>ROUND(I112*H112,2)</f>
        <v>0</v>
      </c>
      <c r="BL112" s="18" t="s">
        <v>221</v>
      </c>
      <c r="BM112" s="144" t="s">
        <v>345</v>
      </c>
    </row>
    <row r="113" spans="2:47" s="1" customFormat="1" ht="12">
      <c r="B113" s="33"/>
      <c r="D113" s="146" t="s">
        <v>222</v>
      </c>
      <c r="F113" s="147" t="s">
        <v>2324</v>
      </c>
      <c r="I113" s="148"/>
      <c r="L113" s="33"/>
      <c r="M113" s="149"/>
      <c r="T113" s="54"/>
      <c r="AT113" s="18" t="s">
        <v>222</v>
      </c>
      <c r="AU113" s="18" t="s">
        <v>83</v>
      </c>
    </row>
    <row r="114" spans="2:65" s="1" customFormat="1" ht="16.5" customHeight="1">
      <c r="B114" s="33"/>
      <c r="C114" s="133" t="s">
        <v>349</v>
      </c>
      <c r="D114" s="133" t="s">
        <v>217</v>
      </c>
      <c r="E114" s="134" t="s">
        <v>2325</v>
      </c>
      <c r="F114" s="135" t="s">
        <v>2326</v>
      </c>
      <c r="G114" s="136" t="s">
        <v>2278</v>
      </c>
      <c r="H114" s="137">
        <v>1</v>
      </c>
      <c r="I114" s="138"/>
      <c r="J114" s="139">
        <f>ROUND(I114*H114,2)</f>
        <v>0</v>
      </c>
      <c r="K114" s="135" t="s">
        <v>220</v>
      </c>
      <c r="L114" s="33"/>
      <c r="M114" s="140" t="s">
        <v>21</v>
      </c>
      <c r="N114" s="141" t="s">
        <v>47</v>
      </c>
      <c r="P114" s="142">
        <f>O114*H114</f>
        <v>0</v>
      </c>
      <c r="Q114" s="142">
        <v>0</v>
      </c>
      <c r="R114" s="142">
        <f>Q114*H114</f>
        <v>0</v>
      </c>
      <c r="S114" s="142">
        <v>0</v>
      </c>
      <c r="T114" s="143">
        <f>S114*H114</f>
        <v>0</v>
      </c>
      <c r="AR114" s="144" t="s">
        <v>221</v>
      </c>
      <c r="AT114" s="144" t="s">
        <v>217</v>
      </c>
      <c r="AU114" s="144" t="s">
        <v>83</v>
      </c>
      <c r="AY114" s="18" t="s">
        <v>215</v>
      </c>
      <c r="BE114" s="145">
        <f>IF(N114="základní",J114,0)</f>
        <v>0</v>
      </c>
      <c r="BF114" s="145">
        <f>IF(N114="snížená",J114,0)</f>
        <v>0</v>
      </c>
      <c r="BG114" s="145">
        <f>IF(N114="zákl. přenesená",J114,0)</f>
        <v>0</v>
      </c>
      <c r="BH114" s="145">
        <f>IF(N114="sníž. přenesená",J114,0)</f>
        <v>0</v>
      </c>
      <c r="BI114" s="145">
        <f>IF(N114="nulová",J114,0)</f>
        <v>0</v>
      </c>
      <c r="BJ114" s="18" t="s">
        <v>83</v>
      </c>
      <c r="BK114" s="145">
        <f>ROUND(I114*H114,2)</f>
        <v>0</v>
      </c>
      <c r="BL114" s="18" t="s">
        <v>221</v>
      </c>
      <c r="BM114" s="144" t="s">
        <v>353</v>
      </c>
    </row>
    <row r="115" spans="2:47" s="1" customFormat="1" ht="12">
      <c r="B115" s="33"/>
      <c r="D115" s="146" t="s">
        <v>222</v>
      </c>
      <c r="F115" s="147" t="s">
        <v>2327</v>
      </c>
      <c r="I115" s="148"/>
      <c r="L115" s="33"/>
      <c r="M115" s="149"/>
      <c r="T115" s="54"/>
      <c r="AT115" s="18" t="s">
        <v>222</v>
      </c>
      <c r="AU115" s="18" t="s">
        <v>83</v>
      </c>
    </row>
    <row r="116" spans="2:65" s="1" customFormat="1" ht="16.5" customHeight="1">
      <c r="B116" s="33"/>
      <c r="C116" s="133" t="s">
        <v>297</v>
      </c>
      <c r="D116" s="133" t="s">
        <v>217</v>
      </c>
      <c r="E116" s="134" t="s">
        <v>2328</v>
      </c>
      <c r="F116" s="135" t="s">
        <v>2329</v>
      </c>
      <c r="G116" s="136" t="s">
        <v>2278</v>
      </c>
      <c r="H116" s="137">
        <v>1</v>
      </c>
      <c r="I116" s="138"/>
      <c r="J116" s="139">
        <f>ROUND(I116*H116,2)</f>
        <v>0</v>
      </c>
      <c r="K116" s="135" t="s">
        <v>220</v>
      </c>
      <c r="L116" s="33"/>
      <c r="M116" s="140" t="s">
        <v>21</v>
      </c>
      <c r="N116" s="141" t="s">
        <v>47</v>
      </c>
      <c r="P116" s="142">
        <f>O116*H116</f>
        <v>0</v>
      </c>
      <c r="Q116" s="142">
        <v>0</v>
      </c>
      <c r="R116" s="142">
        <f>Q116*H116</f>
        <v>0</v>
      </c>
      <c r="S116" s="142">
        <v>0</v>
      </c>
      <c r="T116" s="143">
        <f>S116*H116</f>
        <v>0</v>
      </c>
      <c r="AR116" s="144" t="s">
        <v>221</v>
      </c>
      <c r="AT116" s="144" t="s">
        <v>217</v>
      </c>
      <c r="AU116" s="144" t="s">
        <v>83</v>
      </c>
      <c r="AY116" s="18" t="s">
        <v>215</v>
      </c>
      <c r="BE116" s="145">
        <f>IF(N116="základní",J116,0)</f>
        <v>0</v>
      </c>
      <c r="BF116" s="145">
        <f>IF(N116="snížená",J116,0)</f>
        <v>0</v>
      </c>
      <c r="BG116" s="145">
        <f>IF(N116="zákl. přenesená",J116,0)</f>
        <v>0</v>
      </c>
      <c r="BH116" s="145">
        <f>IF(N116="sníž. přenesená",J116,0)</f>
        <v>0</v>
      </c>
      <c r="BI116" s="145">
        <f>IF(N116="nulová",J116,0)</f>
        <v>0</v>
      </c>
      <c r="BJ116" s="18" t="s">
        <v>83</v>
      </c>
      <c r="BK116" s="145">
        <f>ROUND(I116*H116,2)</f>
        <v>0</v>
      </c>
      <c r="BL116" s="18" t="s">
        <v>221</v>
      </c>
      <c r="BM116" s="144" t="s">
        <v>461</v>
      </c>
    </row>
    <row r="117" spans="2:47" s="1" customFormat="1" ht="12">
      <c r="B117" s="33"/>
      <c r="D117" s="146" t="s">
        <v>222</v>
      </c>
      <c r="F117" s="147" t="s">
        <v>2330</v>
      </c>
      <c r="I117" s="148"/>
      <c r="L117" s="33"/>
      <c r="M117" s="149"/>
      <c r="T117" s="54"/>
      <c r="AT117" s="18" t="s">
        <v>222</v>
      </c>
      <c r="AU117" s="18" t="s">
        <v>83</v>
      </c>
    </row>
    <row r="118" spans="2:65" s="1" customFormat="1" ht="16.5" customHeight="1">
      <c r="B118" s="33"/>
      <c r="C118" s="133" t="s">
        <v>363</v>
      </c>
      <c r="D118" s="133" t="s">
        <v>217</v>
      </c>
      <c r="E118" s="134" t="s">
        <v>2331</v>
      </c>
      <c r="F118" s="135" t="s">
        <v>2332</v>
      </c>
      <c r="G118" s="136" t="s">
        <v>2278</v>
      </c>
      <c r="H118" s="137">
        <v>1</v>
      </c>
      <c r="I118" s="138"/>
      <c r="J118" s="139">
        <f>ROUND(I118*H118,2)</f>
        <v>0</v>
      </c>
      <c r="K118" s="135" t="s">
        <v>220</v>
      </c>
      <c r="L118" s="33"/>
      <c r="M118" s="140" t="s">
        <v>21</v>
      </c>
      <c r="N118" s="141" t="s">
        <v>47</v>
      </c>
      <c r="P118" s="142">
        <f>O118*H118</f>
        <v>0</v>
      </c>
      <c r="Q118" s="142">
        <v>0</v>
      </c>
      <c r="R118" s="142">
        <f>Q118*H118</f>
        <v>0</v>
      </c>
      <c r="S118" s="142">
        <v>0</v>
      </c>
      <c r="T118" s="143">
        <f>S118*H118</f>
        <v>0</v>
      </c>
      <c r="AR118" s="144" t="s">
        <v>221</v>
      </c>
      <c r="AT118" s="144" t="s">
        <v>217</v>
      </c>
      <c r="AU118" s="144" t="s">
        <v>83</v>
      </c>
      <c r="AY118" s="18" t="s">
        <v>215</v>
      </c>
      <c r="BE118" s="145">
        <f>IF(N118="základní",J118,0)</f>
        <v>0</v>
      </c>
      <c r="BF118" s="145">
        <f>IF(N118="snížená",J118,0)</f>
        <v>0</v>
      </c>
      <c r="BG118" s="145">
        <f>IF(N118="zákl. přenesená",J118,0)</f>
        <v>0</v>
      </c>
      <c r="BH118" s="145">
        <f>IF(N118="sníž. přenesená",J118,0)</f>
        <v>0</v>
      </c>
      <c r="BI118" s="145">
        <f>IF(N118="nulová",J118,0)</f>
        <v>0</v>
      </c>
      <c r="BJ118" s="18" t="s">
        <v>83</v>
      </c>
      <c r="BK118" s="145">
        <f>ROUND(I118*H118,2)</f>
        <v>0</v>
      </c>
      <c r="BL118" s="18" t="s">
        <v>221</v>
      </c>
      <c r="BM118" s="144" t="s">
        <v>366</v>
      </c>
    </row>
    <row r="119" spans="2:47" s="1" customFormat="1" ht="12">
      <c r="B119" s="33"/>
      <c r="D119" s="146" t="s">
        <v>222</v>
      </c>
      <c r="F119" s="147" t="s">
        <v>2333</v>
      </c>
      <c r="I119" s="148"/>
      <c r="L119" s="33"/>
      <c r="M119" s="149"/>
      <c r="T119" s="54"/>
      <c r="AT119" s="18" t="s">
        <v>222</v>
      </c>
      <c r="AU119" s="18" t="s">
        <v>83</v>
      </c>
    </row>
    <row r="120" spans="2:65" s="1" customFormat="1" ht="16.5" customHeight="1">
      <c r="B120" s="33"/>
      <c r="C120" s="133" t="s">
        <v>303</v>
      </c>
      <c r="D120" s="133" t="s">
        <v>217</v>
      </c>
      <c r="E120" s="134" t="s">
        <v>2334</v>
      </c>
      <c r="F120" s="135" t="s">
        <v>2335</v>
      </c>
      <c r="G120" s="136" t="s">
        <v>2278</v>
      </c>
      <c r="H120" s="137">
        <v>1</v>
      </c>
      <c r="I120" s="138"/>
      <c r="J120" s="139">
        <f>ROUND(I120*H120,2)</f>
        <v>0</v>
      </c>
      <c r="K120" s="135" t="s">
        <v>405</v>
      </c>
      <c r="L120" s="33"/>
      <c r="M120" s="140" t="s">
        <v>21</v>
      </c>
      <c r="N120" s="141" t="s">
        <v>47</v>
      </c>
      <c r="P120" s="142">
        <f>O120*H120</f>
        <v>0</v>
      </c>
      <c r="Q120" s="142">
        <v>0</v>
      </c>
      <c r="R120" s="142">
        <f>Q120*H120</f>
        <v>0</v>
      </c>
      <c r="S120" s="142">
        <v>0</v>
      </c>
      <c r="T120" s="143">
        <f>S120*H120</f>
        <v>0</v>
      </c>
      <c r="AR120" s="144" t="s">
        <v>221</v>
      </c>
      <c r="AT120" s="144" t="s">
        <v>217</v>
      </c>
      <c r="AU120" s="144" t="s">
        <v>83</v>
      </c>
      <c r="AY120" s="18" t="s">
        <v>215</v>
      </c>
      <c r="BE120" s="145">
        <f>IF(N120="základní",J120,0)</f>
        <v>0</v>
      </c>
      <c r="BF120" s="145">
        <f>IF(N120="snížená",J120,0)</f>
        <v>0</v>
      </c>
      <c r="BG120" s="145">
        <f>IF(N120="zákl. přenesená",J120,0)</f>
        <v>0</v>
      </c>
      <c r="BH120" s="145">
        <f>IF(N120="sníž. přenesená",J120,0)</f>
        <v>0</v>
      </c>
      <c r="BI120" s="145">
        <f>IF(N120="nulová",J120,0)</f>
        <v>0</v>
      </c>
      <c r="BJ120" s="18" t="s">
        <v>83</v>
      </c>
      <c r="BK120" s="145">
        <f>ROUND(I120*H120,2)</f>
        <v>0</v>
      </c>
      <c r="BL120" s="18" t="s">
        <v>221</v>
      </c>
      <c r="BM120" s="144" t="s">
        <v>371</v>
      </c>
    </row>
    <row r="121" spans="2:65" s="1" customFormat="1" ht="16.5" customHeight="1">
      <c r="B121" s="33"/>
      <c r="C121" s="133" t="s">
        <v>7</v>
      </c>
      <c r="D121" s="133" t="s">
        <v>217</v>
      </c>
      <c r="E121" s="134" t="s">
        <v>2336</v>
      </c>
      <c r="F121" s="135" t="s">
        <v>2337</v>
      </c>
      <c r="G121" s="136" t="s">
        <v>2278</v>
      </c>
      <c r="H121" s="137">
        <v>1</v>
      </c>
      <c r="I121" s="138"/>
      <c r="J121" s="139">
        <f>ROUND(I121*H121,2)</f>
        <v>0</v>
      </c>
      <c r="K121" s="135" t="s">
        <v>405</v>
      </c>
      <c r="L121" s="33"/>
      <c r="M121" s="140" t="s">
        <v>21</v>
      </c>
      <c r="N121" s="141" t="s">
        <v>47</v>
      </c>
      <c r="P121" s="142">
        <f>O121*H121</f>
        <v>0</v>
      </c>
      <c r="Q121" s="142">
        <v>0</v>
      </c>
      <c r="R121" s="142">
        <f>Q121*H121</f>
        <v>0</v>
      </c>
      <c r="S121" s="142">
        <v>0</v>
      </c>
      <c r="T121" s="143">
        <f>S121*H121</f>
        <v>0</v>
      </c>
      <c r="AR121" s="144" t="s">
        <v>221</v>
      </c>
      <c r="AT121" s="144" t="s">
        <v>217</v>
      </c>
      <c r="AU121" s="144" t="s">
        <v>83</v>
      </c>
      <c r="AY121" s="18" t="s">
        <v>215</v>
      </c>
      <c r="BE121" s="145">
        <f>IF(N121="základní",J121,0)</f>
        <v>0</v>
      </c>
      <c r="BF121" s="145">
        <f>IF(N121="snížená",J121,0)</f>
        <v>0</v>
      </c>
      <c r="BG121" s="145">
        <f>IF(N121="zákl. přenesená",J121,0)</f>
        <v>0</v>
      </c>
      <c r="BH121" s="145">
        <f>IF(N121="sníž. přenesená",J121,0)</f>
        <v>0</v>
      </c>
      <c r="BI121" s="145">
        <f>IF(N121="nulová",J121,0)</f>
        <v>0</v>
      </c>
      <c r="BJ121" s="18" t="s">
        <v>83</v>
      </c>
      <c r="BK121" s="145">
        <f>ROUND(I121*H121,2)</f>
        <v>0</v>
      </c>
      <c r="BL121" s="18" t="s">
        <v>221</v>
      </c>
      <c r="BM121" s="144" t="s">
        <v>377</v>
      </c>
    </row>
    <row r="122" spans="2:65" s="1" customFormat="1" ht="16.5" customHeight="1">
      <c r="B122" s="33"/>
      <c r="C122" s="133" t="s">
        <v>312</v>
      </c>
      <c r="D122" s="133" t="s">
        <v>217</v>
      </c>
      <c r="E122" s="134" t="s">
        <v>2338</v>
      </c>
      <c r="F122" s="135" t="s">
        <v>2339</v>
      </c>
      <c r="G122" s="136" t="s">
        <v>2278</v>
      </c>
      <c r="H122" s="137">
        <v>1</v>
      </c>
      <c r="I122" s="138"/>
      <c r="J122" s="139">
        <f>ROUND(I122*H122,2)</f>
        <v>0</v>
      </c>
      <c r="K122" s="135" t="s">
        <v>405</v>
      </c>
      <c r="L122" s="33"/>
      <c r="M122" s="140" t="s">
        <v>21</v>
      </c>
      <c r="N122" s="141" t="s">
        <v>47</v>
      </c>
      <c r="P122" s="142">
        <f>O122*H122</f>
        <v>0</v>
      </c>
      <c r="Q122" s="142">
        <v>0</v>
      </c>
      <c r="R122" s="142">
        <f>Q122*H122</f>
        <v>0</v>
      </c>
      <c r="S122" s="142">
        <v>0</v>
      </c>
      <c r="T122" s="143">
        <f>S122*H122</f>
        <v>0</v>
      </c>
      <c r="AR122" s="144" t="s">
        <v>221</v>
      </c>
      <c r="AT122" s="144" t="s">
        <v>217</v>
      </c>
      <c r="AU122" s="144" t="s">
        <v>83</v>
      </c>
      <c r="AY122" s="18" t="s">
        <v>215</v>
      </c>
      <c r="BE122" s="145">
        <f>IF(N122="základní",J122,0)</f>
        <v>0</v>
      </c>
      <c r="BF122" s="145">
        <f>IF(N122="snížená",J122,0)</f>
        <v>0</v>
      </c>
      <c r="BG122" s="145">
        <f>IF(N122="zákl. přenesená",J122,0)</f>
        <v>0</v>
      </c>
      <c r="BH122" s="145">
        <f>IF(N122="sníž. přenesená",J122,0)</f>
        <v>0</v>
      </c>
      <c r="BI122" s="145">
        <f>IF(N122="nulová",J122,0)</f>
        <v>0</v>
      </c>
      <c r="BJ122" s="18" t="s">
        <v>83</v>
      </c>
      <c r="BK122" s="145">
        <f>ROUND(I122*H122,2)</f>
        <v>0</v>
      </c>
      <c r="BL122" s="18" t="s">
        <v>221</v>
      </c>
      <c r="BM122" s="144" t="s">
        <v>382</v>
      </c>
    </row>
    <row r="123" spans="2:47" s="1" customFormat="1" ht="36">
      <c r="B123" s="33"/>
      <c r="D123" s="150" t="s">
        <v>224</v>
      </c>
      <c r="F123" s="151" t="s">
        <v>2340</v>
      </c>
      <c r="I123" s="148"/>
      <c r="L123" s="33"/>
      <c r="M123" s="149"/>
      <c r="T123" s="54"/>
      <c r="AT123" s="18" t="s">
        <v>224</v>
      </c>
      <c r="AU123" s="18" t="s">
        <v>83</v>
      </c>
    </row>
    <row r="124" spans="2:65" s="1" customFormat="1" ht="16.5" customHeight="1">
      <c r="B124" s="33"/>
      <c r="C124" s="133" t="s">
        <v>384</v>
      </c>
      <c r="D124" s="133" t="s">
        <v>217</v>
      </c>
      <c r="E124" s="134" t="s">
        <v>2341</v>
      </c>
      <c r="F124" s="135" t="s">
        <v>1966</v>
      </c>
      <c r="G124" s="136" t="s">
        <v>2278</v>
      </c>
      <c r="H124" s="137">
        <v>1</v>
      </c>
      <c r="I124" s="138"/>
      <c r="J124" s="139">
        <f>ROUND(I124*H124,2)</f>
        <v>0</v>
      </c>
      <c r="K124" s="135" t="s">
        <v>405</v>
      </c>
      <c r="L124" s="33"/>
      <c r="M124" s="140" t="s">
        <v>21</v>
      </c>
      <c r="N124" s="141" t="s">
        <v>47</v>
      </c>
      <c r="P124" s="142">
        <f>O124*H124</f>
        <v>0</v>
      </c>
      <c r="Q124" s="142">
        <v>0</v>
      </c>
      <c r="R124" s="142">
        <f>Q124*H124</f>
        <v>0</v>
      </c>
      <c r="S124" s="142">
        <v>0</v>
      </c>
      <c r="T124" s="143">
        <f>S124*H124</f>
        <v>0</v>
      </c>
      <c r="AR124" s="144" t="s">
        <v>221</v>
      </c>
      <c r="AT124" s="144" t="s">
        <v>217</v>
      </c>
      <c r="AU124" s="144" t="s">
        <v>83</v>
      </c>
      <c r="AY124" s="18" t="s">
        <v>215</v>
      </c>
      <c r="BE124" s="145">
        <f>IF(N124="základní",J124,0)</f>
        <v>0</v>
      </c>
      <c r="BF124" s="145">
        <f>IF(N124="snížená",J124,0)</f>
        <v>0</v>
      </c>
      <c r="BG124" s="145">
        <f>IF(N124="zákl. přenesená",J124,0)</f>
        <v>0</v>
      </c>
      <c r="BH124" s="145">
        <f>IF(N124="sníž. přenesená",J124,0)</f>
        <v>0</v>
      </c>
      <c r="BI124" s="145">
        <f>IF(N124="nulová",J124,0)</f>
        <v>0</v>
      </c>
      <c r="BJ124" s="18" t="s">
        <v>83</v>
      </c>
      <c r="BK124" s="145">
        <f>ROUND(I124*H124,2)</f>
        <v>0</v>
      </c>
      <c r="BL124" s="18" t="s">
        <v>221</v>
      </c>
      <c r="BM124" s="144" t="s">
        <v>387</v>
      </c>
    </row>
    <row r="125" spans="2:65" s="1" customFormat="1" ht="16.5" customHeight="1">
      <c r="B125" s="33"/>
      <c r="C125" s="133" t="s">
        <v>319</v>
      </c>
      <c r="D125" s="133" t="s">
        <v>217</v>
      </c>
      <c r="E125" s="134" t="s">
        <v>2342</v>
      </c>
      <c r="F125" s="135" t="s">
        <v>2343</v>
      </c>
      <c r="G125" s="136" t="s">
        <v>2278</v>
      </c>
      <c r="H125" s="137">
        <v>1</v>
      </c>
      <c r="I125" s="138"/>
      <c r="J125" s="139">
        <f>ROUND(I125*H125,2)</f>
        <v>0</v>
      </c>
      <c r="K125" s="135" t="s">
        <v>220</v>
      </c>
      <c r="L125" s="33"/>
      <c r="M125" s="140" t="s">
        <v>21</v>
      </c>
      <c r="N125" s="141" t="s">
        <v>47</v>
      </c>
      <c r="P125" s="142">
        <f>O125*H125</f>
        <v>0</v>
      </c>
      <c r="Q125" s="142">
        <v>0</v>
      </c>
      <c r="R125" s="142">
        <f>Q125*H125</f>
        <v>0</v>
      </c>
      <c r="S125" s="142">
        <v>0</v>
      </c>
      <c r="T125" s="143">
        <f>S125*H125</f>
        <v>0</v>
      </c>
      <c r="AR125" s="144" t="s">
        <v>221</v>
      </c>
      <c r="AT125" s="144" t="s">
        <v>217</v>
      </c>
      <c r="AU125" s="144" t="s">
        <v>83</v>
      </c>
      <c r="AY125" s="18" t="s">
        <v>215</v>
      </c>
      <c r="BE125" s="145">
        <f>IF(N125="základní",J125,0)</f>
        <v>0</v>
      </c>
      <c r="BF125" s="145">
        <f>IF(N125="snížená",J125,0)</f>
        <v>0</v>
      </c>
      <c r="BG125" s="145">
        <f>IF(N125="zákl. přenesená",J125,0)</f>
        <v>0</v>
      </c>
      <c r="BH125" s="145">
        <f>IF(N125="sníž. přenesená",J125,0)</f>
        <v>0</v>
      </c>
      <c r="BI125" s="145">
        <f>IF(N125="nulová",J125,0)</f>
        <v>0</v>
      </c>
      <c r="BJ125" s="18" t="s">
        <v>83</v>
      </c>
      <c r="BK125" s="145">
        <f>ROUND(I125*H125,2)</f>
        <v>0</v>
      </c>
      <c r="BL125" s="18" t="s">
        <v>221</v>
      </c>
      <c r="BM125" s="144" t="s">
        <v>391</v>
      </c>
    </row>
    <row r="126" spans="2:47" s="1" customFormat="1" ht="12">
      <c r="B126" s="33"/>
      <c r="D126" s="146" t="s">
        <v>222</v>
      </c>
      <c r="F126" s="147" t="s">
        <v>2344</v>
      </c>
      <c r="I126" s="148"/>
      <c r="L126" s="33"/>
      <c r="M126" s="198"/>
      <c r="N126" s="194"/>
      <c r="O126" s="194"/>
      <c r="P126" s="194"/>
      <c r="Q126" s="194"/>
      <c r="R126" s="194"/>
      <c r="S126" s="194"/>
      <c r="T126" s="199"/>
      <c r="AT126" s="18" t="s">
        <v>222</v>
      </c>
      <c r="AU126" s="18" t="s">
        <v>83</v>
      </c>
    </row>
    <row r="127" spans="2:12" s="1" customFormat="1" ht="7" customHeight="1">
      <c r="B127" s="42"/>
      <c r="C127" s="43"/>
      <c r="D127" s="43"/>
      <c r="E127" s="43"/>
      <c r="F127" s="43"/>
      <c r="G127" s="43"/>
      <c r="H127" s="43"/>
      <c r="I127" s="43"/>
      <c r="J127" s="43"/>
      <c r="K127" s="43"/>
      <c r="L127" s="33"/>
    </row>
  </sheetData>
  <sheetProtection algorithmName="SHA-512" hashValue="nR69DzlOFl9b7D7Gl1AtKBZ2RlEQyiWrNm5knbBrbXGGECGKfpbzWSwfYAa0HM5Ri/A+mtD7KBdO0BlfHFqPTQ==" saltValue="H/EoVhyka5Rktiv5M/yNwrmEVXWFzew6hXNs83lpSx13Zpj/m78B4ZZPnRU2hlFrQU9gjgEOcZy9zfyvRzJbOw==" spinCount="100000" sheet="1" objects="1" scenarios="1" formatColumns="0" formatRows="0" autoFilter="0"/>
  <autoFilter ref="C79:K126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hyperlinks>
    <hyperlink ref="F83" r:id="rId1" display="https://podminky.urs.cz/item/CS_URS_2022_02/011514000"/>
    <hyperlink ref="F85" r:id="rId2" display="https://podminky.urs.cz/item/CS_URS_2022_02/012002000"/>
    <hyperlink ref="F87" r:id="rId3" display="https://podminky.urs.cz/item/CS_URS_2022_02/013254000"/>
    <hyperlink ref="F89" r:id="rId4" display="https://podminky.urs.cz/item/CS_URS_2022_02/013274000"/>
    <hyperlink ref="F91" r:id="rId5" display="https://podminky.urs.cz/item/CS_URS_2022_02/013294000"/>
    <hyperlink ref="F93" r:id="rId6" display="https://podminky.urs.cz/item/CS_URS_2022_02/011534000"/>
    <hyperlink ref="F95" r:id="rId7" display="https://podminky.urs.cz/item/CS_URS_2022_02/032103000"/>
    <hyperlink ref="F97" r:id="rId8" display="https://podminky.urs.cz/item/CS_URS_2022_02/032503000"/>
    <hyperlink ref="F99" r:id="rId9" display="https://podminky.urs.cz/item/CS_URS_2022_02/033002000"/>
    <hyperlink ref="F101" r:id="rId10" display="https://podminky.urs.cz/item/CS_URS_2022_02/034002000"/>
    <hyperlink ref="F103" r:id="rId11" display="https://podminky.urs.cz/item/CS_URS_2022_02/034103000"/>
    <hyperlink ref="F105" r:id="rId12" display="https://podminky.urs.cz/item/CS_URS_2022_02/039002000"/>
    <hyperlink ref="F107" r:id="rId13" display="https://podminky.urs.cz/item/CS_URS_2022_02/032403000"/>
    <hyperlink ref="F109" r:id="rId14" display="https://podminky.urs.cz/item/CS_URS_2022_02/034303000"/>
    <hyperlink ref="F111" r:id="rId15" display="https://podminky.urs.cz/item/CS_URS_2022_02/035002000"/>
    <hyperlink ref="F113" r:id="rId16" display="https://podminky.urs.cz/item/CS_URS_2022_02/043002000"/>
    <hyperlink ref="F115" r:id="rId17" display="https://podminky.urs.cz/item/CS_URS_2022_02/044002000"/>
    <hyperlink ref="F117" r:id="rId18" display="https://podminky.urs.cz/item/CS_URS_2022_02/045002000"/>
    <hyperlink ref="F119" r:id="rId19" display="https://podminky.urs.cz/item/CS_URS_2022_02/073002000"/>
    <hyperlink ref="F126" r:id="rId20" display="https://podminky.urs.cz/item/CS_URS_2022_02/091404000"/>
  </hyperlinks>
  <printOptions/>
  <pageMargins left="0.3937007874015748" right="0.3937007874015748" top="0.3937007874015748" bottom="0.3937007874015748" header="0" footer="0"/>
  <pageSetup fitToHeight="100" fitToWidth="1" horizontalDpi="600" verticalDpi="600" orientation="landscape" paperSize="9" scale="84" r:id="rId22"/>
  <headerFooter>
    <oddFooter>&amp;CStrana &amp;P z &amp;N</oddFooter>
  </headerFooter>
  <drawing r:id="rId2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30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25.00390625" style="0" customWidth="1"/>
    <col min="4" max="4" width="130.7109375" style="0" customWidth="1"/>
    <col min="5" max="5" width="13.28125" style="0" customWidth="1"/>
    <col min="6" max="6" width="20.00390625" style="0" customWidth="1"/>
    <col min="7" max="7" width="1.7109375" style="0" customWidth="1"/>
    <col min="8" max="8" width="8.28125" style="0" customWidth="1"/>
  </cols>
  <sheetData>
    <row r="1" ht="11.25" customHeight="1"/>
    <row r="2" ht="37" customHeight="1"/>
    <row r="3" spans="2:8" ht="7" customHeight="1">
      <c r="B3" s="19"/>
      <c r="C3" s="20"/>
      <c r="D3" s="20"/>
      <c r="E3" s="20"/>
      <c r="F3" s="20"/>
      <c r="G3" s="20"/>
      <c r="H3" s="21"/>
    </row>
    <row r="4" spans="2:8" ht="25" customHeight="1">
      <c r="B4" s="21"/>
      <c r="C4" s="22" t="s">
        <v>2345</v>
      </c>
      <c r="H4" s="21"/>
    </row>
    <row r="5" spans="2:8" ht="12" customHeight="1">
      <c r="B5" s="21"/>
      <c r="C5" s="25" t="s">
        <v>13</v>
      </c>
      <c r="D5" s="327" t="s">
        <v>14</v>
      </c>
      <c r="E5" s="315"/>
      <c r="F5" s="315"/>
      <c r="H5" s="21"/>
    </row>
    <row r="6" spans="2:8" ht="37" customHeight="1">
      <c r="B6" s="21"/>
      <c r="C6" s="27" t="s">
        <v>16</v>
      </c>
      <c r="D6" s="324" t="s">
        <v>17</v>
      </c>
      <c r="E6" s="315"/>
      <c r="F6" s="315"/>
      <c r="H6" s="21"/>
    </row>
    <row r="7" spans="2:8" ht="16.5" customHeight="1">
      <c r="B7" s="21"/>
      <c r="C7" s="28" t="s">
        <v>24</v>
      </c>
      <c r="D7" s="50" t="str">
        <f>'Rekapitulace stavby'!AN8</f>
        <v>31. 10. 2022</v>
      </c>
      <c r="H7" s="21"/>
    </row>
    <row r="8" spans="2:8" s="1" customFormat="1" ht="10.9" customHeight="1">
      <c r="B8" s="33"/>
      <c r="H8" s="33"/>
    </row>
    <row r="9" spans="2:8" s="10" customFormat="1" ht="29.25" customHeight="1">
      <c r="B9" s="113"/>
      <c r="C9" s="114" t="s">
        <v>57</v>
      </c>
      <c r="D9" s="115" t="s">
        <v>58</v>
      </c>
      <c r="E9" s="115" t="s">
        <v>202</v>
      </c>
      <c r="F9" s="116" t="s">
        <v>2346</v>
      </c>
      <c r="H9" s="113"/>
    </row>
    <row r="10" spans="2:8" s="1" customFormat="1" ht="26.5" customHeight="1">
      <c r="B10" s="33"/>
      <c r="C10" s="200" t="s">
        <v>2347</v>
      </c>
      <c r="D10" s="200" t="s">
        <v>88</v>
      </c>
      <c r="H10" s="33"/>
    </row>
    <row r="11" spans="2:8" s="1" customFormat="1" ht="16.9" customHeight="1">
      <c r="B11" s="33"/>
      <c r="C11" s="201" t="s">
        <v>111</v>
      </c>
      <c r="D11" s="202" t="s">
        <v>112</v>
      </c>
      <c r="E11" s="203" t="s">
        <v>113</v>
      </c>
      <c r="F11" s="204">
        <v>32.469</v>
      </c>
      <c r="H11" s="33"/>
    </row>
    <row r="12" spans="2:8" s="1" customFormat="1" ht="16.9" customHeight="1">
      <c r="B12" s="33"/>
      <c r="C12" s="205" t="s">
        <v>21</v>
      </c>
      <c r="D12" s="205" t="s">
        <v>112</v>
      </c>
      <c r="E12" s="18" t="s">
        <v>21</v>
      </c>
      <c r="F12" s="206">
        <v>0</v>
      </c>
      <c r="H12" s="33"/>
    </row>
    <row r="13" spans="2:8" s="1" customFormat="1" ht="16.9" customHeight="1">
      <c r="B13" s="33"/>
      <c r="C13" s="205" t="s">
        <v>21</v>
      </c>
      <c r="D13" s="205" t="s">
        <v>227</v>
      </c>
      <c r="E13" s="18" t="s">
        <v>21</v>
      </c>
      <c r="F13" s="206">
        <v>0</v>
      </c>
      <c r="H13" s="33"/>
    </row>
    <row r="14" spans="2:8" s="1" customFormat="1" ht="16.9" customHeight="1">
      <c r="B14" s="33"/>
      <c r="C14" s="205" t="s">
        <v>111</v>
      </c>
      <c r="D14" s="205" t="s">
        <v>228</v>
      </c>
      <c r="E14" s="18" t="s">
        <v>21</v>
      </c>
      <c r="F14" s="206">
        <v>32.469</v>
      </c>
      <c r="H14" s="33"/>
    </row>
    <row r="15" spans="2:8" s="1" customFormat="1" ht="16.9" customHeight="1">
      <c r="B15" s="33"/>
      <c r="C15" s="207" t="s">
        <v>2348</v>
      </c>
      <c r="H15" s="33"/>
    </row>
    <row r="16" spans="2:8" s="1" customFormat="1" ht="20">
      <c r="B16" s="33"/>
      <c r="C16" s="205" t="s">
        <v>218</v>
      </c>
      <c r="D16" s="205" t="s">
        <v>219</v>
      </c>
      <c r="E16" s="18" t="s">
        <v>113</v>
      </c>
      <c r="F16" s="206">
        <v>430.679</v>
      </c>
      <c r="H16" s="33"/>
    </row>
    <row r="17" spans="2:8" s="1" customFormat="1" ht="16.9" customHeight="1">
      <c r="B17" s="33"/>
      <c r="C17" s="205" t="s">
        <v>416</v>
      </c>
      <c r="D17" s="205" t="s">
        <v>417</v>
      </c>
      <c r="E17" s="18" t="s">
        <v>256</v>
      </c>
      <c r="F17" s="206">
        <v>17.695</v>
      </c>
      <c r="H17" s="33"/>
    </row>
    <row r="18" spans="2:8" s="1" customFormat="1" ht="16.9" customHeight="1">
      <c r="B18" s="33"/>
      <c r="C18" s="205" t="s">
        <v>416</v>
      </c>
      <c r="D18" s="205" t="s">
        <v>417</v>
      </c>
      <c r="E18" s="18" t="s">
        <v>256</v>
      </c>
      <c r="F18" s="206">
        <v>18.882</v>
      </c>
      <c r="H18" s="33"/>
    </row>
    <row r="19" spans="2:8" s="1" customFormat="1" ht="16.9" customHeight="1">
      <c r="B19" s="33"/>
      <c r="C19" s="205" t="s">
        <v>429</v>
      </c>
      <c r="D19" s="205" t="s">
        <v>430</v>
      </c>
      <c r="E19" s="18" t="s">
        <v>256</v>
      </c>
      <c r="F19" s="206">
        <v>49.758</v>
      </c>
      <c r="H19" s="33"/>
    </row>
    <row r="20" spans="2:8" s="1" customFormat="1" ht="16.9" customHeight="1">
      <c r="B20" s="33"/>
      <c r="C20" s="205" t="s">
        <v>773</v>
      </c>
      <c r="D20" s="205" t="s">
        <v>774</v>
      </c>
      <c r="E20" s="18" t="s">
        <v>256</v>
      </c>
      <c r="F20" s="206">
        <v>87.218</v>
      </c>
      <c r="H20" s="33"/>
    </row>
    <row r="21" spans="2:8" s="1" customFormat="1" ht="16.9" customHeight="1">
      <c r="B21" s="33"/>
      <c r="C21" s="205" t="s">
        <v>800</v>
      </c>
      <c r="D21" s="205" t="s">
        <v>801</v>
      </c>
      <c r="E21" s="18" t="s">
        <v>256</v>
      </c>
      <c r="F21" s="206">
        <v>111.554</v>
      </c>
      <c r="H21" s="33"/>
    </row>
    <row r="22" spans="2:8" s="1" customFormat="1" ht="16.9" customHeight="1">
      <c r="B22" s="33"/>
      <c r="C22" s="205" t="s">
        <v>816</v>
      </c>
      <c r="D22" s="205" t="s">
        <v>817</v>
      </c>
      <c r="E22" s="18" t="s">
        <v>256</v>
      </c>
      <c r="F22" s="206">
        <v>87.218</v>
      </c>
      <c r="H22" s="33"/>
    </row>
    <row r="23" spans="2:8" s="1" customFormat="1" ht="16.9" customHeight="1">
      <c r="B23" s="33"/>
      <c r="C23" s="205" t="s">
        <v>834</v>
      </c>
      <c r="D23" s="205" t="s">
        <v>835</v>
      </c>
      <c r="E23" s="18" t="s">
        <v>311</v>
      </c>
      <c r="F23" s="206">
        <v>1.832</v>
      </c>
      <c r="H23" s="33"/>
    </row>
    <row r="24" spans="2:8" s="1" customFormat="1" ht="20">
      <c r="B24" s="33"/>
      <c r="C24" s="205" t="s">
        <v>1550</v>
      </c>
      <c r="D24" s="205" t="s">
        <v>1551</v>
      </c>
      <c r="E24" s="18" t="s">
        <v>113</v>
      </c>
      <c r="F24" s="206">
        <v>310.176</v>
      </c>
      <c r="H24" s="33"/>
    </row>
    <row r="25" spans="2:8" s="1" customFormat="1" ht="20">
      <c r="B25" s="33"/>
      <c r="C25" s="205" t="s">
        <v>1083</v>
      </c>
      <c r="D25" s="205" t="s">
        <v>1084</v>
      </c>
      <c r="E25" s="18" t="s">
        <v>113</v>
      </c>
      <c r="F25" s="206">
        <v>309.697</v>
      </c>
      <c r="H25" s="33"/>
    </row>
    <row r="26" spans="2:8" s="1" customFormat="1" ht="16.9" customHeight="1">
      <c r="B26" s="33"/>
      <c r="C26" s="205" t="s">
        <v>1105</v>
      </c>
      <c r="D26" s="205" t="s">
        <v>1106</v>
      </c>
      <c r="E26" s="18" t="s">
        <v>113</v>
      </c>
      <c r="F26" s="206">
        <v>100.873</v>
      </c>
      <c r="H26" s="33"/>
    </row>
    <row r="27" spans="2:8" s="1" customFormat="1" ht="16.9" customHeight="1">
      <c r="B27" s="33"/>
      <c r="C27" s="205" t="s">
        <v>1112</v>
      </c>
      <c r="D27" s="205" t="s">
        <v>1113</v>
      </c>
      <c r="E27" s="18" t="s">
        <v>113</v>
      </c>
      <c r="F27" s="206">
        <v>247.091</v>
      </c>
      <c r="H27" s="33"/>
    </row>
    <row r="28" spans="2:8" s="1" customFormat="1" ht="16.9" customHeight="1">
      <c r="B28" s="33"/>
      <c r="C28" s="201" t="s">
        <v>115</v>
      </c>
      <c r="D28" s="202" t="s">
        <v>116</v>
      </c>
      <c r="E28" s="203" t="s">
        <v>113</v>
      </c>
      <c r="F28" s="204">
        <v>17.393</v>
      </c>
      <c r="H28" s="33"/>
    </row>
    <row r="29" spans="2:8" s="1" customFormat="1" ht="16.9" customHeight="1">
      <c r="B29" s="33"/>
      <c r="C29" s="205" t="s">
        <v>21</v>
      </c>
      <c r="D29" s="205" t="s">
        <v>116</v>
      </c>
      <c r="E29" s="18" t="s">
        <v>21</v>
      </c>
      <c r="F29" s="206">
        <v>0</v>
      </c>
      <c r="H29" s="33"/>
    </row>
    <row r="30" spans="2:8" s="1" customFormat="1" ht="16.9" customHeight="1">
      <c r="B30" s="33"/>
      <c r="C30" s="205" t="s">
        <v>21</v>
      </c>
      <c r="D30" s="205" t="s">
        <v>227</v>
      </c>
      <c r="E30" s="18" t="s">
        <v>21</v>
      </c>
      <c r="F30" s="206">
        <v>0</v>
      </c>
      <c r="H30" s="33"/>
    </row>
    <row r="31" spans="2:8" s="1" customFormat="1" ht="16.9" customHeight="1">
      <c r="B31" s="33"/>
      <c r="C31" s="205" t="s">
        <v>115</v>
      </c>
      <c r="D31" s="205" t="s">
        <v>231</v>
      </c>
      <c r="E31" s="18" t="s">
        <v>21</v>
      </c>
      <c r="F31" s="206">
        <v>17.393</v>
      </c>
      <c r="H31" s="33"/>
    </row>
    <row r="32" spans="2:8" s="1" customFormat="1" ht="16.9" customHeight="1">
      <c r="B32" s="33"/>
      <c r="C32" s="207" t="s">
        <v>2348</v>
      </c>
      <c r="H32" s="33"/>
    </row>
    <row r="33" spans="2:8" s="1" customFormat="1" ht="20">
      <c r="B33" s="33"/>
      <c r="C33" s="205" t="s">
        <v>218</v>
      </c>
      <c r="D33" s="205" t="s">
        <v>219</v>
      </c>
      <c r="E33" s="18" t="s">
        <v>113</v>
      </c>
      <c r="F33" s="206">
        <v>430.679</v>
      </c>
      <c r="H33" s="33"/>
    </row>
    <row r="34" spans="2:8" s="1" customFormat="1" ht="16.9" customHeight="1">
      <c r="B34" s="33"/>
      <c r="C34" s="205" t="s">
        <v>773</v>
      </c>
      <c r="D34" s="205" t="s">
        <v>774</v>
      </c>
      <c r="E34" s="18" t="s">
        <v>256</v>
      </c>
      <c r="F34" s="206">
        <v>87.218</v>
      </c>
      <c r="H34" s="33"/>
    </row>
    <row r="35" spans="2:8" s="1" customFormat="1" ht="16.9" customHeight="1">
      <c r="B35" s="33"/>
      <c r="C35" s="205" t="s">
        <v>800</v>
      </c>
      <c r="D35" s="205" t="s">
        <v>801</v>
      </c>
      <c r="E35" s="18" t="s">
        <v>256</v>
      </c>
      <c r="F35" s="206">
        <v>111.554</v>
      </c>
      <c r="H35" s="33"/>
    </row>
    <row r="36" spans="2:8" s="1" customFormat="1" ht="16.9" customHeight="1">
      <c r="B36" s="33"/>
      <c r="C36" s="205" t="s">
        <v>816</v>
      </c>
      <c r="D36" s="205" t="s">
        <v>817</v>
      </c>
      <c r="E36" s="18" t="s">
        <v>256</v>
      </c>
      <c r="F36" s="206">
        <v>87.218</v>
      </c>
      <c r="H36" s="33"/>
    </row>
    <row r="37" spans="2:8" s="1" customFormat="1" ht="16.9" customHeight="1">
      <c r="B37" s="33"/>
      <c r="C37" s="205" t="s">
        <v>834</v>
      </c>
      <c r="D37" s="205" t="s">
        <v>835</v>
      </c>
      <c r="E37" s="18" t="s">
        <v>311</v>
      </c>
      <c r="F37" s="206">
        <v>1.832</v>
      </c>
      <c r="H37" s="33"/>
    </row>
    <row r="38" spans="2:8" s="1" customFormat="1" ht="20">
      <c r="B38" s="33"/>
      <c r="C38" s="205" t="s">
        <v>1550</v>
      </c>
      <c r="D38" s="205" t="s">
        <v>1551</v>
      </c>
      <c r="E38" s="18" t="s">
        <v>113</v>
      </c>
      <c r="F38" s="206">
        <v>310.176</v>
      </c>
      <c r="H38" s="33"/>
    </row>
    <row r="39" spans="2:8" s="1" customFormat="1" ht="20">
      <c r="B39" s="33"/>
      <c r="C39" s="205" t="s">
        <v>1083</v>
      </c>
      <c r="D39" s="205" t="s">
        <v>1084</v>
      </c>
      <c r="E39" s="18" t="s">
        <v>113</v>
      </c>
      <c r="F39" s="206">
        <v>309.697</v>
      </c>
      <c r="H39" s="33"/>
    </row>
    <row r="40" spans="2:8" s="1" customFormat="1" ht="16.9" customHeight="1">
      <c r="B40" s="33"/>
      <c r="C40" s="205" t="s">
        <v>1112</v>
      </c>
      <c r="D40" s="205" t="s">
        <v>1113</v>
      </c>
      <c r="E40" s="18" t="s">
        <v>113</v>
      </c>
      <c r="F40" s="206">
        <v>247.091</v>
      </c>
      <c r="H40" s="33"/>
    </row>
    <row r="41" spans="2:8" s="1" customFormat="1" ht="16.9" customHeight="1">
      <c r="B41" s="33"/>
      <c r="C41" s="201" t="s">
        <v>119</v>
      </c>
      <c r="D41" s="202" t="s">
        <v>120</v>
      </c>
      <c r="E41" s="203" t="s">
        <v>113</v>
      </c>
      <c r="F41" s="204">
        <v>21.02</v>
      </c>
      <c r="H41" s="33"/>
    </row>
    <row r="42" spans="2:8" s="1" customFormat="1" ht="16.9" customHeight="1">
      <c r="B42" s="33"/>
      <c r="C42" s="205" t="s">
        <v>21</v>
      </c>
      <c r="D42" s="205" t="s">
        <v>120</v>
      </c>
      <c r="E42" s="18" t="s">
        <v>21</v>
      </c>
      <c r="F42" s="206">
        <v>0</v>
      </c>
      <c r="H42" s="33"/>
    </row>
    <row r="43" spans="2:8" s="1" customFormat="1" ht="16.9" customHeight="1">
      <c r="B43" s="33"/>
      <c r="C43" s="205" t="s">
        <v>21</v>
      </c>
      <c r="D43" s="205" t="s">
        <v>227</v>
      </c>
      <c r="E43" s="18" t="s">
        <v>21</v>
      </c>
      <c r="F43" s="206">
        <v>0</v>
      </c>
      <c r="H43" s="33"/>
    </row>
    <row r="44" spans="2:8" s="1" customFormat="1" ht="16.9" customHeight="1">
      <c r="B44" s="33"/>
      <c r="C44" s="205" t="s">
        <v>119</v>
      </c>
      <c r="D44" s="205" t="s">
        <v>232</v>
      </c>
      <c r="E44" s="18" t="s">
        <v>21</v>
      </c>
      <c r="F44" s="206">
        <v>21.02</v>
      </c>
      <c r="H44" s="33"/>
    </row>
    <row r="45" spans="2:8" s="1" customFormat="1" ht="16.9" customHeight="1">
      <c r="B45" s="33"/>
      <c r="C45" s="207" t="s">
        <v>2348</v>
      </c>
      <c r="H45" s="33"/>
    </row>
    <row r="46" spans="2:8" s="1" customFormat="1" ht="20">
      <c r="B46" s="33"/>
      <c r="C46" s="205" t="s">
        <v>218</v>
      </c>
      <c r="D46" s="205" t="s">
        <v>219</v>
      </c>
      <c r="E46" s="18" t="s">
        <v>113</v>
      </c>
      <c r="F46" s="206">
        <v>430.679</v>
      </c>
      <c r="H46" s="33"/>
    </row>
    <row r="47" spans="2:8" s="1" customFormat="1" ht="16.9" customHeight="1">
      <c r="B47" s="33"/>
      <c r="C47" s="205" t="s">
        <v>773</v>
      </c>
      <c r="D47" s="205" t="s">
        <v>774</v>
      </c>
      <c r="E47" s="18" t="s">
        <v>256</v>
      </c>
      <c r="F47" s="206">
        <v>87.218</v>
      </c>
      <c r="H47" s="33"/>
    </row>
    <row r="48" spans="2:8" s="1" customFormat="1" ht="16.9" customHeight="1">
      <c r="B48" s="33"/>
      <c r="C48" s="205" t="s">
        <v>800</v>
      </c>
      <c r="D48" s="205" t="s">
        <v>801</v>
      </c>
      <c r="E48" s="18" t="s">
        <v>256</v>
      </c>
      <c r="F48" s="206">
        <v>111.554</v>
      </c>
      <c r="H48" s="33"/>
    </row>
    <row r="49" spans="2:8" s="1" customFormat="1" ht="16.9" customHeight="1">
      <c r="B49" s="33"/>
      <c r="C49" s="205" t="s">
        <v>816</v>
      </c>
      <c r="D49" s="205" t="s">
        <v>817</v>
      </c>
      <c r="E49" s="18" t="s">
        <v>256</v>
      </c>
      <c r="F49" s="206">
        <v>87.218</v>
      </c>
      <c r="H49" s="33"/>
    </row>
    <row r="50" spans="2:8" s="1" customFormat="1" ht="16.9" customHeight="1">
      <c r="B50" s="33"/>
      <c r="C50" s="205" t="s">
        <v>834</v>
      </c>
      <c r="D50" s="205" t="s">
        <v>835</v>
      </c>
      <c r="E50" s="18" t="s">
        <v>311</v>
      </c>
      <c r="F50" s="206">
        <v>1.832</v>
      </c>
      <c r="H50" s="33"/>
    </row>
    <row r="51" spans="2:8" s="1" customFormat="1" ht="16.9" customHeight="1">
      <c r="B51" s="33"/>
      <c r="C51" s="205" t="s">
        <v>1186</v>
      </c>
      <c r="D51" s="205" t="s">
        <v>1187</v>
      </c>
      <c r="E51" s="18" t="s">
        <v>113</v>
      </c>
      <c r="F51" s="206">
        <v>440.141</v>
      </c>
      <c r="H51" s="33"/>
    </row>
    <row r="52" spans="2:8" s="1" customFormat="1" ht="20">
      <c r="B52" s="33"/>
      <c r="C52" s="205" t="s">
        <v>1550</v>
      </c>
      <c r="D52" s="205" t="s">
        <v>1551</v>
      </c>
      <c r="E52" s="18" t="s">
        <v>113</v>
      </c>
      <c r="F52" s="206">
        <v>310.176</v>
      </c>
      <c r="H52" s="33"/>
    </row>
    <row r="53" spans="2:8" s="1" customFormat="1" ht="20">
      <c r="B53" s="33"/>
      <c r="C53" s="205" t="s">
        <v>1083</v>
      </c>
      <c r="D53" s="205" t="s">
        <v>1084</v>
      </c>
      <c r="E53" s="18" t="s">
        <v>113</v>
      </c>
      <c r="F53" s="206">
        <v>309.697</v>
      </c>
      <c r="H53" s="33"/>
    </row>
    <row r="54" spans="2:8" s="1" customFormat="1" ht="16.9" customHeight="1">
      <c r="B54" s="33"/>
      <c r="C54" s="201" t="s">
        <v>122</v>
      </c>
      <c r="D54" s="202" t="s">
        <v>123</v>
      </c>
      <c r="E54" s="203" t="s">
        <v>113</v>
      </c>
      <c r="F54" s="204">
        <v>37.9</v>
      </c>
      <c r="H54" s="33"/>
    </row>
    <row r="55" spans="2:8" s="1" customFormat="1" ht="16.9" customHeight="1">
      <c r="B55" s="33"/>
      <c r="C55" s="205" t="s">
        <v>21</v>
      </c>
      <c r="D55" s="205" t="s">
        <v>123</v>
      </c>
      <c r="E55" s="18" t="s">
        <v>21</v>
      </c>
      <c r="F55" s="206">
        <v>0</v>
      </c>
      <c r="H55" s="33"/>
    </row>
    <row r="56" spans="2:8" s="1" customFormat="1" ht="16.9" customHeight="1">
      <c r="B56" s="33"/>
      <c r="C56" s="205" t="s">
        <v>21</v>
      </c>
      <c r="D56" s="205" t="s">
        <v>233</v>
      </c>
      <c r="E56" s="18" t="s">
        <v>21</v>
      </c>
      <c r="F56" s="206">
        <v>0</v>
      </c>
      <c r="H56" s="33"/>
    </row>
    <row r="57" spans="2:8" s="1" customFormat="1" ht="16.9" customHeight="1">
      <c r="B57" s="33"/>
      <c r="C57" s="205" t="s">
        <v>122</v>
      </c>
      <c r="D57" s="205" t="s">
        <v>124</v>
      </c>
      <c r="E57" s="18" t="s">
        <v>21</v>
      </c>
      <c r="F57" s="206">
        <v>37.9</v>
      </c>
      <c r="H57" s="33"/>
    </row>
    <row r="58" spans="2:8" s="1" customFormat="1" ht="16.9" customHeight="1">
      <c r="B58" s="33"/>
      <c r="C58" s="207" t="s">
        <v>2348</v>
      </c>
      <c r="H58" s="33"/>
    </row>
    <row r="59" spans="2:8" s="1" customFormat="1" ht="20">
      <c r="B59" s="33"/>
      <c r="C59" s="205" t="s">
        <v>218</v>
      </c>
      <c r="D59" s="205" t="s">
        <v>219</v>
      </c>
      <c r="E59" s="18" t="s">
        <v>113</v>
      </c>
      <c r="F59" s="206">
        <v>430.679</v>
      </c>
      <c r="H59" s="33"/>
    </row>
    <row r="60" spans="2:8" s="1" customFormat="1" ht="16.9" customHeight="1">
      <c r="B60" s="33"/>
      <c r="C60" s="205" t="s">
        <v>416</v>
      </c>
      <c r="D60" s="205" t="s">
        <v>417</v>
      </c>
      <c r="E60" s="18" t="s">
        <v>256</v>
      </c>
      <c r="F60" s="206">
        <v>17.695</v>
      </c>
      <c r="H60" s="33"/>
    </row>
    <row r="61" spans="2:8" s="1" customFormat="1" ht="16.9" customHeight="1">
      <c r="B61" s="33"/>
      <c r="C61" s="205" t="s">
        <v>416</v>
      </c>
      <c r="D61" s="205" t="s">
        <v>417</v>
      </c>
      <c r="E61" s="18" t="s">
        <v>256</v>
      </c>
      <c r="F61" s="206">
        <v>18.882</v>
      </c>
      <c r="H61" s="33"/>
    </row>
    <row r="62" spans="2:8" s="1" customFormat="1" ht="16.9" customHeight="1">
      <c r="B62" s="33"/>
      <c r="C62" s="205" t="s">
        <v>429</v>
      </c>
      <c r="D62" s="205" t="s">
        <v>430</v>
      </c>
      <c r="E62" s="18" t="s">
        <v>256</v>
      </c>
      <c r="F62" s="206">
        <v>49.758</v>
      </c>
      <c r="H62" s="33"/>
    </row>
    <row r="63" spans="2:8" s="1" customFormat="1" ht="16.9" customHeight="1">
      <c r="B63" s="33"/>
      <c r="C63" s="205" t="s">
        <v>773</v>
      </c>
      <c r="D63" s="205" t="s">
        <v>774</v>
      </c>
      <c r="E63" s="18" t="s">
        <v>256</v>
      </c>
      <c r="F63" s="206">
        <v>87.218</v>
      </c>
      <c r="H63" s="33"/>
    </row>
    <row r="64" spans="2:8" s="1" customFormat="1" ht="16.9" customHeight="1">
      <c r="B64" s="33"/>
      <c r="C64" s="205" t="s">
        <v>800</v>
      </c>
      <c r="D64" s="205" t="s">
        <v>801</v>
      </c>
      <c r="E64" s="18" t="s">
        <v>256</v>
      </c>
      <c r="F64" s="206">
        <v>111.554</v>
      </c>
      <c r="H64" s="33"/>
    </row>
    <row r="65" spans="2:8" s="1" customFormat="1" ht="16.9" customHeight="1">
      <c r="B65" s="33"/>
      <c r="C65" s="205" t="s">
        <v>816</v>
      </c>
      <c r="D65" s="205" t="s">
        <v>817</v>
      </c>
      <c r="E65" s="18" t="s">
        <v>256</v>
      </c>
      <c r="F65" s="206">
        <v>87.218</v>
      </c>
      <c r="H65" s="33"/>
    </row>
    <row r="66" spans="2:8" s="1" customFormat="1" ht="16.9" customHeight="1">
      <c r="B66" s="33"/>
      <c r="C66" s="205" t="s">
        <v>834</v>
      </c>
      <c r="D66" s="205" t="s">
        <v>835</v>
      </c>
      <c r="E66" s="18" t="s">
        <v>311</v>
      </c>
      <c r="F66" s="206">
        <v>1.832</v>
      </c>
      <c r="H66" s="33"/>
    </row>
    <row r="67" spans="2:8" s="1" customFormat="1" ht="16.9" customHeight="1">
      <c r="B67" s="33"/>
      <c r="C67" s="205" t="s">
        <v>1186</v>
      </c>
      <c r="D67" s="205" t="s">
        <v>1187</v>
      </c>
      <c r="E67" s="18" t="s">
        <v>113</v>
      </c>
      <c r="F67" s="206">
        <v>440.141</v>
      </c>
      <c r="H67" s="33"/>
    </row>
    <row r="68" spans="2:8" s="1" customFormat="1" ht="20">
      <c r="B68" s="33"/>
      <c r="C68" s="205" t="s">
        <v>1550</v>
      </c>
      <c r="D68" s="205" t="s">
        <v>1551</v>
      </c>
      <c r="E68" s="18" t="s">
        <v>113</v>
      </c>
      <c r="F68" s="206">
        <v>310.176</v>
      </c>
      <c r="H68" s="33"/>
    </row>
    <row r="69" spans="2:8" s="1" customFormat="1" ht="16.9" customHeight="1">
      <c r="B69" s="33"/>
      <c r="C69" s="205" t="s">
        <v>954</v>
      </c>
      <c r="D69" s="205" t="s">
        <v>955</v>
      </c>
      <c r="E69" s="18" t="s">
        <v>256</v>
      </c>
      <c r="F69" s="206">
        <v>12.926</v>
      </c>
      <c r="H69" s="33"/>
    </row>
    <row r="70" spans="2:8" s="1" customFormat="1" ht="16.9" customHeight="1">
      <c r="B70" s="33"/>
      <c r="C70" s="205" t="s">
        <v>968</v>
      </c>
      <c r="D70" s="205" t="s">
        <v>969</v>
      </c>
      <c r="E70" s="18" t="s">
        <v>256</v>
      </c>
      <c r="F70" s="206">
        <v>49.627</v>
      </c>
      <c r="H70" s="33"/>
    </row>
    <row r="71" spans="2:8" s="1" customFormat="1" ht="16.9" customHeight="1">
      <c r="B71" s="33"/>
      <c r="C71" s="205" t="s">
        <v>981</v>
      </c>
      <c r="D71" s="205" t="s">
        <v>982</v>
      </c>
      <c r="E71" s="18" t="s">
        <v>256</v>
      </c>
      <c r="F71" s="206">
        <v>18.97</v>
      </c>
      <c r="H71" s="33"/>
    </row>
    <row r="72" spans="2:8" s="1" customFormat="1" ht="20">
      <c r="B72" s="33"/>
      <c r="C72" s="205" t="s">
        <v>1083</v>
      </c>
      <c r="D72" s="205" t="s">
        <v>1084</v>
      </c>
      <c r="E72" s="18" t="s">
        <v>113</v>
      </c>
      <c r="F72" s="206">
        <v>309.697</v>
      </c>
      <c r="H72" s="33"/>
    </row>
    <row r="73" spans="2:8" s="1" customFormat="1" ht="16.9" customHeight="1">
      <c r="B73" s="33"/>
      <c r="C73" s="201" t="s">
        <v>125</v>
      </c>
      <c r="D73" s="202" t="s">
        <v>126</v>
      </c>
      <c r="E73" s="203" t="s">
        <v>113</v>
      </c>
      <c r="F73" s="204">
        <v>27.84</v>
      </c>
      <c r="H73" s="33"/>
    </row>
    <row r="74" spans="2:8" s="1" customFormat="1" ht="16.9" customHeight="1">
      <c r="B74" s="33"/>
      <c r="C74" s="205" t="s">
        <v>21</v>
      </c>
      <c r="D74" s="205" t="s">
        <v>126</v>
      </c>
      <c r="E74" s="18" t="s">
        <v>21</v>
      </c>
      <c r="F74" s="206">
        <v>0</v>
      </c>
      <c r="H74" s="33"/>
    </row>
    <row r="75" spans="2:8" s="1" customFormat="1" ht="16.9" customHeight="1">
      <c r="B75" s="33"/>
      <c r="C75" s="205" t="s">
        <v>21</v>
      </c>
      <c r="D75" s="205" t="s">
        <v>233</v>
      </c>
      <c r="E75" s="18" t="s">
        <v>21</v>
      </c>
      <c r="F75" s="206">
        <v>0</v>
      </c>
      <c r="H75" s="33"/>
    </row>
    <row r="76" spans="2:8" s="1" customFormat="1" ht="16.9" customHeight="1">
      <c r="B76" s="33"/>
      <c r="C76" s="205" t="s">
        <v>125</v>
      </c>
      <c r="D76" s="205" t="s">
        <v>127</v>
      </c>
      <c r="E76" s="18" t="s">
        <v>21</v>
      </c>
      <c r="F76" s="206">
        <v>27.84</v>
      </c>
      <c r="H76" s="33"/>
    </row>
    <row r="77" spans="2:8" s="1" customFormat="1" ht="16.9" customHeight="1">
      <c r="B77" s="33"/>
      <c r="C77" s="207" t="s">
        <v>2348</v>
      </c>
      <c r="H77" s="33"/>
    </row>
    <row r="78" spans="2:8" s="1" customFormat="1" ht="20">
      <c r="B78" s="33"/>
      <c r="C78" s="205" t="s">
        <v>218</v>
      </c>
      <c r="D78" s="205" t="s">
        <v>219</v>
      </c>
      <c r="E78" s="18" t="s">
        <v>113</v>
      </c>
      <c r="F78" s="206">
        <v>430.679</v>
      </c>
      <c r="H78" s="33"/>
    </row>
    <row r="79" spans="2:8" s="1" customFormat="1" ht="16.9" customHeight="1">
      <c r="B79" s="33"/>
      <c r="C79" s="205" t="s">
        <v>416</v>
      </c>
      <c r="D79" s="205" t="s">
        <v>417</v>
      </c>
      <c r="E79" s="18" t="s">
        <v>256</v>
      </c>
      <c r="F79" s="206">
        <v>17.695</v>
      </c>
      <c r="H79" s="33"/>
    </row>
    <row r="80" spans="2:8" s="1" customFormat="1" ht="16.9" customHeight="1">
      <c r="B80" s="33"/>
      <c r="C80" s="205" t="s">
        <v>416</v>
      </c>
      <c r="D80" s="205" t="s">
        <v>417</v>
      </c>
      <c r="E80" s="18" t="s">
        <v>256</v>
      </c>
      <c r="F80" s="206">
        <v>18.882</v>
      </c>
      <c r="H80" s="33"/>
    </row>
    <row r="81" spans="2:8" s="1" customFormat="1" ht="16.9" customHeight="1">
      <c r="B81" s="33"/>
      <c r="C81" s="205" t="s">
        <v>429</v>
      </c>
      <c r="D81" s="205" t="s">
        <v>430</v>
      </c>
      <c r="E81" s="18" t="s">
        <v>256</v>
      </c>
      <c r="F81" s="206">
        <v>49.758</v>
      </c>
      <c r="H81" s="33"/>
    </row>
    <row r="82" spans="2:8" s="1" customFormat="1" ht="16.9" customHeight="1">
      <c r="B82" s="33"/>
      <c r="C82" s="205" t="s">
        <v>773</v>
      </c>
      <c r="D82" s="205" t="s">
        <v>774</v>
      </c>
      <c r="E82" s="18" t="s">
        <v>256</v>
      </c>
      <c r="F82" s="206">
        <v>87.218</v>
      </c>
      <c r="H82" s="33"/>
    </row>
    <row r="83" spans="2:8" s="1" customFormat="1" ht="16.9" customHeight="1">
      <c r="B83" s="33"/>
      <c r="C83" s="205" t="s">
        <v>800</v>
      </c>
      <c r="D83" s="205" t="s">
        <v>801</v>
      </c>
      <c r="E83" s="18" t="s">
        <v>256</v>
      </c>
      <c r="F83" s="206">
        <v>111.554</v>
      </c>
      <c r="H83" s="33"/>
    </row>
    <row r="84" spans="2:8" s="1" customFormat="1" ht="16.9" customHeight="1">
      <c r="B84" s="33"/>
      <c r="C84" s="205" t="s">
        <v>816</v>
      </c>
      <c r="D84" s="205" t="s">
        <v>817</v>
      </c>
      <c r="E84" s="18" t="s">
        <v>256</v>
      </c>
      <c r="F84" s="206">
        <v>87.218</v>
      </c>
      <c r="H84" s="33"/>
    </row>
    <row r="85" spans="2:8" s="1" customFormat="1" ht="16.9" customHeight="1">
      <c r="B85" s="33"/>
      <c r="C85" s="205" t="s">
        <v>834</v>
      </c>
      <c r="D85" s="205" t="s">
        <v>835</v>
      </c>
      <c r="E85" s="18" t="s">
        <v>311</v>
      </c>
      <c r="F85" s="206">
        <v>1.832</v>
      </c>
      <c r="H85" s="33"/>
    </row>
    <row r="86" spans="2:8" s="1" customFormat="1" ht="16.9" customHeight="1">
      <c r="B86" s="33"/>
      <c r="C86" s="205" t="s">
        <v>1186</v>
      </c>
      <c r="D86" s="205" t="s">
        <v>1187</v>
      </c>
      <c r="E86" s="18" t="s">
        <v>113</v>
      </c>
      <c r="F86" s="206">
        <v>440.141</v>
      </c>
      <c r="H86" s="33"/>
    </row>
    <row r="87" spans="2:8" s="1" customFormat="1" ht="20">
      <c r="B87" s="33"/>
      <c r="C87" s="205" t="s">
        <v>1550</v>
      </c>
      <c r="D87" s="205" t="s">
        <v>1551</v>
      </c>
      <c r="E87" s="18" t="s">
        <v>113</v>
      </c>
      <c r="F87" s="206">
        <v>310.176</v>
      </c>
      <c r="H87" s="33"/>
    </row>
    <row r="88" spans="2:8" s="1" customFormat="1" ht="16.9" customHeight="1">
      <c r="B88" s="33"/>
      <c r="C88" s="205" t="s">
        <v>954</v>
      </c>
      <c r="D88" s="205" t="s">
        <v>955</v>
      </c>
      <c r="E88" s="18" t="s">
        <v>256</v>
      </c>
      <c r="F88" s="206">
        <v>12.926</v>
      </c>
      <c r="H88" s="33"/>
    </row>
    <row r="89" spans="2:8" s="1" customFormat="1" ht="16.9" customHeight="1">
      <c r="B89" s="33"/>
      <c r="C89" s="205" t="s">
        <v>968</v>
      </c>
      <c r="D89" s="205" t="s">
        <v>969</v>
      </c>
      <c r="E89" s="18" t="s">
        <v>256</v>
      </c>
      <c r="F89" s="206">
        <v>49.627</v>
      </c>
      <c r="H89" s="33"/>
    </row>
    <row r="90" spans="2:8" s="1" customFormat="1" ht="16.9" customHeight="1">
      <c r="B90" s="33"/>
      <c r="C90" s="205" t="s">
        <v>981</v>
      </c>
      <c r="D90" s="205" t="s">
        <v>982</v>
      </c>
      <c r="E90" s="18" t="s">
        <v>256</v>
      </c>
      <c r="F90" s="206">
        <v>18.97</v>
      </c>
      <c r="H90" s="33"/>
    </row>
    <row r="91" spans="2:8" s="1" customFormat="1" ht="20">
      <c r="B91" s="33"/>
      <c r="C91" s="205" t="s">
        <v>1083</v>
      </c>
      <c r="D91" s="205" t="s">
        <v>1084</v>
      </c>
      <c r="E91" s="18" t="s">
        <v>113</v>
      </c>
      <c r="F91" s="206">
        <v>309.697</v>
      </c>
      <c r="H91" s="33"/>
    </row>
    <row r="92" spans="2:8" s="1" customFormat="1" ht="16.9" customHeight="1">
      <c r="B92" s="33"/>
      <c r="C92" s="201" t="s">
        <v>128</v>
      </c>
      <c r="D92" s="202" t="s">
        <v>129</v>
      </c>
      <c r="E92" s="203" t="s">
        <v>113</v>
      </c>
      <c r="F92" s="204">
        <v>40.5</v>
      </c>
      <c r="H92" s="33"/>
    </row>
    <row r="93" spans="2:8" s="1" customFormat="1" ht="16.9" customHeight="1">
      <c r="B93" s="33"/>
      <c r="C93" s="205" t="s">
        <v>21</v>
      </c>
      <c r="D93" s="205" t="s">
        <v>129</v>
      </c>
      <c r="E93" s="18" t="s">
        <v>21</v>
      </c>
      <c r="F93" s="206">
        <v>0</v>
      </c>
      <c r="H93" s="33"/>
    </row>
    <row r="94" spans="2:8" s="1" customFormat="1" ht="16.9" customHeight="1">
      <c r="B94" s="33"/>
      <c r="C94" s="205" t="s">
        <v>21</v>
      </c>
      <c r="D94" s="205" t="s">
        <v>233</v>
      </c>
      <c r="E94" s="18" t="s">
        <v>21</v>
      </c>
      <c r="F94" s="206">
        <v>0</v>
      </c>
      <c r="H94" s="33"/>
    </row>
    <row r="95" spans="2:8" s="1" customFormat="1" ht="16.9" customHeight="1">
      <c r="B95" s="33"/>
      <c r="C95" s="205" t="s">
        <v>128</v>
      </c>
      <c r="D95" s="205" t="s">
        <v>130</v>
      </c>
      <c r="E95" s="18" t="s">
        <v>21</v>
      </c>
      <c r="F95" s="206">
        <v>40.5</v>
      </c>
      <c r="H95" s="33"/>
    </row>
    <row r="96" spans="2:8" s="1" customFormat="1" ht="16.9" customHeight="1">
      <c r="B96" s="33"/>
      <c r="C96" s="207" t="s">
        <v>2348</v>
      </c>
      <c r="H96" s="33"/>
    </row>
    <row r="97" spans="2:8" s="1" customFormat="1" ht="20">
      <c r="B97" s="33"/>
      <c r="C97" s="205" t="s">
        <v>218</v>
      </c>
      <c r="D97" s="205" t="s">
        <v>219</v>
      </c>
      <c r="E97" s="18" t="s">
        <v>113</v>
      </c>
      <c r="F97" s="206">
        <v>430.679</v>
      </c>
      <c r="H97" s="33"/>
    </row>
    <row r="98" spans="2:8" s="1" customFormat="1" ht="16.9" customHeight="1">
      <c r="B98" s="33"/>
      <c r="C98" s="205" t="s">
        <v>416</v>
      </c>
      <c r="D98" s="205" t="s">
        <v>417</v>
      </c>
      <c r="E98" s="18" t="s">
        <v>256</v>
      </c>
      <c r="F98" s="206">
        <v>17.695</v>
      </c>
      <c r="H98" s="33"/>
    </row>
    <row r="99" spans="2:8" s="1" customFormat="1" ht="16.9" customHeight="1">
      <c r="B99" s="33"/>
      <c r="C99" s="205" t="s">
        <v>416</v>
      </c>
      <c r="D99" s="205" t="s">
        <v>417</v>
      </c>
      <c r="E99" s="18" t="s">
        <v>256</v>
      </c>
      <c r="F99" s="206">
        <v>18.882</v>
      </c>
      <c r="H99" s="33"/>
    </row>
    <row r="100" spans="2:8" s="1" customFormat="1" ht="16.9" customHeight="1">
      <c r="B100" s="33"/>
      <c r="C100" s="205" t="s">
        <v>429</v>
      </c>
      <c r="D100" s="205" t="s">
        <v>430</v>
      </c>
      <c r="E100" s="18" t="s">
        <v>256</v>
      </c>
      <c r="F100" s="206">
        <v>49.758</v>
      </c>
      <c r="H100" s="33"/>
    </row>
    <row r="101" spans="2:8" s="1" customFormat="1" ht="16.9" customHeight="1">
      <c r="B101" s="33"/>
      <c r="C101" s="205" t="s">
        <v>773</v>
      </c>
      <c r="D101" s="205" t="s">
        <v>774</v>
      </c>
      <c r="E101" s="18" t="s">
        <v>256</v>
      </c>
      <c r="F101" s="206">
        <v>87.218</v>
      </c>
      <c r="H101" s="33"/>
    </row>
    <row r="102" spans="2:8" s="1" customFormat="1" ht="16.9" customHeight="1">
      <c r="B102" s="33"/>
      <c r="C102" s="205" t="s">
        <v>800</v>
      </c>
      <c r="D102" s="205" t="s">
        <v>801</v>
      </c>
      <c r="E102" s="18" t="s">
        <v>256</v>
      </c>
      <c r="F102" s="206">
        <v>111.554</v>
      </c>
      <c r="H102" s="33"/>
    </row>
    <row r="103" spans="2:8" s="1" customFormat="1" ht="16.9" customHeight="1">
      <c r="B103" s="33"/>
      <c r="C103" s="205" t="s">
        <v>816</v>
      </c>
      <c r="D103" s="205" t="s">
        <v>817</v>
      </c>
      <c r="E103" s="18" t="s">
        <v>256</v>
      </c>
      <c r="F103" s="206">
        <v>87.218</v>
      </c>
      <c r="H103" s="33"/>
    </row>
    <row r="104" spans="2:8" s="1" customFormat="1" ht="16.9" customHeight="1">
      <c r="B104" s="33"/>
      <c r="C104" s="205" t="s">
        <v>834</v>
      </c>
      <c r="D104" s="205" t="s">
        <v>835</v>
      </c>
      <c r="E104" s="18" t="s">
        <v>311</v>
      </c>
      <c r="F104" s="206">
        <v>1.832</v>
      </c>
      <c r="H104" s="33"/>
    </row>
    <row r="105" spans="2:8" s="1" customFormat="1" ht="16.9" customHeight="1">
      <c r="B105" s="33"/>
      <c r="C105" s="205" t="s">
        <v>1186</v>
      </c>
      <c r="D105" s="205" t="s">
        <v>1187</v>
      </c>
      <c r="E105" s="18" t="s">
        <v>113</v>
      </c>
      <c r="F105" s="206">
        <v>440.141</v>
      </c>
      <c r="H105" s="33"/>
    </row>
    <row r="106" spans="2:8" s="1" customFormat="1" ht="20">
      <c r="B106" s="33"/>
      <c r="C106" s="205" t="s">
        <v>1550</v>
      </c>
      <c r="D106" s="205" t="s">
        <v>1551</v>
      </c>
      <c r="E106" s="18" t="s">
        <v>113</v>
      </c>
      <c r="F106" s="206">
        <v>310.176</v>
      </c>
      <c r="H106" s="33"/>
    </row>
    <row r="107" spans="2:8" s="1" customFormat="1" ht="16.9" customHeight="1">
      <c r="B107" s="33"/>
      <c r="C107" s="205" t="s">
        <v>954</v>
      </c>
      <c r="D107" s="205" t="s">
        <v>955</v>
      </c>
      <c r="E107" s="18" t="s">
        <v>256</v>
      </c>
      <c r="F107" s="206">
        <v>12.926</v>
      </c>
      <c r="H107" s="33"/>
    </row>
    <row r="108" spans="2:8" s="1" customFormat="1" ht="16.9" customHeight="1">
      <c r="B108" s="33"/>
      <c r="C108" s="205" t="s">
        <v>968</v>
      </c>
      <c r="D108" s="205" t="s">
        <v>969</v>
      </c>
      <c r="E108" s="18" t="s">
        <v>256</v>
      </c>
      <c r="F108" s="206">
        <v>49.627</v>
      </c>
      <c r="H108" s="33"/>
    </row>
    <row r="109" spans="2:8" s="1" customFormat="1" ht="16.9" customHeight="1">
      <c r="B109" s="33"/>
      <c r="C109" s="205" t="s">
        <v>981</v>
      </c>
      <c r="D109" s="205" t="s">
        <v>982</v>
      </c>
      <c r="E109" s="18" t="s">
        <v>256</v>
      </c>
      <c r="F109" s="206">
        <v>18.97</v>
      </c>
      <c r="H109" s="33"/>
    </row>
    <row r="110" spans="2:8" s="1" customFormat="1" ht="20">
      <c r="B110" s="33"/>
      <c r="C110" s="205" t="s">
        <v>1083</v>
      </c>
      <c r="D110" s="205" t="s">
        <v>1084</v>
      </c>
      <c r="E110" s="18" t="s">
        <v>113</v>
      </c>
      <c r="F110" s="206">
        <v>309.697</v>
      </c>
      <c r="H110" s="33"/>
    </row>
    <row r="111" spans="2:8" s="1" customFormat="1" ht="16.9" customHeight="1">
      <c r="B111" s="33"/>
      <c r="C111" s="201" t="s">
        <v>132</v>
      </c>
      <c r="D111" s="202" t="s">
        <v>133</v>
      </c>
      <c r="E111" s="203" t="s">
        <v>113</v>
      </c>
      <c r="F111" s="204">
        <v>7.995</v>
      </c>
      <c r="H111" s="33"/>
    </row>
    <row r="112" spans="2:8" s="1" customFormat="1" ht="16.9" customHeight="1">
      <c r="B112" s="33"/>
      <c r="C112" s="205" t="s">
        <v>21</v>
      </c>
      <c r="D112" s="205" t="s">
        <v>133</v>
      </c>
      <c r="E112" s="18" t="s">
        <v>21</v>
      </c>
      <c r="F112" s="206">
        <v>0</v>
      </c>
      <c r="H112" s="33"/>
    </row>
    <row r="113" spans="2:8" s="1" customFormat="1" ht="16.9" customHeight="1">
      <c r="B113" s="33"/>
      <c r="C113" s="205" t="s">
        <v>21</v>
      </c>
      <c r="D113" s="205" t="s">
        <v>233</v>
      </c>
      <c r="E113" s="18" t="s">
        <v>21</v>
      </c>
      <c r="F113" s="206">
        <v>0</v>
      </c>
      <c r="H113" s="33"/>
    </row>
    <row r="114" spans="2:8" s="1" customFormat="1" ht="16.9" customHeight="1">
      <c r="B114" s="33"/>
      <c r="C114" s="205" t="s">
        <v>132</v>
      </c>
      <c r="D114" s="205" t="s">
        <v>134</v>
      </c>
      <c r="E114" s="18" t="s">
        <v>21</v>
      </c>
      <c r="F114" s="206">
        <v>7.995</v>
      </c>
      <c r="H114" s="33"/>
    </row>
    <row r="115" spans="2:8" s="1" customFormat="1" ht="16.9" customHeight="1">
      <c r="B115" s="33"/>
      <c r="C115" s="207" t="s">
        <v>2348</v>
      </c>
      <c r="H115" s="33"/>
    </row>
    <row r="116" spans="2:8" s="1" customFormat="1" ht="20">
      <c r="B116" s="33"/>
      <c r="C116" s="205" t="s">
        <v>218</v>
      </c>
      <c r="D116" s="205" t="s">
        <v>219</v>
      </c>
      <c r="E116" s="18" t="s">
        <v>113</v>
      </c>
      <c r="F116" s="206">
        <v>430.679</v>
      </c>
      <c r="H116" s="33"/>
    </row>
    <row r="117" spans="2:8" s="1" customFormat="1" ht="16.9" customHeight="1">
      <c r="B117" s="33"/>
      <c r="C117" s="205" t="s">
        <v>773</v>
      </c>
      <c r="D117" s="205" t="s">
        <v>774</v>
      </c>
      <c r="E117" s="18" t="s">
        <v>256</v>
      </c>
      <c r="F117" s="206">
        <v>87.218</v>
      </c>
      <c r="H117" s="33"/>
    </row>
    <row r="118" spans="2:8" s="1" customFormat="1" ht="16.9" customHeight="1">
      <c r="B118" s="33"/>
      <c r="C118" s="205" t="s">
        <v>800</v>
      </c>
      <c r="D118" s="205" t="s">
        <v>801</v>
      </c>
      <c r="E118" s="18" t="s">
        <v>256</v>
      </c>
      <c r="F118" s="206">
        <v>111.554</v>
      </c>
      <c r="H118" s="33"/>
    </row>
    <row r="119" spans="2:8" s="1" customFormat="1" ht="16.9" customHeight="1">
      <c r="B119" s="33"/>
      <c r="C119" s="205" t="s">
        <v>816</v>
      </c>
      <c r="D119" s="205" t="s">
        <v>817</v>
      </c>
      <c r="E119" s="18" t="s">
        <v>256</v>
      </c>
      <c r="F119" s="206">
        <v>87.218</v>
      </c>
      <c r="H119" s="33"/>
    </row>
    <row r="120" spans="2:8" s="1" customFormat="1" ht="16.9" customHeight="1">
      <c r="B120" s="33"/>
      <c r="C120" s="205" t="s">
        <v>834</v>
      </c>
      <c r="D120" s="205" t="s">
        <v>835</v>
      </c>
      <c r="E120" s="18" t="s">
        <v>311</v>
      </c>
      <c r="F120" s="206">
        <v>1.832</v>
      </c>
      <c r="H120" s="33"/>
    </row>
    <row r="121" spans="2:8" s="1" customFormat="1" ht="20">
      <c r="B121" s="33"/>
      <c r="C121" s="205" t="s">
        <v>1550</v>
      </c>
      <c r="D121" s="205" t="s">
        <v>1551</v>
      </c>
      <c r="E121" s="18" t="s">
        <v>113</v>
      </c>
      <c r="F121" s="206">
        <v>310.176</v>
      </c>
      <c r="H121" s="33"/>
    </row>
    <row r="122" spans="2:8" s="1" customFormat="1" ht="20">
      <c r="B122" s="33"/>
      <c r="C122" s="205" t="s">
        <v>1083</v>
      </c>
      <c r="D122" s="205" t="s">
        <v>1084</v>
      </c>
      <c r="E122" s="18" t="s">
        <v>113</v>
      </c>
      <c r="F122" s="206">
        <v>309.697</v>
      </c>
      <c r="H122" s="33"/>
    </row>
    <row r="123" spans="2:8" s="1" customFormat="1" ht="16.9" customHeight="1">
      <c r="B123" s="33"/>
      <c r="C123" s="205" t="s">
        <v>1112</v>
      </c>
      <c r="D123" s="205" t="s">
        <v>1113</v>
      </c>
      <c r="E123" s="18" t="s">
        <v>113</v>
      </c>
      <c r="F123" s="206">
        <v>247.091</v>
      </c>
      <c r="H123" s="33"/>
    </row>
    <row r="124" spans="2:8" s="1" customFormat="1" ht="16.9" customHeight="1">
      <c r="B124" s="33"/>
      <c r="C124" s="201" t="s">
        <v>136</v>
      </c>
      <c r="D124" s="202" t="s">
        <v>137</v>
      </c>
      <c r="E124" s="203" t="s">
        <v>113</v>
      </c>
      <c r="F124" s="204">
        <v>56.06</v>
      </c>
      <c r="H124" s="33"/>
    </row>
    <row r="125" spans="2:8" s="1" customFormat="1" ht="16.9" customHeight="1">
      <c r="B125" s="33"/>
      <c r="C125" s="205" t="s">
        <v>21</v>
      </c>
      <c r="D125" s="205" t="s">
        <v>137</v>
      </c>
      <c r="E125" s="18" t="s">
        <v>21</v>
      </c>
      <c r="F125" s="206">
        <v>0</v>
      </c>
      <c r="H125" s="33"/>
    </row>
    <row r="126" spans="2:8" s="1" customFormat="1" ht="16.9" customHeight="1">
      <c r="B126" s="33"/>
      <c r="C126" s="205" t="s">
        <v>21</v>
      </c>
      <c r="D126" s="205" t="s">
        <v>233</v>
      </c>
      <c r="E126" s="18" t="s">
        <v>21</v>
      </c>
      <c r="F126" s="206">
        <v>0</v>
      </c>
      <c r="H126" s="33"/>
    </row>
    <row r="127" spans="2:8" s="1" customFormat="1" ht="16.9" customHeight="1">
      <c r="B127" s="33"/>
      <c r="C127" s="205" t="s">
        <v>136</v>
      </c>
      <c r="D127" s="205" t="s">
        <v>138</v>
      </c>
      <c r="E127" s="18" t="s">
        <v>21</v>
      </c>
      <c r="F127" s="206">
        <v>56.06</v>
      </c>
      <c r="H127" s="33"/>
    </row>
    <row r="128" spans="2:8" s="1" customFormat="1" ht="16.9" customHeight="1">
      <c r="B128" s="33"/>
      <c r="C128" s="207" t="s">
        <v>2348</v>
      </c>
      <c r="H128" s="33"/>
    </row>
    <row r="129" spans="2:8" s="1" customFormat="1" ht="20">
      <c r="B129" s="33"/>
      <c r="C129" s="205" t="s">
        <v>218</v>
      </c>
      <c r="D129" s="205" t="s">
        <v>219</v>
      </c>
      <c r="E129" s="18" t="s">
        <v>113</v>
      </c>
      <c r="F129" s="206">
        <v>430.679</v>
      </c>
      <c r="H129" s="33"/>
    </row>
    <row r="130" spans="2:8" s="1" customFormat="1" ht="16.9" customHeight="1">
      <c r="B130" s="33"/>
      <c r="C130" s="205" t="s">
        <v>773</v>
      </c>
      <c r="D130" s="205" t="s">
        <v>774</v>
      </c>
      <c r="E130" s="18" t="s">
        <v>256</v>
      </c>
      <c r="F130" s="206">
        <v>87.218</v>
      </c>
      <c r="H130" s="33"/>
    </row>
    <row r="131" spans="2:8" s="1" customFormat="1" ht="16.9" customHeight="1">
      <c r="B131" s="33"/>
      <c r="C131" s="205" t="s">
        <v>800</v>
      </c>
      <c r="D131" s="205" t="s">
        <v>801</v>
      </c>
      <c r="E131" s="18" t="s">
        <v>256</v>
      </c>
      <c r="F131" s="206">
        <v>111.554</v>
      </c>
      <c r="H131" s="33"/>
    </row>
    <row r="132" spans="2:8" s="1" customFormat="1" ht="16.9" customHeight="1">
      <c r="B132" s="33"/>
      <c r="C132" s="205" t="s">
        <v>816</v>
      </c>
      <c r="D132" s="205" t="s">
        <v>817</v>
      </c>
      <c r="E132" s="18" t="s">
        <v>256</v>
      </c>
      <c r="F132" s="206">
        <v>87.218</v>
      </c>
      <c r="H132" s="33"/>
    </row>
    <row r="133" spans="2:8" s="1" customFormat="1" ht="16.9" customHeight="1">
      <c r="B133" s="33"/>
      <c r="C133" s="205" t="s">
        <v>834</v>
      </c>
      <c r="D133" s="205" t="s">
        <v>835</v>
      </c>
      <c r="E133" s="18" t="s">
        <v>311</v>
      </c>
      <c r="F133" s="206">
        <v>1.832</v>
      </c>
      <c r="H133" s="33"/>
    </row>
    <row r="134" spans="2:8" s="1" customFormat="1" ht="20">
      <c r="B134" s="33"/>
      <c r="C134" s="205" t="s">
        <v>1550</v>
      </c>
      <c r="D134" s="205" t="s">
        <v>1551</v>
      </c>
      <c r="E134" s="18" t="s">
        <v>113</v>
      </c>
      <c r="F134" s="206">
        <v>310.176</v>
      </c>
      <c r="H134" s="33"/>
    </row>
    <row r="135" spans="2:8" s="1" customFormat="1" ht="20">
      <c r="B135" s="33"/>
      <c r="C135" s="205" t="s">
        <v>1083</v>
      </c>
      <c r="D135" s="205" t="s">
        <v>1084</v>
      </c>
      <c r="E135" s="18" t="s">
        <v>113</v>
      </c>
      <c r="F135" s="206">
        <v>309.697</v>
      </c>
      <c r="H135" s="33"/>
    </row>
    <row r="136" spans="2:8" s="1" customFormat="1" ht="16.9" customHeight="1">
      <c r="B136" s="33"/>
      <c r="C136" s="205" t="s">
        <v>1112</v>
      </c>
      <c r="D136" s="205" t="s">
        <v>1113</v>
      </c>
      <c r="E136" s="18" t="s">
        <v>113</v>
      </c>
      <c r="F136" s="206">
        <v>247.091</v>
      </c>
      <c r="H136" s="33"/>
    </row>
    <row r="137" spans="2:8" s="1" customFormat="1" ht="16.9" customHeight="1">
      <c r="B137" s="33"/>
      <c r="C137" s="201" t="s">
        <v>140</v>
      </c>
      <c r="D137" s="202" t="s">
        <v>141</v>
      </c>
      <c r="E137" s="203" t="s">
        <v>113</v>
      </c>
      <c r="F137" s="204">
        <v>27.75</v>
      </c>
      <c r="H137" s="33"/>
    </row>
    <row r="138" spans="2:8" s="1" customFormat="1" ht="16.9" customHeight="1">
      <c r="B138" s="33"/>
      <c r="C138" s="205" t="s">
        <v>21</v>
      </c>
      <c r="D138" s="205" t="s">
        <v>141</v>
      </c>
      <c r="E138" s="18" t="s">
        <v>21</v>
      </c>
      <c r="F138" s="206">
        <v>0</v>
      </c>
      <c r="H138" s="33"/>
    </row>
    <row r="139" spans="2:8" s="1" customFormat="1" ht="16.9" customHeight="1">
      <c r="B139" s="33"/>
      <c r="C139" s="205" t="s">
        <v>21</v>
      </c>
      <c r="D139" s="205" t="s">
        <v>233</v>
      </c>
      <c r="E139" s="18" t="s">
        <v>21</v>
      </c>
      <c r="F139" s="206">
        <v>0</v>
      </c>
      <c r="H139" s="33"/>
    </row>
    <row r="140" spans="2:8" s="1" customFormat="1" ht="16.9" customHeight="1">
      <c r="B140" s="33"/>
      <c r="C140" s="205" t="s">
        <v>140</v>
      </c>
      <c r="D140" s="205" t="s">
        <v>142</v>
      </c>
      <c r="E140" s="18" t="s">
        <v>21</v>
      </c>
      <c r="F140" s="206">
        <v>27.75</v>
      </c>
      <c r="H140" s="33"/>
    </row>
    <row r="141" spans="2:8" s="1" customFormat="1" ht="16.9" customHeight="1">
      <c r="B141" s="33"/>
      <c r="C141" s="207" t="s">
        <v>2348</v>
      </c>
      <c r="H141" s="33"/>
    </row>
    <row r="142" spans="2:8" s="1" customFormat="1" ht="20">
      <c r="B142" s="33"/>
      <c r="C142" s="205" t="s">
        <v>218</v>
      </c>
      <c r="D142" s="205" t="s">
        <v>219</v>
      </c>
      <c r="E142" s="18" t="s">
        <v>113</v>
      </c>
      <c r="F142" s="206">
        <v>430.679</v>
      </c>
      <c r="H142" s="33"/>
    </row>
    <row r="143" spans="2:8" s="1" customFormat="1" ht="16.9" customHeight="1">
      <c r="B143" s="33"/>
      <c r="C143" s="205" t="s">
        <v>773</v>
      </c>
      <c r="D143" s="205" t="s">
        <v>774</v>
      </c>
      <c r="E143" s="18" t="s">
        <v>256</v>
      </c>
      <c r="F143" s="206">
        <v>87.218</v>
      </c>
      <c r="H143" s="33"/>
    </row>
    <row r="144" spans="2:8" s="1" customFormat="1" ht="16.9" customHeight="1">
      <c r="B144" s="33"/>
      <c r="C144" s="205" t="s">
        <v>800</v>
      </c>
      <c r="D144" s="205" t="s">
        <v>801</v>
      </c>
      <c r="E144" s="18" t="s">
        <v>256</v>
      </c>
      <c r="F144" s="206">
        <v>111.554</v>
      </c>
      <c r="H144" s="33"/>
    </row>
    <row r="145" spans="2:8" s="1" customFormat="1" ht="16.9" customHeight="1">
      <c r="B145" s="33"/>
      <c r="C145" s="205" t="s">
        <v>816</v>
      </c>
      <c r="D145" s="205" t="s">
        <v>817</v>
      </c>
      <c r="E145" s="18" t="s">
        <v>256</v>
      </c>
      <c r="F145" s="206">
        <v>87.218</v>
      </c>
      <c r="H145" s="33"/>
    </row>
    <row r="146" spans="2:8" s="1" customFormat="1" ht="16.9" customHeight="1">
      <c r="B146" s="33"/>
      <c r="C146" s="205" t="s">
        <v>834</v>
      </c>
      <c r="D146" s="205" t="s">
        <v>835</v>
      </c>
      <c r="E146" s="18" t="s">
        <v>311</v>
      </c>
      <c r="F146" s="206">
        <v>1.832</v>
      </c>
      <c r="H146" s="33"/>
    </row>
    <row r="147" spans="2:8" s="1" customFormat="1" ht="20">
      <c r="B147" s="33"/>
      <c r="C147" s="205" t="s">
        <v>1550</v>
      </c>
      <c r="D147" s="205" t="s">
        <v>1551</v>
      </c>
      <c r="E147" s="18" t="s">
        <v>113</v>
      </c>
      <c r="F147" s="206">
        <v>310.176</v>
      </c>
      <c r="H147" s="33"/>
    </row>
    <row r="148" spans="2:8" s="1" customFormat="1" ht="20">
      <c r="B148" s="33"/>
      <c r="C148" s="205" t="s">
        <v>1083</v>
      </c>
      <c r="D148" s="205" t="s">
        <v>1084</v>
      </c>
      <c r="E148" s="18" t="s">
        <v>113</v>
      </c>
      <c r="F148" s="206">
        <v>309.697</v>
      </c>
      <c r="H148" s="33"/>
    </row>
    <row r="149" spans="2:8" s="1" customFormat="1" ht="16.9" customHeight="1">
      <c r="B149" s="33"/>
      <c r="C149" s="205" t="s">
        <v>1112</v>
      </c>
      <c r="D149" s="205" t="s">
        <v>1113</v>
      </c>
      <c r="E149" s="18" t="s">
        <v>113</v>
      </c>
      <c r="F149" s="206">
        <v>247.091</v>
      </c>
      <c r="H149" s="33"/>
    </row>
    <row r="150" spans="2:8" s="1" customFormat="1" ht="16.9" customHeight="1">
      <c r="B150" s="33"/>
      <c r="C150" s="201" t="s">
        <v>144</v>
      </c>
      <c r="D150" s="202" t="s">
        <v>145</v>
      </c>
      <c r="E150" s="203" t="s">
        <v>113</v>
      </c>
      <c r="F150" s="204">
        <v>40.77</v>
      </c>
      <c r="H150" s="33"/>
    </row>
    <row r="151" spans="2:8" s="1" customFormat="1" ht="16.9" customHeight="1">
      <c r="B151" s="33"/>
      <c r="C151" s="205" t="s">
        <v>21</v>
      </c>
      <c r="D151" s="205" t="s">
        <v>145</v>
      </c>
      <c r="E151" s="18" t="s">
        <v>21</v>
      </c>
      <c r="F151" s="206">
        <v>0</v>
      </c>
      <c r="H151" s="33"/>
    </row>
    <row r="152" spans="2:8" s="1" customFormat="1" ht="16.9" customHeight="1">
      <c r="B152" s="33"/>
      <c r="C152" s="205" t="s">
        <v>21</v>
      </c>
      <c r="D152" s="205" t="s">
        <v>233</v>
      </c>
      <c r="E152" s="18" t="s">
        <v>21</v>
      </c>
      <c r="F152" s="206">
        <v>0</v>
      </c>
      <c r="H152" s="33"/>
    </row>
    <row r="153" spans="2:8" s="1" customFormat="1" ht="16.9" customHeight="1">
      <c r="B153" s="33"/>
      <c r="C153" s="205" t="s">
        <v>144</v>
      </c>
      <c r="D153" s="205" t="s">
        <v>146</v>
      </c>
      <c r="E153" s="18" t="s">
        <v>21</v>
      </c>
      <c r="F153" s="206">
        <v>40.77</v>
      </c>
      <c r="H153" s="33"/>
    </row>
    <row r="154" spans="2:8" s="1" customFormat="1" ht="16.9" customHeight="1">
      <c r="B154" s="33"/>
      <c r="C154" s="207" t="s">
        <v>2348</v>
      </c>
      <c r="H154" s="33"/>
    </row>
    <row r="155" spans="2:8" s="1" customFormat="1" ht="20">
      <c r="B155" s="33"/>
      <c r="C155" s="205" t="s">
        <v>218</v>
      </c>
      <c r="D155" s="205" t="s">
        <v>219</v>
      </c>
      <c r="E155" s="18" t="s">
        <v>113</v>
      </c>
      <c r="F155" s="206">
        <v>430.679</v>
      </c>
      <c r="H155" s="33"/>
    </row>
    <row r="156" spans="2:8" s="1" customFormat="1" ht="16.9" customHeight="1">
      <c r="B156" s="33"/>
      <c r="C156" s="205" t="s">
        <v>773</v>
      </c>
      <c r="D156" s="205" t="s">
        <v>774</v>
      </c>
      <c r="E156" s="18" t="s">
        <v>256</v>
      </c>
      <c r="F156" s="206">
        <v>87.218</v>
      </c>
      <c r="H156" s="33"/>
    </row>
    <row r="157" spans="2:8" s="1" customFormat="1" ht="16.9" customHeight="1">
      <c r="B157" s="33"/>
      <c r="C157" s="205" t="s">
        <v>800</v>
      </c>
      <c r="D157" s="205" t="s">
        <v>801</v>
      </c>
      <c r="E157" s="18" t="s">
        <v>256</v>
      </c>
      <c r="F157" s="206">
        <v>111.554</v>
      </c>
      <c r="H157" s="33"/>
    </row>
    <row r="158" spans="2:8" s="1" customFormat="1" ht="16.9" customHeight="1">
      <c r="B158" s="33"/>
      <c r="C158" s="205" t="s">
        <v>816</v>
      </c>
      <c r="D158" s="205" t="s">
        <v>817</v>
      </c>
      <c r="E158" s="18" t="s">
        <v>256</v>
      </c>
      <c r="F158" s="206">
        <v>87.218</v>
      </c>
      <c r="H158" s="33"/>
    </row>
    <row r="159" spans="2:8" s="1" customFormat="1" ht="16.9" customHeight="1">
      <c r="B159" s="33"/>
      <c r="C159" s="205" t="s">
        <v>834</v>
      </c>
      <c r="D159" s="205" t="s">
        <v>835</v>
      </c>
      <c r="E159" s="18" t="s">
        <v>311</v>
      </c>
      <c r="F159" s="206">
        <v>1.832</v>
      </c>
      <c r="H159" s="33"/>
    </row>
    <row r="160" spans="2:8" s="1" customFormat="1" ht="20">
      <c r="B160" s="33"/>
      <c r="C160" s="205" t="s">
        <v>1550</v>
      </c>
      <c r="D160" s="205" t="s">
        <v>1551</v>
      </c>
      <c r="E160" s="18" t="s">
        <v>113</v>
      </c>
      <c r="F160" s="206">
        <v>310.176</v>
      </c>
      <c r="H160" s="33"/>
    </row>
    <row r="161" spans="2:8" s="1" customFormat="1" ht="20">
      <c r="B161" s="33"/>
      <c r="C161" s="205" t="s">
        <v>1083</v>
      </c>
      <c r="D161" s="205" t="s">
        <v>1084</v>
      </c>
      <c r="E161" s="18" t="s">
        <v>113</v>
      </c>
      <c r="F161" s="206">
        <v>309.697</v>
      </c>
      <c r="H161" s="33"/>
    </row>
    <row r="162" spans="2:8" s="1" customFormat="1" ht="16.9" customHeight="1">
      <c r="B162" s="33"/>
      <c r="C162" s="205" t="s">
        <v>1105</v>
      </c>
      <c r="D162" s="205" t="s">
        <v>1106</v>
      </c>
      <c r="E162" s="18" t="s">
        <v>113</v>
      </c>
      <c r="F162" s="206">
        <v>100.873</v>
      </c>
      <c r="H162" s="33"/>
    </row>
    <row r="163" spans="2:8" s="1" customFormat="1" ht="16.9" customHeight="1">
      <c r="B163" s="33"/>
      <c r="C163" s="205" t="s">
        <v>1112</v>
      </c>
      <c r="D163" s="205" t="s">
        <v>1113</v>
      </c>
      <c r="E163" s="18" t="s">
        <v>113</v>
      </c>
      <c r="F163" s="206">
        <v>247.091</v>
      </c>
      <c r="H163" s="33"/>
    </row>
    <row r="164" spans="2:8" s="1" customFormat="1" ht="16.9" customHeight="1">
      <c r="B164" s="33"/>
      <c r="C164" s="201" t="s">
        <v>147</v>
      </c>
      <c r="D164" s="202" t="s">
        <v>148</v>
      </c>
      <c r="E164" s="203" t="s">
        <v>113</v>
      </c>
      <c r="F164" s="204">
        <v>13.304</v>
      </c>
      <c r="H164" s="33"/>
    </row>
    <row r="165" spans="2:8" s="1" customFormat="1" ht="16.9" customHeight="1">
      <c r="B165" s="33"/>
      <c r="C165" s="205" t="s">
        <v>21</v>
      </c>
      <c r="D165" s="205" t="s">
        <v>148</v>
      </c>
      <c r="E165" s="18" t="s">
        <v>21</v>
      </c>
      <c r="F165" s="206">
        <v>0</v>
      </c>
      <c r="H165" s="33"/>
    </row>
    <row r="166" spans="2:8" s="1" customFormat="1" ht="16.9" customHeight="1">
      <c r="B166" s="33"/>
      <c r="C166" s="205" t="s">
        <v>21</v>
      </c>
      <c r="D166" s="205" t="s">
        <v>233</v>
      </c>
      <c r="E166" s="18" t="s">
        <v>21</v>
      </c>
      <c r="F166" s="206">
        <v>0</v>
      </c>
      <c r="H166" s="33"/>
    </row>
    <row r="167" spans="2:8" s="1" customFormat="1" ht="16.9" customHeight="1">
      <c r="B167" s="33"/>
      <c r="C167" s="205" t="s">
        <v>21</v>
      </c>
      <c r="D167" s="205" t="s">
        <v>234</v>
      </c>
      <c r="E167" s="18" t="s">
        <v>21</v>
      </c>
      <c r="F167" s="206">
        <v>16.26</v>
      </c>
      <c r="H167" s="33"/>
    </row>
    <row r="168" spans="2:8" s="1" customFormat="1" ht="16.9" customHeight="1">
      <c r="B168" s="33"/>
      <c r="C168" s="205" t="s">
        <v>21</v>
      </c>
      <c r="D168" s="205" t="s">
        <v>235</v>
      </c>
      <c r="E168" s="18" t="s">
        <v>21</v>
      </c>
      <c r="F168" s="206">
        <v>-2.956</v>
      </c>
      <c r="H168" s="33"/>
    </row>
    <row r="169" spans="2:8" s="1" customFormat="1" ht="16.9" customHeight="1">
      <c r="B169" s="33"/>
      <c r="C169" s="205" t="s">
        <v>147</v>
      </c>
      <c r="D169" s="205" t="s">
        <v>229</v>
      </c>
      <c r="E169" s="18" t="s">
        <v>21</v>
      </c>
      <c r="F169" s="206">
        <v>13.304</v>
      </c>
      <c r="H169" s="33"/>
    </row>
    <row r="170" spans="2:8" s="1" customFormat="1" ht="16.9" customHeight="1">
      <c r="B170" s="33"/>
      <c r="C170" s="207" t="s">
        <v>2348</v>
      </c>
      <c r="H170" s="33"/>
    </row>
    <row r="171" spans="2:8" s="1" customFormat="1" ht="20">
      <c r="B171" s="33"/>
      <c r="C171" s="205" t="s">
        <v>218</v>
      </c>
      <c r="D171" s="205" t="s">
        <v>219</v>
      </c>
      <c r="E171" s="18" t="s">
        <v>113</v>
      </c>
      <c r="F171" s="206">
        <v>430.679</v>
      </c>
      <c r="H171" s="33"/>
    </row>
    <row r="172" spans="2:8" s="1" customFormat="1" ht="16.9" customHeight="1">
      <c r="B172" s="33"/>
      <c r="C172" s="205" t="s">
        <v>416</v>
      </c>
      <c r="D172" s="205" t="s">
        <v>417</v>
      </c>
      <c r="E172" s="18" t="s">
        <v>256</v>
      </c>
      <c r="F172" s="206">
        <v>17.695</v>
      </c>
      <c r="H172" s="33"/>
    </row>
    <row r="173" spans="2:8" s="1" customFormat="1" ht="16.9" customHeight="1">
      <c r="B173" s="33"/>
      <c r="C173" s="205" t="s">
        <v>416</v>
      </c>
      <c r="D173" s="205" t="s">
        <v>417</v>
      </c>
      <c r="E173" s="18" t="s">
        <v>256</v>
      </c>
      <c r="F173" s="206">
        <v>18.882</v>
      </c>
      <c r="H173" s="33"/>
    </row>
    <row r="174" spans="2:8" s="1" customFormat="1" ht="16.9" customHeight="1">
      <c r="B174" s="33"/>
      <c r="C174" s="205" t="s">
        <v>429</v>
      </c>
      <c r="D174" s="205" t="s">
        <v>430</v>
      </c>
      <c r="E174" s="18" t="s">
        <v>256</v>
      </c>
      <c r="F174" s="206">
        <v>49.758</v>
      </c>
      <c r="H174" s="33"/>
    </row>
    <row r="175" spans="2:8" s="1" customFormat="1" ht="20">
      <c r="B175" s="33"/>
      <c r="C175" s="205" t="s">
        <v>691</v>
      </c>
      <c r="D175" s="205" t="s">
        <v>692</v>
      </c>
      <c r="E175" s="18" t="s">
        <v>113</v>
      </c>
      <c r="F175" s="206">
        <v>112.162</v>
      </c>
      <c r="H175" s="33"/>
    </row>
    <row r="176" spans="2:8" s="1" customFormat="1" ht="16.9" customHeight="1">
      <c r="B176" s="33"/>
      <c r="C176" s="205" t="s">
        <v>773</v>
      </c>
      <c r="D176" s="205" t="s">
        <v>774</v>
      </c>
      <c r="E176" s="18" t="s">
        <v>256</v>
      </c>
      <c r="F176" s="206">
        <v>87.218</v>
      </c>
      <c r="H176" s="33"/>
    </row>
    <row r="177" spans="2:8" s="1" customFormat="1" ht="16.9" customHeight="1">
      <c r="B177" s="33"/>
      <c r="C177" s="205" t="s">
        <v>800</v>
      </c>
      <c r="D177" s="205" t="s">
        <v>801</v>
      </c>
      <c r="E177" s="18" t="s">
        <v>256</v>
      </c>
      <c r="F177" s="206">
        <v>111.554</v>
      </c>
      <c r="H177" s="33"/>
    </row>
    <row r="178" spans="2:8" s="1" customFormat="1" ht="16.9" customHeight="1">
      <c r="B178" s="33"/>
      <c r="C178" s="205" t="s">
        <v>816</v>
      </c>
      <c r="D178" s="205" t="s">
        <v>817</v>
      </c>
      <c r="E178" s="18" t="s">
        <v>256</v>
      </c>
      <c r="F178" s="206">
        <v>87.218</v>
      </c>
      <c r="H178" s="33"/>
    </row>
    <row r="179" spans="2:8" s="1" customFormat="1" ht="16.9" customHeight="1">
      <c r="B179" s="33"/>
      <c r="C179" s="205" t="s">
        <v>834</v>
      </c>
      <c r="D179" s="205" t="s">
        <v>835</v>
      </c>
      <c r="E179" s="18" t="s">
        <v>311</v>
      </c>
      <c r="F179" s="206">
        <v>1.832</v>
      </c>
      <c r="H179" s="33"/>
    </row>
    <row r="180" spans="2:8" s="1" customFormat="1" ht="16.9" customHeight="1">
      <c r="B180" s="33"/>
      <c r="C180" s="205" t="s">
        <v>1186</v>
      </c>
      <c r="D180" s="205" t="s">
        <v>1187</v>
      </c>
      <c r="E180" s="18" t="s">
        <v>113</v>
      </c>
      <c r="F180" s="206">
        <v>440.141</v>
      </c>
      <c r="H180" s="33"/>
    </row>
    <row r="181" spans="2:8" s="1" customFormat="1" ht="16.9" customHeight="1">
      <c r="B181" s="33"/>
      <c r="C181" s="205" t="s">
        <v>954</v>
      </c>
      <c r="D181" s="205" t="s">
        <v>955</v>
      </c>
      <c r="E181" s="18" t="s">
        <v>256</v>
      </c>
      <c r="F181" s="206">
        <v>12.926</v>
      </c>
      <c r="H181" s="33"/>
    </row>
    <row r="182" spans="2:8" s="1" customFormat="1" ht="16.9" customHeight="1">
      <c r="B182" s="33"/>
      <c r="C182" s="205" t="s">
        <v>968</v>
      </c>
      <c r="D182" s="205" t="s">
        <v>969</v>
      </c>
      <c r="E182" s="18" t="s">
        <v>256</v>
      </c>
      <c r="F182" s="206">
        <v>49.627</v>
      </c>
      <c r="H182" s="33"/>
    </row>
    <row r="183" spans="2:8" s="1" customFormat="1" ht="16.9" customHeight="1">
      <c r="B183" s="33"/>
      <c r="C183" s="205" t="s">
        <v>981</v>
      </c>
      <c r="D183" s="205" t="s">
        <v>982</v>
      </c>
      <c r="E183" s="18" t="s">
        <v>256</v>
      </c>
      <c r="F183" s="206">
        <v>18.97</v>
      </c>
      <c r="H183" s="33"/>
    </row>
    <row r="184" spans="2:8" s="1" customFormat="1" ht="20">
      <c r="B184" s="33"/>
      <c r="C184" s="205" t="s">
        <v>1089</v>
      </c>
      <c r="D184" s="205" t="s">
        <v>2349</v>
      </c>
      <c r="E184" s="18" t="s">
        <v>113</v>
      </c>
      <c r="F184" s="206">
        <v>112.162</v>
      </c>
      <c r="H184" s="33"/>
    </row>
    <row r="185" spans="2:8" s="1" customFormat="1" ht="16.9" customHeight="1">
      <c r="B185" s="33"/>
      <c r="C185" s="201" t="s">
        <v>150</v>
      </c>
      <c r="D185" s="202" t="s">
        <v>151</v>
      </c>
      <c r="E185" s="203" t="s">
        <v>113</v>
      </c>
      <c r="F185" s="204">
        <v>27.004</v>
      </c>
      <c r="H185" s="33"/>
    </row>
    <row r="186" spans="2:8" s="1" customFormat="1" ht="16.9" customHeight="1">
      <c r="B186" s="33"/>
      <c r="C186" s="205" t="s">
        <v>21</v>
      </c>
      <c r="D186" s="205" t="s">
        <v>151</v>
      </c>
      <c r="E186" s="18" t="s">
        <v>21</v>
      </c>
      <c r="F186" s="206">
        <v>0</v>
      </c>
      <c r="H186" s="33"/>
    </row>
    <row r="187" spans="2:8" s="1" customFormat="1" ht="16.9" customHeight="1">
      <c r="B187" s="33"/>
      <c r="C187" s="205" t="s">
        <v>21</v>
      </c>
      <c r="D187" s="205" t="s">
        <v>233</v>
      </c>
      <c r="E187" s="18" t="s">
        <v>21</v>
      </c>
      <c r="F187" s="206">
        <v>0</v>
      </c>
      <c r="H187" s="33"/>
    </row>
    <row r="188" spans="2:8" s="1" customFormat="1" ht="16.9" customHeight="1">
      <c r="B188" s="33"/>
      <c r="C188" s="205" t="s">
        <v>21</v>
      </c>
      <c r="D188" s="205" t="s">
        <v>236</v>
      </c>
      <c r="E188" s="18" t="s">
        <v>21</v>
      </c>
      <c r="F188" s="206">
        <v>29.96</v>
      </c>
      <c r="H188" s="33"/>
    </row>
    <row r="189" spans="2:8" s="1" customFormat="1" ht="16.9" customHeight="1">
      <c r="B189" s="33"/>
      <c r="C189" s="205" t="s">
        <v>21</v>
      </c>
      <c r="D189" s="205" t="s">
        <v>235</v>
      </c>
      <c r="E189" s="18" t="s">
        <v>21</v>
      </c>
      <c r="F189" s="206">
        <v>-2.956</v>
      </c>
      <c r="H189" s="33"/>
    </row>
    <row r="190" spans="2:8" s="1" customFormat="1" ht="16.9" customHeight="1">
      <c r="B190" s="33"/>
      <c r="C190" s="205" t="s">
        <v>150</v>
      </c>
      <c r="D190" s="205" t="s">
        <v>229</v>
      </c>
      <c r="E190" s="18" t="s">
        <v>21</v>
      </c>
      <c r="F190" s="206">
        <v>27.004</v>
      </c>
      <c r="H190" s="33"/>
    </row>
    <row r="191" spans="2:8" s="1" customFormat="1" ht="16.9" customHeight="1">
      <c r="B191" s="33"/>
      <c r="C191" s="207" t="s">
        <v>2348</v>
      </c>
      <c r="H191" s="33"/>
    </row>
    <row r="192" spans="2:8" s="1" customFormat="1" ht="20">
      <c r="B192" s="33"/>
      <c r="C192" s="205" t="s">
        <v>218</v>
      </c>
      <c r="D192" s="205" t="s">
        <v>219</v>
      </c>
      <c r="E192" s="18" t="s">
        <v>113</v>
      </c>
      <c r="F192" s="206">
        <v>430.679</v>
      </c>
      <c r="H192" s="33"/>
    </row>
    <row r="193" spans="2:8" s="1" customFormat="1" ht="16.9" customHeight="1">
      <c r="B193" s="33"/>
      <c r="C193" s="205" t="s">
        <v>416</v>
      </c>
      <c r="D193" s="205" t="s">
        <v>417</v>
      </c>
      <c r="E193" s="18" t="s">
        <v>256</v>
      </c>
      <c r="F193" s="206">
        <v>17.695</v>
      </c>
      <c r="H193" s="33"/>
    </row>
    <row r="194" spans="2:8" s="1" customFormat="1" ht="16.9" customHeight="1">
      <c r="B194" s="33"/>
      <c r="C194" s="205" t="s">
        <v>416</v>
      </c>
      <c r="D194" s="205" t="s">
        <v>417</v>
      </c>
      <c r="E194" s="18" t="s">
        <v>256</v>
      </c>
      <c r="F194" s="206">
        <v>18.882</v>
      </c>
      <c r="H194" s="33"/>
    </row>
    <row r="195" spans="2:8" s="1" customFormat="1" ht="16.9" customHeight="1">
      <c r="B195" s="33"/>
      <c r="C195" s="205" t="s">
        <v>429</v>
      </c>
      <c r="D195" s="205" t="s">
        <v>430</v>
      </c>
      <c r="E195" s="18" t="s">
        <v>256</v>
      </c>
      <c r="F195" s="206">
        <v>49.758</v>
      </c>
      <c r="H195" s="33"/>
    </row>
    <row r="196" spans="2:8" s="1" customFormat="1" ht="20">
      <c r="B196" s="33"/>
      <c r="C196" s="205" t="s">
        <v>691</v>
      </c>
      <c r="D196" s="205" t="s">
        <v>692</v>
      </c>
      <c r="E196" s="18" t="s">
        <v>113</v>
      </c>
      <c r="F196" s="206">
        <v>112.162</v>
      </c>
      <c r="H196" s="33"/>
    </row>
    <row r="197" spans="2:8" s="1" customFormat="1" ht="16.9" customHeight="1">
      <c r="B197" s="33"/>
      <c r="C197" s="205" t="s">
        <v>773</v>
      </c>
      <c r="D197" s="205" t="s">
        <v>774</v>
      </c>
      <c r="E197" s="18" t="s">
        <v>256</v>
      </c>
      <c r="F197" s="206">
        <v>87.218</v>
      </c>
      <c r="H197" s="33"/>
    </row>
    <row r="198" spans="2:8" s="1" customFormat="1" ht="16.9" customHeight="1">
      <c r="B198" s="33"/>
      <c r="C198" s="205" t="s">
        <v>800</v>
      </c>
      <c r="D198" s="205" t="s">
        <v>801</v>
      </c>
      <c r="E198" s="18" t="s">
        <v>256</v>
      </c>
      <c r="F198" s="206">
        <v>111.554</v>
      </c>
      <c r="H198" s="33"/>
    </row>
    <row r="199" spans="2:8" s="1" customFormat="1" ht="16.9" customHeight="1">
      <c r="B199" s="33"/>
      <c r="C199" s="205" t="s">
        <v>816</v>
      </c>
      <c r="D199" s="205" t="s">
        <v>817</v>
      </c>
      <c r="E199" s="18" t="s">
        <v>256</v>
      </c>
      <c r="F199" s="206">
        <v>87.218</v>
      </c>
      <c r="H199" s="33"/>
    </row>
    <row r="200" spans="2:8" s="1" customFormat="1" ht="16.9" customHeight="1">
      <c r="B200" s="33"/>
      <c r="C200" s="205" t="s">
        <v>834</v>
      </c>
      <c r="D200" s="205" t="s">
        <v>835</v>
      </c>
      <c r="E200" s="18" t="s">
        <v>311</v>
      </c>
      <c r="F200" s="206">
        <v>1.832</v>
      </c>
      <c r="H200" s="33"/>
    </row>
    <row r="201" spans="2:8" s="1" customFormat="1" ht="16.9" customHeight="1">
      <c r="B201" s="33"/>
      <c r="C201" s="205" t="s">
        <v>1186</v>
      </c>
      <c r="D201" s="205" t="s">
        <v>1187</v>
      </c>
      <c r="E201" s="18" t="s">
        <v>113</v>
      </c>
      <c r="F201" s="206">
        <v>440.141</v>
      </c>
      <c r="H201" s="33"/>
    </row>
    <row r="202" spans="2:8" s="1" customFormat="1" ht="16.9" customHeight="1">
      <c r="B202" s="33"/>
      <c r="C202" s="205" t="s">
        <v>954</v>
      </c>
      <c r="D202" s="205" t="s">
        <v>955</v>
      </c>
      <c r="E202" s="18" t="s">
        <v>256</v>
      </c>
      <c r="F202" s="206">
        <v>12.926</v>
      </c>
      <c r="H202" s="33"/>
    </row>
    <row r="203" spans="2:8" s="1" customFormat="1" ht="16.9" customHeight="1">
      <c r="B203" s="33"/>
      <c r="C203" s="205" t="s">
        <v>968</v>
      </c>
      <c r="D203" s="205" t="s">
        <v>969</v>
      </c>
      <c r="E203" s="18" t="s">
        <v>256</v>
      </c>
      <c r="F203" s="206">
        <v>49.627</v>
      </c>
      <c r="H203" s="33"/>
    </row>
    <row r="204" spans="2:8" s="1" customFormat="1" ht="16.9" customHeight="1">
      <c r="B204" s="33"/>
      <c r="C204" s="205" t="s">
        <v>981</v>
      </c>
      <c r="D204" s="205" t="s">
        <v>982</v>
      </c>
      <c r="E204" s="18" t="s">
        <v>256</v>
      </c>
      <c r="F204" s="206">
        <v>18.97</v>
      </c>
      <c r="H204" s="33"/>
    </row>
    <row r="205" spans="2:8" s="1" customFormat="1" ht="20">
      <c r="B205" s="33"/>
      <c r="C205" s="205" t="s">
        <v>1089</v>
      </c>
      <c r="D205" s="205" t="s">
        <v>2349</v>
      </c>
      <c r="E205" s="18" t="s">
        <v>113</v>
      </c>
      <c r="F205" s="206">
        <v>112.162</v>
      </c>
      <c r="H205" s="33"/>
    </row>
    <row r="206" spans="2:8" s="1" customFormat="1" ht="16.9" customHeight="1">
      <c r="B206" s="33"/>
      <c r="C206" s="201" t="s">
        <v>153</v>
      </c>
      <c r="D206" s="202" t="s">
        <v>154</v>
      </c>
      <c r="E206" s="203" t="s">
        <v>113</v>
      </c>
      <c r="F206" s="204">
        <v>7.2</v>
      </c>
      <c r="H206" s="33"/>
    </row>
    <row r="207" spans="2:8" s="1" customFormat="1" ht="16.9" customHeight="1">
      <c r="B207" s="33"/>
      <c r="C207" s="205" t="s">
        <v>21</v>
      </c>
      <c r="D207" s="205" t="s">
        <v>154</v>
      </c>
      <c r="E207" s="18" t="s">
        <v>21</v>
      </c>
      <c r="F207" s="206">
        <v>0</v>
      </c>
      <c r="H207" s="33"/>
    </row>
    <row r="208" spans="2:8" s="1" customFormat="1" ht="16.9" customHeight="1">
      <c r="B208" s="33"/>
      <c r="C208" s="205" t="s">
        <v>21</v>
      </c>
      <c r="D208" s="205" t="s">
        <v>233</v>
      </c>
      <c r="E208" s="18" t="s">
        <v>21</v>
      </c>
      <c r="F208" s="206">
        <v>0</v>
      </c>
      <c r="H208" s="33"/>
    </row>
    <row r="209" spans="2:8" s="1" customFormat="1" ht="16.9" customHeight="1">
      <c r="B209" s="33"/>
      <c r="C209" s="205" t="s">
        <v>153</v>
      </c>
      <c r="D209" s="205" t="s">
        <v>237</v>
      </c>
      <c r="E209" s="18" t="s">
        <v>21</v>
      </c>
      <c r="F209" s="206">
        <v>7.2</v>
      </c>
      <c r="H209" s="33"/>
    </row>
    <row r="210" spans="2:8" s="1" customFormat="1" ht="16.9" customHeight="1">
      <c r="B210" s="33"/>
      <c r="C210" s="207" t="s">
        <v>2348</v>
      </c>
      <c r="H210" s="33"/>
    </row>
    <row r="211" spans="2:8" s="1" customFormat="1" ht="20">
      <c r="B211" s="33"/>
      <c r="C211" s="205" t="s">
        <v>218</v>
      </c>
      <c r="D211" s="205" t="s">
        <v>219</v>
      </c>
      <c r="E211" s="18" t="s">
        <v>113</v>
      </c>
      <c r="F211" s="206">
        <v>430.679</v>
      </c>
      <c r="H211" s="33"/>
    </row>
    <row r="212" spans="2:8" s="1" customFormat="1" ht="16.9" customHeight="1">
      <c r="B212" s="33"/>
      <c r="C212" s="205" t="s">
        <v>416</v>
      </c>
      <c r="D212" s="205" t="s">
        <v>417</v>
      </c>
      <c r="E212" s="18" t="s">
        <v>256</v>
      </c>
      <c r="F212" s="206">
        <v>18.882</v>
      </c>
      <c r="H212" s="33"/>
    </row>
    <row r="213" spans="2:8" s="1" customFormat="1" ht="16.9" customHeight="1">
      <c r="B213" s="33"/>
      <c r="C213" s="205" t="s">
        <v>416</v>
      </c>
      <c r="D213" s="205" t="s">
        <v>417</v>
      </c>
      <c r="E213" s="18" t="s">
        <v>256</v>
      </c>
      <c r="F213" s="206">
        <v>17.695</v>
      </c>
      <c r="H213" s="33"/>
    </row>
    <row r="214" spans="2:8" s="1" customFormat="1" ht="16.9" customHeight="1">
      <c r="B214" s="33"/>
      <c r="C214" s="205" t="s">
        <v>429</v>
      </c>
      <c r="D214" s="205" t="s">
        <v>430</v>
      </c>
      <c r="E214" s="18" t="s">
        <v>256</v>
      </c>
      <c r="F214" s="206">
        <v>49.758</v>
      </c>
      <c r="H214" s="33"/>
    </row>
    <row r="215" spans="2:8" s="1" customFormat="1" ht="20">
      <c r="B215" s="33"/>
      <c r="C215" s="205" t="s">
        <v>691</v>
      </c>
      <c r="D215" s="205" t="s">
        <v>692</v>
      </c>
      <c r="E215" s="18" t="s">
        <v>113</v>
      </c>
      <c r="F215" s="206">
        <v>112.162</v>
      </c>
      <c r="H215" s="33"/>
    </row>
    <row r="216" spans="2:8" s="1" customFormat="1" ht="16.9" customHeight="1">
      <c r="B216" s="33"/>
      <c r="C216" s="205" t="s">
        <v>761</v>
      </c>
      <c r="D216" s="205" t="s">
        <v>762</v>
      </c>
      <c r="E216" s="18" t="s">
        <v>256</v>
      </c>
      <c r="F216" s="206">
        <v>0.36</v>
      </c>
      <c r="H216" s="33"/>
    </row>
    <row r="217" spans="2:8" s="1" customFormat="1" ht="16.9" customHeight="1">
      <c r="B217" s="33"/>
      <c r="C217" s="205" t="s">
        <v>773</v>
      </c>
      <c r="D217" s="205" t="s">
        <v>774</v>
      </c>
      <c r="E217" s="18" t="s">
        <v>256</v>
      </c>
      <c r="F217" s="206">
        <v>87.218</v>
      </c>
      <c r="H217" s="33"/>
    </row>
    <row r="218" spans="2:8" s="1" customFormat="1" ht="16.9" customHeight="1">
      <c r="B218" s="33"/>
      <c r="C218" s="205" t="s">
        <v>800</v>
      </c>
      <c r="D218" s="205" t="s">
        <v>801</v>
      </c>
      <c r="E218" s="18" t="s">
        <v>256</v>
      </c>
      <c r="F218" s="206">
        <v>111.554</v>
      </c>
      <c r="H218" s="33"/>
    </row>
    <row r="219" spans="2:8" s="1" customFormat="1" ht="16.9" customHeight="1">
      <c r="B219" s="33"/>
      <c r="C219" s="205" t="s">
        <v>816</v>
      </c>
      <c r="D219" s="205" t="s">
        <v>817</v>
      </c>
      <c r="E219" s="18" t="s">
        <v>256</v>
      </c>
      <c r="F219" s="206">
        <v>87.218</v>
      </c>
      <c r="H219" s="33"/>
    </row>
    <row r="220" spans="2:8" s="1" customFormat="1" ht="16.9" customHeight="1">
      <c r="B220" s="33"/>
      <c r="C220" s="205" t="s">
        <v>834</v>
      </c>
      <c r="D220" s="205" t="s">
        <v>835</v>
      </c>
      <c r="E220" s="18" t="s">
        <v>311</v>
      </c>
      <c r="F220" s="206">
        <v>1.832</v>
      </c>
      <c r="H220" s="33"/>
    </row>
    <row r="221" spans="2:8" s="1" customFormat="1" ht="16.9" customHeight="1">
      <c r="B221" s="33"/>
      <c r="C221" s="205" t="s">
        <v>1193</v>
      </c>
      <c r="D221" s="205" t="s">
        <v>1194</v>
      </c>
      <c r="E221" s="18" t="s">
        <v>113</v>
      </c>
      <c r="F221" s="206">
        <v>58.388</v>
      </c>
      <c r="H221" s="33"/>
    </row>
    <row r="222" spans="2:8" s="1" customFormat="1" ht="16.9" customHeight="1">
      <c r="B222" s="33"/>
      <c r="C222" s="205" t="s">
        <v>1247</v>
      </c>
      <c r="D222" s="205" t="s">
        <v>1248</v>
      </c>
      <c r="E222" s="18" t="s">
        <v>113</v>
      </c>
      <c r="F222" s="206">
        <v>166.284</v>
      </c>
      <c r="H222" s="33"/>
    </row>
    <row r="223" spans="2:8" s="1" customFormat="1" ht="16.9" customHeight="1">
      <c r="B223" s="33"/>
      <c r="C223" s="205" t="s">
        <v>1295</v>
      </c>
      <c r="D223" s="205" t="s">
        <v>1296</v>
      </c>
      <c r="E223" s="18" t="s">
        <v>113</v>
      </c>
      <c r="F223" s="206">
        <v>166.284</v>
      </c>
      <c r="H223" s="33"/>
    </row>
    <row r="224" spans="2:8" s="1" customFormat="1" ht="16.9" customHeight="1">
      <c r="B224" s="33"/>
      <c r="C224" s="205" t="s">
        <v>954</v>
      </c>
      <c r="D224" s="205" t="s">
        <v>955</v>
      </c>
      <c r="E224" s="18" t="s">
        <v>256</v>
      </c>
      <c r="F224" s="206">
        <v>12.926</v>
      </c>
      <c r="H224" s="33"/>
    </row>
    <row r="225" spans="2:8" s="1" customFormat="1" ht="16.9" customHeight="1">
      <c r="B225" s="33"/>
      <c r="C225" s="205" t="s">
        <v>968</v>
      </c>
      <c r="D225" s="205" t="s">
        <v>969</v>
      </c>
      <c r="E225" s="18" t="s">
        <v>256</v>
      </c>
      <c r="F225" s="206">
        <v>49.627</v>
      </c>
      <c r="H225" s="33"/>
    </row>
    <row r="226" spans="2:8" s="1" customFormat="1" ht="16.9" customHeight="1">
      <c r="B226" s="33"/>
      <c r="C226" s="205" t="s">
        <v>981</v>
      </c>
      <c r="D226" s="205" t="s">
        <v>982</v>
      </c>
      <c r="E226" s="18" t="s">
        <v>256</v>
      </c>
      <c r="F226" s="206">
        <v>18.97</v>
      </c>
      <c r="H226" s="33"/>
    </row>
    <row r="227" spans="2:8" s="1" customFormat="1" ht="20">
      <c r="B227" s="33"/>
      <c r="C227" s="205" t="s">
        <v>1089</v>
      </c>
      <c r="D227" s="205" t="s">
        <v>2349</v>
      </c>
      <c r="E227" s="18" t="s">
        <v>113</v>
      </c>
      <c r="F227" s="206">
        <v>112.162</v>
      </c>
      <c r="H227" s="33"/>
    </row>
    <row r="228" spans="2:8" s="1" customFormat="1" ht="16.9" customHeight="1">
      <c r="B228" s="33"/>
      <c r="C228" s="205" t="s">
        <v>1301</v>
      </c>
      <c r="D228" s="205" t="s">
        <v>1302</v>
      </c>
      <c r="E228" s="18" t="s">
        <v>113</v>
      </c>
      <c r="F228" s="206">
        <v>7.344</v>
      </c>
      <c r="H228" s="33"/>
    </row>
    <row r="229" spans="2:8" s="1" customFormat="1" ht="16.9" customHeight="1">
      <c r="B229" s="33"/>
      <c r="C229" s="201" t="s">
        <v>156</v>
      </c>
      <c r="D229" s="202" t="s">
        <v>157</v>
      </c>
      <c r="E229" s="203" t="s">
        <v>113</v>
      </c>
      <c r="F229" s="204">
        <v>17.45</v>
      </c>
      <c r="H229" s="33"/>
    </row>
    <row r="230" spans="2:8" s="1" customFormat="1" ht="16.9" customHeight="1">
      <c r="B230" s="33"/>
      <c r="C230" s="205" t="s">
        <v>21</v>
      </c>
      <c r="D230" s="205" t="s">
        <v>157</v>
      </c>
      <c r="E230" s="18" t="s">
        <v>21</v>
      </c>
      <c r="F230" s="206">
        <v>0</v>
      </c>
      <c r="H230" s="33"/>
    </row>
    <row r="231" spans="2:8" s="1" customFormat="1" ht="16.9" customHeight="1">
      <c r="B231" s="33"/>
      <c r="C231" s="205" t="s">
        <v>21</v>
      </c>
      <c r="D231" s="205" t="s">
        <v>233</v>
      </c>
      <c r="E231" s="18" t="s">
        <v>21</v>
      </c>
      <c r="F231" s="206">
        <v>0</v>
      </c>
      <c r="H231" s="33"/>
    </row>
    <row r="232" spans="2:8" s="1" customFormat="1" ht="16.9" customHeight="1">
      <c r="B232" s="33"/>
      <c r="C232" s="205" t="s">
        <v>156</v>
      </c>
      <c r="D232" s="205" t="s">
        <v>158</v>
      </c>
      <c r="E232" s="18" t="s">
        <v>21</v>
      </c>
      <c r="F232" s="206">
        <v>17.45</v>
      </c>
      <c r="H232" s="33"/>
    </row>
    <row r="233" spans="2:8" s="1" customFormat="1" ht="16.9" customHeight="1">
      <c r="B233" s="33"/>
      <c r="C233" s="207" t="s">
        <v>2348</v>
      </c>
      <c r="H233" s="33"/>
    </row>
    <row r="234" spans="2:8" s="1" customFormat="1" ht="20">
      <c r="B234" s="33"/>
      <c r="C234" s="205" t="s">
        <v>218</v>
      </c>
      <c r="D234" s="205" t="s">
        <v>219</v>
      </c>
      <c r="E234" s="18" t="s">
        <v>113</v>
      </c>
      <c r="F234" s="206">
        <v>430.679</v>
      </c>
      <c r="H234" s="33"/>
    </row>
    <row r="235" spans="2:8" s="1" customFormat="1" ht="20">
      <c r="B235" s="33"/>
      <c r="C235" s="205" t="s">
        <v>691</v>
      </c>
      <c r="D235" s="205" t="s">
        <v>692</v>
      </c>
      <c r="E235" s="18" t="s">
        <v>113</v>
      </c>
      <c r="F235" s="206">
        <v>112.162</v>
      </c>
      <c r="H235" s="33"/>
    </row>
    <row r="236" spans="2:8" s="1" customFormat="1" ht="16.9" customHeight="1">
      <c r="B236" s="33"/>
      <c r="C236" s="205" t="s">
        <v>773</v>
      </c>
      <c r="D236" s="205" t="s">
        <v>774</v>
      </c>
      <c r="E236" s="18" t="s">
        <v>256</v>
      </c>
      <c r="F236" s="206">
        <v>87.218</v>
      </c>
      <c r="H236" s="33"/>
    </row>
    <row r="237" spans="2:8" s="1" customFormat="1" ht="16.9" customHeight="1">
      <c r="B237" s="33"/>
      <c r="C237" s="205" t="s">
        <v>800</v>
      </c>
      <c r="D237" s="205" t="s">
        <v>801</v>
      </c>
      <c r="E237" s="18" t="s">
        <v>256</v>
      </c>
      <c r="F237" s="206">
        <v>111.554</v>
      </c>
      <c r="H237" s="33"/>
    </row>
    <row r="238" spans="2:8" s="1" customFormat="1" ht="16.9" customHeight="1">
      <c r="B238" s="33"/>
      <c r="C238" s="205" t="s">
        <v>816</v>
      </c>
      <c r="D238" s="205" t="s">
        <v>817</v>
      </c>
      <c r="E238" s="18" t="s">
        <v>256</v>
      </c>
      <c r="F238" s="206">
        <v>87.218</v>
      </c>
      <c r="H238" s="33"/>
    </row>
    <row r="239" spans="2:8" s="1" customFormat="1" ht="16.9" customHeight="1">
      <c r="B239" s="33"/>
      <c r="C239" s="205" t="s">
        <v>834</v>
      </c>
      <c r="D239" s="205" t="s">
        <v>835</v>
      </c>
      <c r="E239" s="18" t="s">
        <v>311</v>
      </c>
      <c r="F239" s="206">
        <v>1.832</v>
      </c>
      <c r="H239" s="33"/>
    </row>
    <row r="240" spans="2:8" s="1" customFormat="1" ht="20">
      <c r="B240" s="33"/>
      <c r="C240" s="205" t="s">
        <v>1089</v>
      </c>
      <c r="D240" s="205" t="s">
        <v>2349</v>
      </c>
      <c r="E240" s="18" t="s">
        <v>113</v>
      </c>
      <c r="F240" s="206">
        <v>112.162</v>
      </c>
      <c r="H240" s="33"/>
    </row>
    <row r="241" spans="2:8" s="1" customFormat="1" ht="16.9" customHeight="1">
      <c r="B241" s="33"/>
      <c r="C241" s="205" t="s">
        <v>1112</v>
      </c>
      <c r="D241" s="205" t="s">
        <v>1113</v>
      </c>
      <c r="E241" s="18" t="s">
        <v>113</v>
      </c>
      <c r="F241" s="206">
        <v>247.091</v>
      </c>
      <c r="H241" s="33"/>
    </row>
    <row r="242" spans="2:8" s="1" customFormat="1" ht="16.9" customHeight="1">
      <c r="B242" s="33"/>
      <c r="C242" s="201" t="s">
        <v>159</v>
      </c>
      <c r="D242" s="202" t="s">
        <v>160</v>
      </c>
      <c r="E242" s="203" t="s">
        <v>113</v>
      </c>
      <c r="F242" s="204">
        <v>1.33</v>
      </c>
      <c r="H242" s="33"/>
    </row>
    <row r="243" spans="2:8" s="1" customFormat="1" ht="16.9" customHeight="1">
      <c r="B243" s="33"/>
      <c r="C243" s="205" t="s">
        <v>21</v>
      </c>
      <c r="D243" s="205" t="s">
        <v>160</v>
      </c>
      <c r="E243" s="18" t="s">
        <v>21</v>
      </c>
      <c r="F243" s="206">
        <v>0</v>
      </c>
      <c r="H243" s="33"/>
    </row>
    <row r="244" spans="2:8" s="1" customFormat="1" ht="16.9" customHeight="1">
      <c r="B244" s="33"/>
      <c r="C244" s="205" t="s">
        <v>21</v>
      </c>
      <c r="D244" s="205" t="s">
        <v>233</v>
      </c>
      <c r="E244" s="18" t="s">
        <v>21</v>
      </c>
      <c r="F244" s="206">
        <v>0</v>
      </c>
      <c r="H244" s="33"/>
    </row>
    <row r="245" spans="2:8" s="1" customFormat="1" ht="16.9" customHeight="1">
      <c r="B245" s="33"/>
      <c r="C245" s="205" t="s">
        <v>159</v>
      </c>
      <c r="D245" s="205" t="s">
        <v>161</v>
      </c>
      <c r="E245" s="18" t="s">
        <v>21</v>
      </c>
      <c r="F245" s="206">
        <v>1.33</v>
      </c>
      <c r="H245" s="33"/>
    </row>
    <row r="246" spans="2:8" s="1" customFormat="1" ht="16.9" customHeight="1">
      <c r="B246" s="33"/>
      <c r="C246" s="207" t="s">
        <v>2348</v>
      </c>
      <c r="H246" s="33"/>
    </row>
    <row r="247" spans="2:8" s="1" customFormat="1" ht="20">
      <c r="B247" s="33"/>
      <c r="C247" s="205" t="s">
        <v>218</v>
      </c>
      <c r="D247" s="205" t="s">
        <v>219</v>
      </c>
      <c r="E247" s="18" t="s">
        <v>113</v>
      </c>
      <c r="F247" s="206">
        <v>430.679</v>
      </c>
      <c r="H247" s="33"/>
    </row>
    <row r="248" spans="2:8" s="1" customFormat="1" ht="20">
      <c r="B248" s="33"/>
      <c r="C248" s="205" t="s">
        <v>691</v>
      </c>
      <c r="D248" s="205" t="s">
        <v>692</v>
      </c>
      <c r="E248" s="18" t="s">
        <v>113</v>
      </c>
      <c r="F248" s="206">
        <v>112.162</v>
      </c>
      <c r="H248" s="33"/>
    </row>
    <row r="249" spans="2:8" s="1" customFormat="1" ht="16.9" customHeight="1">
      <c r="B249" s="33"/>
      <c r="C249" s="205" t="s">
        <v>773</v>
      </c>
      <c r="D249" s="205" t="s">
        <v>774</v>
      </c>
      <c r="E249" s="18" t="s">
        <v>256</v>
      </c>
      <c r="F249" s="206">
        <v>87.218</v>
      </c>
      <c r="H249" s="33"/>
    </row>
    <row r="250" spans="2:8" s="1" customFormat="1" ht="16.9" customHeight="1">
      <c r="B250" s="33"/>
      <c r="C250" s="205" t="s">
        <v>800</v>
      </c>
      <c r="D250" s="205" t="s">
        <v>801</v>
      </c>
      <c r="E250" s="18" t="s">
        <v>256</v>
      </c>
      <c r="F250" s="206">
        <v>111.554</v>
      </c>
      <c r="H250" s="33"/>
    </row>
    <row r="251" spans="2:8" s="1" customFormat="1" ht="16.9" customHeight="1">
      <c r="B251" s="33"/>
      <c r="C251" s="205" t="s">
        <v>816</v>
      </c>
      <c r="D251" s="205" t="s">
        <v>817</v>
      </c>
      <c r="E251" s="18" t="s">
        <v>256</v>
      </c>
      <c r="F251" s="206">
        <v>87.218</v>
      </c>
      <c r="H251" s="33"/>
    </row>
    <row r="252" spans="2:8" s="1" customFormat="1" ht="16.9" customHeight="1">
      <c r="B252" s="33"/>
      <c r="C252" s="205" t="s">
        <v>834</v>
      </c>
      <c r="D252" s="205" t="s">
        <v>835</v>
      </c>
      <c r="E252" s="18" t="s">
        <v>311</v>
      </c>
      <c r="F252" s="206">
        <v>1.832</v>
      </c>
      <c r="H252" s="33"/>
    </row>
    <row r="253" spans="2:8" s="1" customFormat="1" ht="20">
      <c r="B253" s="33"/>
      <c r="C253" s="205" t="s">
        <v>1089</v>
      </c>
      <c r="D253" s="205" t="s">
        <v>2349</v>
      </c>
      <c r="E253" s="18" t="s">
        <v>113</v>
      </c>
      <c r="F253" s="206">
        <v>112.162</v>
      </c>
      <c r="H253" s="33"/>
    </row>
    <row r="254" spans="2:8" s="1" customFormat="1" ht="16.9" customHeight="1">
      <c r="B254" s="33"/>
      <c r="C254" s="205" t="s">
        <v>1105</v>
      </c>
      <c r="D254" s="205" t="s">
        <v>1106</v>
      </c>
      <c r="E254" s="18" t="s">
        <v>113</v>
      </c>
      <c r="F254" s="206">
        <v>100.873</v>
      </c>
      <c r="H254" s="33"/>
    </row>
    <row r="255" spans="2:8" s="1" customFormat="1" ht="16.9" customHeight="1">
      <c r="B255" s="33"/>
      <c r="C255" s="205" t="s">
        <v>1112</v>
      </c>
      <c r="D255" s="205" t="s">
        <v>1113</v>
      </c>
      <c r="E255" s="18" t="s">
        <v>113</v>
      </c>
      <c r="F255" s="206">
        <v>247.091</v>
      </c>
      <c r="H255" s="33"/>
    </row>
    <row r="256" spans="2:8" s="1" customFormat="1" ht="16.9" customHeight="1">
      <c r="B256" s="33"/>
      <c r="C256" s="201" t="s">
        <v>162</v>
      </c>
      <c r="D256" s="202" t="s">
        <v>163</v>
      </c>
      <c r="E256" s="203" t="s">
        <v>113</v>
      </c>
      <c r="F256" s="204">
        <v>19.57</v>
      </c>
      <c r="H256" s="33"/>
    </row>
    <row r="257" spans="2:8" s="1" customFormat="1" ht="16.9" customHeight="1">
      <c r="B257" s="33"/>
      <c r="C257" s="205" t="s">
        <v>21</v>
      </c>
      <c r="D257" s="205" t="s">
        <v>163</v>
      </c>
      <c r="E257" s="18" t="s">
        <v>21</v>
      </c>
      <c r="F257" s="206">
        <v>0</v>
      </c>
      <c r="H257" s="33"/>
    </row>
    <row r="258" spans="2:8" s="1" customFormat="1" ht="16.9" customHeight="1">
      <c r="B258" s="33"/>
      <c r="C258" s="205" t="s">
        <v>21</v>
      </c>
      <c r="D258" s="205" t="s">
        <v>233</v>
      </c>
      <c r="E258" s="18" t="s">
        <v>21</v>
      </c>
      <c r="F258" s="206">
        <v>0</v>
      </c>
      <c r="H258" s="33"/>
    </row>
    <row r="259" spans="2:8" s="1" customFormat="1" ht="16.9" customHeight="1">
      <c r="B259" s="33"/>
      <c r="C259" s="205" t="s">
        <v>162</v>
      </c>
      <c r="D259" s="205" t="s">
        <v>164</v>
      </c>
      <c r="E259" s="18" t="s">
        <v>21</v>
      </c>
      <c r="F259" s="206">
        <v>19.57</v>
      </c>
      <c r="H259" s="33"/>
    </row>
    <row r="260" spans="2:8" s="1" customFormat="1" ht="16.9" customHeight="1">
      <c r="B260" s="33"/>
      <c r="C260" s="207" t="s">
        <v>2348</v>
      </c>
      <c r="H260" s="33"/>
    </row>
    <row r="261" spans="2:8" s="1" customFormat="1" ht="20">
      <c r="B261" s="33"/>
      <c r="C261" s="205" t="s">
        <v>218</v>
      </c>
      <c r="D261" s="205" t="s">
        <v>219</v>
      </c>
      <c r="E261" s="18" t="s">
        <v>113</v>
      </c>
      <c r="F261" s="206">
        <v>430.679</v>
      </c>
      <c r="H261" s="33"/>
    </row>
    <row r="262" spans="2:8" s="1" customFormat="1" ht="20">
      <c r="B262" s="33"/>
      <c r="C262" s="205" t="s">
        <v>691</v>
      </c>
      <c r="D262" s="205" t="s">
        <v>692</v>
      </c>
      <c r="E262" s="18" t="s">
        <v>113</v>
      </c>
      <c r="F262" s="206">
        <v>112.162</v>
      </c>
      <c r="H262" s="33"/>
    </row>
    <row r="263" spans="2:8" s="1" customFormat="1" ht="16.9" customHeight="1">
      <c r="B263" s="33"/>
      <c r="C263" s="205" t="s">
        <v>773</v>
      </c>
      <c r="D263" s="205" t="s">
        <v>774</v>
      </c>
      <c r="E263" s="18" t="s">
        <v>256</v>
      </c>
      <c r="F263" s="206">
        <v>87.218</v>
      </c>
      <c r="H263" s="33"/>
    </row>
    <row r="264" spans="2:8" s="1" customFormat="1" ht="16.9" customHeight="1">
      <c r="B264" s="33"/>
      <c r="C264" s="205" t="s">
        <v>800</v>
      </c>
      <c r="D264" s="205" t="s">
        <v>801</v>
      </c>
      <c r="E264" s="18" t="s">
        <v>256</v>
      </c>
      <c r="F264" s="206">
        <v>111.554</v>
      </c>
      <c r="H264" s="33"/>
    </row>
    <row r="265" spans="2:8" s="1" customFormat="1" ht="16.9" customHeight="1">
      <c r="B265" s="33"/>
      <c r="C265" s="205" t="s">
        <v>816</v>
      </c>
      <c r="D265" s="205" t="s">
        <v>817</v>
      </c>
      <c r="E265" s="18" t="s">
        <v>256</v>
      </c>
      <c r="F265" s="206">
        <v>87.218</v>
      </c>
      <c r="H265" s="33"/>
    </row>
    <row r="266" spans="2:8" s="1" customFormat="1" ht="16.9" customHeight="1">
      <c r="B266" s="33"/>
      <c r="C266" s="205" t="s">
        <v>834</v>
      </c>
      <c r="D266" s="205" t="s">
        <v>835</v>
      </c>
      <c r="E266" s="18" t="s">
        <v>311</v>
      </c>
      <c r="F266" s="206">
        <v>1.832</v>
      </c>
      <c r="H266" s="33"/>
    </row>
    <row r="267" spans="2:8" s="1" customFormat="1" ht="20">
      <c r="B267" s="33"/>
      <c r="C267" s="205" t="s">
        <v>1089</v>
      </c>
      <c r="D267" s="205" t="s">
        <v>2349</v>
      </c>
      <c r="E267" s="18" t="s">
        <v>113</v>
      </c>
      <c r="F267" s="206">
        <v>112.162</v>
      </c>
      <c r="H267" s="33"/>
    </row>
    <row r="268" spans="2:8" s="1" customFormat="1" ht="16.9" customHeight="1">
      <c r="B268" s="33"/>
      <c r="C268" s="205" t="s">
        <v>1112</v>
      </c>
      <c r="D268" s="205" t="s">
        <v>1113</v>
      </c>
      <c r="E268" s="18" t="s">
        <v>113</v>
      </c>
      <c r="F268" s="206">
        <v>247.091</v>
      </c>
      <c r="H268" s="33"/>
    </row>
    <row r="269" spans="2:8" s="1" customFormat="1" ht="16.9" customHeight="1">
      <c r="B269" s="33"/>
      <c r="C269" s="201" t="s">
        <v>165</v>
      </c>
      <c r="D269" s="202" t="s">
        <v>166</v>
      </c>
      <c r="E269" s="203" t="s">
        <v>113</v>
      </c>
      <c r="F269" s="204">
        <v>26.304</v>
      </c>
      <c r="H269" s="33"/>
    </row>
    <row r="270" spans="2:8" s="1" customFormat="1" ht="16.9" customHeight="1">
      <c r="B270" s="33"/>
      <c r="C270" s="205" t="s">
        <v>21</v>
      </c>
      <c r="D270" s="205" t="s">
        <v>166</v>
      </c>
      <c r="E270" s="18" t="s">
        <v>21</v>
      </c>
      <c r="F270" s="206">
        <v>0</v>
      </c>
      <c r="H270" s="33"/>
    </row>
    <row r="271" spans="2:8" s="1" customFormat="1" ht="16.9" customHeight="1">
      <c r="B271" s="33"/>
      <c r="C271" s="205" t="s">
        <v>21</v>
      </c>
      <c r="D271" s="205" t="s">
        <v>233</v>
      </c>
      <c r="E271" s="18" t="s">
        <v>21</v>
      </c>
      <c r="F271" s="206">
        <v>0</v>
      </c>
      <c r="H271" s="33"/>
    </row>
    <row r="272" spans="2:8" s="1" customFormat="1" ht="16.9" customHeight="1">
      <c r="B272" s="33"/>
      <c r="C272" s="205" t="s">
        <v>21</v>
      </c>
      <c r="D272" s="205" t="s">
        <v>238</v>
      </c>
      <c r="E272" s="18" t="s">
        <v>21</v>
      </c>
      <c r="F272" s="206">
        <v>29.26</v>
      </c>
      <c r="H272" s="33"/>
    </row>
    <row r="273" spans="2:8" s="1" customFormat="1" ht="16.9" customHeight="1">
      <c r="B273" s="33"/>
      <c r="C273" s="205" t="s">
        <v>21</v>
      </c>
      <c r="D273" s="205" t="s">
        <v>235</v>
      </c>
      <c r="E273" s="18" t="s">
        <v>21</v>
      </c>
      <c r="F273" s="206">
        <v>-2.956</v>
      </c>
      <c r="H273" s="33"/>
    </row>
    <row r="274" spans="2:8" s="1" customFormat="1" ht="16.9" customHeight="1">
      <c r="B274" s="33"/>
      <c r="C274" s="205" t="s">
        <v>165</v>
      </c>
      <c r="D274" s="205" t="s">
        <v>229</v>
      </c>
      <c r="E274" s="18" t="s">
        <v>21</v>
      </c>
      <c r="F274" s="206">
        <v>26.304</v>
      </c>
      <c r="H274" s="33"/>
    </row>
    <row r="275" spans="2:8" s="1" customFormat="1" ht="16.9" customHeight="1">
      <c r="B275" s="33"/>
      <c r="C275" s="207" t="s">
        <v>2348</v>
      </c>
      <c r="H275" s="33"/>
    </row>
    <row r="276" spans="2:8" s="1" customFormat="1" ht="20">
      <c r="B276" s="33"/>
      <c r="C276" s="205" t="s">
        <v>218</v>
      </c>
      <c r="D276" s="205" t="s">
        <v>219</v>
      </c>
      <c r="E276" s="18" t="s">
        <v>113</v>
      </c>
      <c r="F276" s="206">
        <v>430.679</v>
      </c>
      <c r="H276" s="33"/>
    </row>
    <row r="277" spans="2:8" s="1" customFormat="1" ht="20">
      <c r="B277" s="33"/>
      <c r="C277" s="205" t="s">
        <v>691</v>
      </c>
      <c r="D277" s="205" t="s">
        <v>692</v>
      </c>
      <c r="E277" s="18" t="s">
        <v>113</v>
      </c>
      <c r="F277" s="206">
        <v>112.162</v>
      </c>
      <c r="H277" s="33"/>
    </row>
    <row r="278" spans="2:8" s="1" customFormat="1" ht="16.9" customHeight="1">
      <c r="B278" s="33"/>
      <c r="C278" s="205" t="s">
        <v>773</v>
      </c>
      <c r="D278" s="205" t="s">
        <v>774</v>
      </c>
      <c r="E278" s="18" t="s">
        <v>256</v>
      </c>
      <c r="F278" s="206">
        <v>87.218</v>
      </c>
      <c r="H278" s="33"/>
    </row>
    <row r="279" spans="2:8" s="1" customFormat="1" ht="16.9" customHeight="1">
      <c r="B279" s="33"/>
      <c r="C279" s="205" t="s">
        <v>800</v>
      </c>
      <c r="D279" s="205" t="s">
        <v>801</v>
      </c>
      <c r="E279" s="18" t="s">
        <v>256</v>
      </c>
      <c r="F279" s="206">
        <v>111.554</v>
      </c>
      <c r="H279" s="33"/>
    </row>
    <row r="280" spans="2:8" s="1" customFormat="1" ht="16.9" customHeight="1">
      <c r="B280" s="33"/>
      <c r="C280" s="205" t="s">
        <v>816</v>
      </c>
      <c r="D280" s="205" t="s">
        <v>817</v>
      </c>
      <c r="E280" s="18" t="s">
        <v>256</v>
      </c>
      <c r="F280" s="206">
        <v>87.218</v>
      </c>
      <c r="H280" s="33"/>
    </row>
    <row r="281" spans="2:8" s="1" customFormat="1" ht="16.9" customHeight="1">
      <c r="B281" s="33"/>
      <c r="C281" s="205" t="s">
        <v>834</v>
      </c>
      <c r="D281" s="205" t="s">
        <v>835</v>
      </c>
      <c r="E281" s="18" t="s">
        <v>311</v>
      </c>
      <c r="F281" s="206">
        <v>1.832</v>
      </c>
      <c r="H281" s="33"/>
    </row>
    <row r="282" spans="2:8" s="1" customFormat="1" ht="20">
      <c r="B282" s="33"/>
      <c r="C282" s="205" t="s">
        <v>1089</v>
      </c>
      <c r="D282" s="205" t="s">
        <v>2349</v>
      </c>
      <c r="E282" s="18" t="s">
        <v>113</v>
      </c>
      <c r="F282" s="206">
        <v>112.162</v>
      </c>
      <c r="H282" s="33"/>
    </row>
    <row r="283" spans="2:8" s="1" customFormat="1" ht="16.9" customHeight="1">
      <c r="B283" s="33"/>
      <c r="C283" s="205" t="s">
        <v>1105</v>
      </c>
      <c r="D283" s="205" t="s">
        <v>1106</v>
      </c>
      <c r="E283" s="18" t="s">
        <v>113</v>
      </c>
      <c r="F283" s="206">
        <v>100.873</v>
      </c>
      <c r="H283" s="33"/>
    </row>
    <row r="284" spans="2:8" s="1" customFormat="1" ht="16.9" customHeight="1">
      <c r="B284" s="33"/>
      <c r="C284" s="205" t="s">
        <v>1112</v>
      </c>
      <c r="D284" s="205" t="s">
        <v>1113</v>
      </c>
      <c r="E284" s="18" t="s">
        <v>113</v>
      </c>
      <c r="F284" s="206">
        <v>247.091</v>
      </c>
      <c r="H284" s="33"/>
    </row>
    <row r="285" spans="2:8" s="1" customFormat="1" ht="16.9" customHeight="1">
      <c r="B285" s="33"/>
      <c r="C285" s="201" t="s">
        <v>168</v>
      </c>
      <c r="D285" s="202" t="s">
        <v>169</v>
      </c>
      <c r="E285" s="203" t="s">
        <v>113</v>
      </c>
      <c r="F285" s="204">
        <v>140.92</v>
      </c>
      <c r="H285" s="33"/>
    </row>
    <row r="286" spans="2:8" s="1" customFormat="1" ht="16.9" customHeight="1">
      <c r="B286" s="33"/>
      <c r="C286" s="205" t="s">
        <v>21</v>
      </c>
      <c r="D286" s="205" t="s">
        <v>244</v>
      </c>
      <c r="E286" s="18" t="s">
        <v>21</v>
      </c>
      <c r="F286" s="206">
        <v>0</v>
      </c>
      <c r="H286" s="33"/>
    </row>
    <row r="287" spans="2:8" s="1" customFormat="1" ht="16.9" customHeight="1">
      <c r="B287" s="33"/>
      <c r="C287" s="205" t="s">
        <v>21</v>
      </c>
      <c r="D287" s="205" t="s">
        <v>245</v>
      </c>
      <c r="E287" s="18" t="s">
        <v>21</v>
      </c>
      <c r="F287" s="206">
        <v>0</v>
      </c>
      <c r="H287" s="33"/>
    </row>
    <row r="288" spans="2:8" s="1" customFormat="1" ht="16.9" customHeight="1">
      <c r="B288" s="33"/>
      <c r="C288" s="205" t="s">
        <v>168</v>
      </c>
      <c r="D288" s="205" t="s">
        <v>170</v>
      </c>
      <c r="E288" s="18" t="s">
        <v>21</v>
      </c>
      <c r="F288" s="206">
        <v>140.92</v>
      </c>
      <c r="H288" s="33"/>
    </row>
    <row r="289" spans="2:8" s="1" customFormat="1" ht="16.9" customHeight="1">
      <c r="B289" s="33"/>
      <c r="C289" s="207" t="s">
        <v>2348</v>
      </c>
      <c r="H289" s="33"/>
    </row>
    <row r="290" spans="2:8" s="1" customFormat="1" ht="16.9" customHeight="1">
      <c r="B290" s="33"/>
      <c r="C290" s="205" t="s">
        <v>241</v>
      </c>
      <c r="D290" s="205" t="s">
        <v>242</v>
      </c>
      <c r="E290" s="18" t="s">
        <v>113</v>
      </c>
      <c r="F290" s="206">
        <v>281.84</v>
      </c>
      <c r="H290" s="33"/>
    </row>
    <row r="291" spans="2:8" s="1" customFormat="1" ht="16.9" customHeight="1">
      <c r="B291" s="33"/>
      <c r="C291" s="205" t="s">
        <v>1186</v>
      </c>
      <c r="D291" s="205" t="s">
        <v>1187</v>
      </c>
      <c r="E291" s="18" t="s">
        <v>113</v>
      </c>
      <c r="F291" s="206">
        <v>440.141</v>
      </c>
      <c r="H291" s="33"/>
    </row>
    <row r="292" spans="2:8" s="1" customFormat="1" ht="20">
      <c r="B292" s="33"/>
      <c r="C292" s="205" t="s">
        <v>1291</v>
      </c>
      <c r="D292" s="205" t="s">
        <v>1292</v>
      </c>
      <c r="E292" s="18" t="s">
        <v>113</v>
      </c>
      <c r="F292" s="206">
        <v>140.92</v>
      </c>
      <c r="H292" s="33"/>
    </row>
    <row r="293" spans="2:8" s="1" customFormat="1" ht="16.9" customHeight="1">
      <c r="B293" s="33"/>
      <c r="C293" s="205" t="s">
        <v>968</v>
      </c>
      <c r="D293" s="205" t="s">
        <v>969</v>
      </c>
      <c r="E293" s="18" t="s">
        <v>256</v>
      </c>
      <c r="F293" s="206">
        <v>49.627</v>
      </c>
      <c r="H293" s="33"/>
    </row>
    <row r="294" spans="2:8" s="1" customFormat="1" ht="16.9" customHeight="1">
      <c r="B294" s="33"/>
      <c r="C294" s="201" t="s">
        <v>171</v>
      </c>
      <c r="D294" s="202" t="s">
        <v>172</v>
      </c>
      <c r="E294" s="203" t="s">
        <v>113</v>
      </c>
      <c r="F294" s="204">
        <v>134.39</v>
      </c>
      <c r="H294" s="33"/>
    </row>
    <row r="295" spans="2:8" s="1" customFormat="1" ht="16.9" customHeight="1">
      <c r="B295" s="33"/>
      <c r="C295" s="205" t="s">
        <v>21</v>
      </c>
      <c r="D295" s="205" t="s">
        <v>1231</v>
      </c>
      <c r="E295" s="18" t="s">
        <v>21</v>
      </c>
      <c r="F295" s="206">
        <v>0</v>
      </c>
      <c r="H295" s="33"/>
    </row>
    <row r="296" spans="2:8" s="1" customFormat="1" ht="16.9" customHeight="1">
      <c r="B296" s="33"/>
      <c r="C296" s="205" t="s">
        <v>171</v>
      </c>
      <c r="D296" s="205" t="s">
        <v>1232</v>
      </c>
      <c r="E296" s="18" t="s">
        <v>21</v>
      </c>
      <c r="F296" s="206">
        <v>134.39</v>
      </c>
      <c r="H296" s="33"/>
    </row>
    <row r="297" spans="2:8" s="1" customFormat="1" ht="16.9" customHeight="1">
      <c r="B297" s="33"/>
      <c r="C297" s="207" t="s">
        <v>2348</v>
      </c>
      <c r="H297" s="33"/>
    </row>
    <row r="298" spans="2:8" s="1" customFormat="1" ht="16.9" customHeight="1">
      <c r="B298" s="33"/>
      <c r="C298" s="205" t="s">
        <v>1228</v>
      </c>
      <c r="D298" s="205" t="s">
        <v>1229</v>
      </c>
      <c r="E298" s="18" t="s">
        <v>113</v>
      </c>
      <c r="F298" s="206">
        <v>244.762</v>
      </c>
      <c r="H298" s="33"/>
    </row>
    <row r="299" spans="2:8" s="1" customFormat="1" ht="16.9" customHeight="1">
      <c r="B299" s="33"/>
      <c r="C299" s="205" t="s">
        <v>792</v>
      </c>
      <c r="D299" s="205" t="s">
        <v>793</v>
      </c>
      <c r="E299" s="18" t="s">
        <v>256</v>
      </c>
      <c r="F299" s="206">
        <v>23.976</v>
      </c>
      <c r="H299" s="33"/>
    </row>
    <row r="300" spans="2:8" s="1" customFormat="1" ht="16.9" customHeight="1">
      <c r="B300" s="33"/>
      <c r="C300" s="205" t="s">
        <v>800</v>
      </c>
      <c r="D300" s="205" t="s">
        <v>801</v>
      </c>
      <c r="E300" s="18" t="s">
        <v>256</v>
      </c>
      <c r="F300" s="206">
        <v>111.554</v>
      </c>
      <c r="H300" s="33"/>
    </row>
    <row r="301" spans="2:8" s="1" customFormat="1" ht="16.9" customHeight="1">
      <c r="B301" s="33"/>
      <c r="C301" s="205" t="s">
        <v>1237</v>
      </c>
      <c r="D301" s="205" t="s">
        <v>1238</v>
      </c>
      <c r="E301" s="18" t="s">
        <v>113</v>
      </c>
      <c r="F301" s="206">
        <v>157.13</v>
      </c>
      <c r="H301" s="33"/>
    </row>
    <row r="302" spans="2:8" s="1" customFormat="1" ht="16.9" customHeight="1">
      <c r="B302" s="33"/>
      <c r="C302" s="205" t="s">
        <v>1247</v>
      </c>
      <c r="D302" s="205" t="s">
        <v>1248</v>
      </c>
      <c r="E302" s="18" t="s">
        <v>113</v>
      </c>
      <c r="F302" s="206">
        <v>166.284</v>
      </c>
      <c r="H302" s="33"/>
    </row>
    <row r="303" spans="2:8" s="1" customFormat="1" ht="16.9" customHeight="1">
      <c r="B303" s="33"/>
      <c r="C303" s="205" t="s">
        <v>1295</v>
      </c>
      <c r="D303" s="205" t="s">
        <v>1296</v>
      </c>
      <c r="E303" s="18" t="s">
        <v>113</v>
      </c>
      <c r="F303" s="206">
        <v>166.284</v>
      </c>
      <c r="H303" s="33"/>
    </row>
    <row r="304" spans="2:8" s="1" customFormat="1" ht="16.9" customHeight="1">
      <c r="B304" s="33"/>
      <c r="C304" s="205" t="s">
        <v>1305</v>
      </c>
      <c r="D304" s="205" t="s">
        <v>1306</v>
      </c>
      <c r="E304" s="18" t="s">
        <v>113</v>
      </c>
      <c r="F304" s="206">
        <v>162.266</v>
      </c>
      <c r="H304" s="33"/>
    </row>
    <row r="305" spans="2:8" s="1" customFormat="1" ht="7.4" customHeight="1">
      <c r="B305" s="42"/>
      <c r="C305" s="43"/>
      <c r="D305" s="43"/>
      <c r="E305" s="43"/>
      <c r="F305" s="43"/>
      <c r="G305" s="43"/>
      <c r="H305" s="33"/>
    </row>
    <row r="306" s="1" customFormat="1" ht="12"/>
  </sheetData>
  <sheetProtection algorithmName="SHA-512" hashValue="kBet8DMonhHo3Elh69sQpjBCXNILGb9XDCp9UhW6i/EQknph0hajSiY51BdFBGWFuSmmkDVSwvLkisNItWXWtA==" saltValue="kGSDTiJBA50hDKQU1Zijd3dQxj/8+YKmUXzRGexBerb3lEyBIPaGwTYOGl+CzJ/2BlRrhOj3QHwms/EqWu5UbQ==" spinCount="100000" sheet="1" objects="1" scenarios="1" formatColumns="0" formatRows="0"/>
  <mergeCells count="2">
    <mergeCell ref="D5:F5"/>
    <mergeCell ref="D6:F6"/>
  </mergeCells>
  <printOptions/>
  <pageMargins left="0.7086614173228347" right="0.7086614173228347" top="0.7874015748031497" bottom="0.7874015748031497" header="0.31496062992125984" footer="0.31496062992125984"/>
  <pageSetup fitToHeight="100" fitToWidth="1" horizontalDpi="600" verticalDpi="600" orientation="landscape" paperSize="9" scale="87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LAPTOP-RKVOTQN3\ASUS</dc:creator>
  <cp:keywords/>
  <dc:description/>
  <cp:lastModifiedBy>Černá Lucie</cp:lastModifiedBy>
  <dcterms:created xsi:type="dcterms:W3CDTF">2022-11-01T09:43:36Z</dcterms:created>
  <dcterms:modified xsi:type="dcterms:W3CDTF">2023-03-15T12:17:20Z</dcterms:modified>
  <cp:category/>
  <cp:version/>
  <cp:contentType/>
  <cp:contentStatus/>
</cp:coreProperties>
</file>