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OTP1\investice\Investice rozpracované\Studničkova 2,4\Instalace systému VZT a klimatizace, Studničkova 2\4. Realizace\Průběh VZ\VZ - 2024\ZD 2024\"/>
    </mc:Choice>
  </mc:AlternateContent>
  <xr:revisionPtr revIDLastSave="0" documentId="13_ncr:1_{6D09A69C-059D-48F0-A31C-82A3A26B167A}" xr6:coauthVersionLast="47" xr6:coauthVersionMax="47" xr10:uidLastSave="{00000000-0000-0000-0000-000000000000}"/>
  <bookViews>
    <workbookView xWindow="-120" yWindow="-120" windowWidth="19440" windowHeight="11640" firstSheet="3" activeTab="3" xr2:uid="{00000000-000D-0000-FFFF-FFFF00000000}"/>
  </bookViews>
  <sheets>
    <sheet name="Rekapitulace stavby" sheetId="1" r:id="rId1"/>
    <sheet name="01 - Stavební práce" sheetId="2" r:id="rId2"/>
    <sheet name="02 - Elektroinstalace" sheetId="3" r:id="rId3"/>
    <sheet name="03 - Klimatizace" sheetId="4" r:id="rId4"/>
    <sheet name="04 - Vzduchotechnika - pi..." sheetId="5" r:id="rId5"/>
    <sheet name="05 - MaR - pitevny" sheetId="6" r:id="rId6"/>
    <sheet name="VON - Vedlejší a ostatní ..." sheetId="7" r:id="rId7"/>
    <sheet name="Pokyny pro vyplnění" sheetId="8" r:id="rId8"/>
  </sheets>
  <definedNames>
    <definedName name="_xlnm._FilterDatabase" localSheetId="1" hidden="1">'01 - Stavební práce'!$C$93:$K$197</definedName>
    <definedName name="_xlnm._FilterDatabase" localSheetId="2" hidden="1">'02 - Elektroinstalace'!$C$87:$K$176</definedName>
    <definedName name="_xlnm._FilterDatabase" localSheetId="3" hidden="1">'03 - Klimatizace'!$C$96:$K$243</definedName>
    <definedName name="_xlnm._FilterDatabase" localSheetId="4" hidden="1">'04 - Vzduchotechnika - pi...'!$C$81:$K$129</definedName>
    <definedName name="_xlnm._FilterDatabase" localSheetId="5" hidden="1">'05 - MaR - pitevny'!$C$83:$K$129</definedName>
    <definedName name="_xlnm._FilterDatabase" localSheetId="6" hidden="1">'VON - Vedlejší a ostatní ...'!$C$82:$K$92</definedName>
    <definedName name="_xlnm.Print_Titles" localSheetId="1">'01 - Stavební práce'!$93:$93</definedName>
    <definedName name="_xlnm.Print_Titles" localSheetId="2">'02 - Elektroinstalace'!$87:$87</definedName>
    <definedName name="_xlnm.Print_Titles" localSheetId="3">'03 - Klimatizace'!$96:$96</definedName>
    <definedName name="_xlnm.Print_Titles" localSheetId="4">'04 - Vzduchotechnika - pi...'!$81:$81</definedName>
    <definedName name="_xlnm.Print_Titles" localSheetId="5">'05 - MaR - pitevny'!$83:$83</definedName>
    <definedName name="_xlnm.Print_Titles" localSheetId="0">'Rekapitulace stavby'!$52:$52</definedName>
    <definedName name="_xlnm.Print_Titles" localSheetId="6">'VON - Vedlejší a ostatní ...'!$82:$82</definedName>
    <definedName name="_xlnm.Print_Area" localSheetId="1">'01 - Stavební práce'!$C$4:$J$39,'01 - Stavební práce'!$C$45:$J$75,'01 - Stavební práce'!$C$81:$L$197</definedName>
    <definedName name="_xlnm.Print_Area" localSheetId="2">'02 - Elektroinstalace'!$C$4:$J$39,'02 - Elektroinstalace'!$C$45:$J$69,'02 - Elektroinstalace'!$C$75:$M$176</definedName>
    <definedName name="_xlnm.Print_Area" localSheetId="3">'03 - Klimatizace'!$C$4:$J$39,'03 - Klimatizace'!$C$45:$J$78,'03 - Klimatizace'!$C$84:$K$243</definedName>
    <definedName name="_xlnm.Print_Area" localSheetId="4">'04 - Vzduchotechnika - pi...'!$C$4:$J$39,'04 - Vzduchotechnika - pi...'!$C$45:$J$63,'04 - Vzduchotechnika - pi...'!$C$69:$K$129</definedName>
    <definedName name="_xlnm.Print_Area" localSheetId="5">'05 - MaR - pitevny'!$C$4:$J$39,'05 - MaR - pitevny'!$C$45:$J$65,'05 - MaR - pitevny'!$C$71:$L$129</definedName>
    <definedName name="_xlnm.Print_Area" localSheetId="7">'Pokyny pro vyplnění'!$B$2:$K$72,'Pokyny pro vyplnění'!$B$75:$K$119,'Pokyny pro vyplnění'!$B$122:$K$162,'Pokyny pro vyplnění'!$B$165:$K$219</definedName>
    <definedName name="_xlnm.Print_Area" localSheetId="0">'Rekapitulace stavby'!$D$4:$AO$36,'Rekapitulace stavby'!$C$42:$AQ$61</definedName>
    <definedName name="_xlnm.Print_Area" localSheetId="6">'VON - Vedlejší a ostatní ...'!$C$4:$J$39,'VON - Vedlejší a ostatní ...'!$C$45:$J$64,'VON - Vedlejší a ostatní ...'!$C$70:$T$92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7" l="1"/>
  <c r="F55" i="4"/>
  <c r="J37" i="7"/>
  <c r="J36" i="7"/>
  <c r="AY60" i="1" s="1"/>
  <c r="J35" i="7"/>
  <c r="AX60" i="1" s="1"/>
  <c r="BI91" i="7"/>
  <c r="BH91" i="7"/>
  <c r="BG91" i="7"/>
  <c r="BF91" i="7"/>
  <c r="T91" i="7"/>
  <c r="T90" i="7" s="1"/>
  <c r="R91" i="7"/>
  <c r="R90" i="7" s="1"/>
  <c r="P91" i="7"/>
  <c r="P90" i="7" s="1"/>
  <c r="BI89" i="7"/>
  <c r="BH89" i="7"/>
  <c r="BG89" i="7"/>
  <c r="BF89" i="7"/>
  <c r="T89" i="7"/>
  <c r="T88" i="7" s="1"/>
  <c r="R89" i="7"/>
  <c r="R88" i="7" s="1"/>
  <c r="P89" i="7"/>
  <c r="P88" i="7" s="1"/>
  <c r="BI86" i="7"/>
  <c r="BH86" i="7"/>
  <c r="BG86" i="7"/>
  <c r="BF86" i="7"/>
  <c r="T86" i="7"/>
  <c r="T85" i="7" s="1"/>
  <c r="R86" i="7"/>
  <c r="R85" i="7" s="1"/>
  <c r="P86" i="7"/>
  <c r="P85" i="7" s="1"/>
  <c r="J80" i="7"/>
  <c r="F79" i="7"/>
  <c r="F77" i="7"/>
  <c r="E75" i="7"/>
  <c r="J55" i="7"/>
  <c r="F52" i="7"/>
  <c r="E50" i="7"/>
  <c r="J21" i="7"/>
  <c r="E21" i="7"/>
  <c r="J79" i="7" s="1"/>
  <c r="J20" i="7"/>
  <c r="J18" i="7"/>
  <c r="E18" i="7"/>
  <c r="F80" i="7"/>
  <c r="J17" i="7"/>
  <c r="J12" i="7"/>
  <c r="J77" i="7" s="1"/>
  <c r="E7" i="7"/>
  <c r="E48" i="7" s="1"/>
  <c r="J37" i="6"/>
  <c r="J36" i="6"/>
  <c r="AY59" i="1" s="1"/>
  <c r="J35" i="6"/>
  <c r="AX59" i="1" s="1"/>
  <c r="BJ129" i="6"/>
  <c r="BI129" i="6"/>
  <c r="BH129" i="6"/>
  <c r="BG129" i="6"/>
  <c r="U129" i="6"/>
  <c r="S129" i="6"/>
  <c r="Q129" i="6"/>
  <c r="BJ128" i="6"/>
  <c r="BI128" i="6"/>
  <c r="BH128" i="6"/>
  <c r="BG128" i="6"/>
  <c r="U128" i="6"/>
  <c r="S128" i="6"/>
  <c r="Q128" i="6"/>
  <c r="BJ127" i="6"/>
  <c r="BI127" i="6"/>
  <c r="BH127" i="6"/>
  <c r="BG127" i="6"/>
  <c r="U127" i="6"/>
  <c r="S127" i="6"/>
  <c r="Q127" i="6"/>
  <c r="BJ126" i="6"/>
  <c r="BI126" i="6"/>
  <c r="BH126" i="6"/>
  <c r="BG126" i="6"/>
  <c r="U126" i="6"/>
  <c r="S126" i="6"/>
  <c r="Q126" i="6"/>
  <c r="BJ125" i="6"/>
  <c r="BI125" i="6"/>
  <c r="BH125" i="6"/>
  <c r="BG125" i="6"/>
  <c r="U125" i="6"/>
  <c r="S125" i="6"/>
  <c r="Q125" i="6"/>
  <c r="BJ124" i="6"/>
  <c r="BI124" i="6"/>
  <c r="BH124" i="6"/>
  <c r="BG124" i="6"/>
  <c r="U124" i="6"/>
  <c r="S124" i="6"/>
  <c r="Q124" i="6"/>
  <c r="BJ123" i="6"/>
  <c r="BI123" i="6"/>
  <c r="BH123" i="6"/>
  <c r="BG123" i="6"/>
  <c r="U123" i="6"/>
  <c r="S123" i="6"/>
  <c r="Q123" i="6"/>
  <c r="BJ122" i="6"/>
  <c r="BI122" i="6"/>
  <c r="BH122" i="6"/>
  <c r="BG122" i="6"/>
  <c r="U122" i="6"/>
  <c r="S122" i="6"/>
  <c r="Q122" i="6"/>
  <c r="BJ121" i="6"/>
  <c r="BI121" i="6"/>
  <c r="BH121" i="6"/>
  <c r="BG121" i="6"/>
  <c r="U121" i="6"/>
  <c r="S121" i="6"/>
  <c r="Q121" i="6"/>
  <c r="BJ119" i="6"/>
  <c r="BI119" i="6"/>
  <c r="BH119" i="6"/>
  <c r="BG119" i="6"/>
  <c r="U119" i="6"/>
  <c r="S119" i="6"/>
  <c r="Q119" i="6"/>
  <c r="BJ118" i="6"/>
  <c r="BI118" i="6"/>
  <c r="BH118" i="6"/>
  <c r="BG118" i="6"/>
  <c r="U118" i="6"/>
  <c r="S118" i="6"/>
  <c r="Q118" i="6"/>
  <c r="BJ116" i="6"/>
  <c r="BI116" i="6"/>
  <c r="BH116" i="6"/>
  <c r="BG116" i="6"/>
  <c r="U116" i="6"/>
  <c r="S116" i="6"/>
  <c r="Q116" i="6"/>
  <c r="BJ115" i="6"/>
  <c r="BI115" i="6"/>
  <c r="BH115" i="6"/>
  <c r="BG115" i="6"/>
  <c r="U115" i="6"/>
  <c r="S115" i="6"/>
  <c r="Q115" i="6"/>
  <c r="BJ114" i="6"/>
  <c r="BI114" i="6"/>
  <c r="BH114" i="6"/>
  <c r="BG114" i="6"/>
  <c r="U114" i="6"/>
  <c r="S114" i="6"/>
  <c r="Q114" i="6"/>
  <c r="BJ113" i="6"/>
  <c r="BI113" i="6"/>
  <c r="BH113" i="6"/>
  <c r="BG113" i="6"/>
  <c r="U113" i="6"/>
  <c r="S113" i="6"/>
  <c r="Q113" i="6"/>
  <c r="BJ112" i="6"/>
  <c r="BI112" i="6"/>
  <c r="BH112" i="6"/>
  <c r="BG112" i="6"/>
  <c r="U112" i="6"/>
  <c r="S112" i="6"/>
  <c r="Q112" i="6"/>
  <c r="BJ111" i="6"/>
  <c r="BI111" i="6"/>
  <c r="BH111" i="6"/>
  <c r="BG111" i="6"/>
  <c r="U111" i="6"/>
  <c r="S111" i="6"/>
  <c r="Q111" i="6"/>
  <c r="BJ109" i="6"/>
  <c r="BI109" i="6"/>
  <c r="BH109" i="6"/>
  <c r="BG109" i="6"/>
  <c r="U109" i="6"/>
  <c r="S109" i="6"/>
  <c r="Q109" i="6"/>
  <c r="BJ108" i="6"/>
  <c r="BI108" i="6"/>
  <c r="BH108" i="6"/>
  <c r="BG108" i="6"/>
  <c r="U108" i="6"/>
  <c r="S108" i="6"/>
  <c r="Q108" i="6"/>
  <c r="BJ107" i="6"/>
  <c r="BI107" i="6"/>
  <c r="BH107" i="6"/>
  <c r="BG107" i="6"/>
  <c r="U107" i="6"/>
  <c r="S107" i="6"/>
  <c r="Q107" i="6"/>
  <c r="BJ106" i="6"/>
  <c r="BI106" i="6"/>
  <c r="BH106" i="6"/>
  <c r="BG106" i="6"/>
  <c r="U106" i="6"/>
  <c r="S106" i="6"/>
  <c r="Q106" i="6"/>
  <c r="BJ105" i="6"/>
  <c r="BI105" i="6"/>
  <c r="BH105" i="6"/>
  <c r="BG105" i="6"/>
  <c r="U105" i="6"/>
  <c r="S105" i="6"/>
  <c r="Q105" i="6"/>
  <c r="BJ104" i="6"/>
  <c r="BI104" i="6"/>
  <c r="BH104" i="6"/>
  <c r="BG104" i="6"/>
  <c r="U104" i="6"/>
  <c r="S104" i="6"/>
  <c r="Q104" i="6"/>
  <c r="BJ103" i="6"/>
  <c r="BI103" i="6"/>
  <c r="BH103" i="6"/>
  <c r="BG103" i="6"/>
  <c r="U103" i="6"/>
  <c r="S103" i="6"/>
  <c r="Q103" i="6"/>
  <c r="BJ102" i="6"/>
  <c r="BI102" i="6"/>
  <c r="BH102" i="6"/>
  <c r="BG102" i="6"/>
  <c r="U102" i="6"/>
  <c r="S102" i="6"/>
  <c r="Q102" i="6"/>
  <c r="BJ101" i="6"/>
  <c r="BI101" i="6"/>
  <c r="BH101" i="6"/>
  <c r="BG101" i="6"/>
  <c r="U101" i="6"/>
  <c r="S101" i="6"/>
  <c r="Q101" i="6"/>
  <c r="BJ100" i="6"/>
  <c r="BI100" i="6"/>
  <c r="BH100" i="6"/>
  <c r="BG100" i="6"/>
  <c r="U100" i="6"/>
  <c r="S100" i="6"/>
  <c r="Q100" i="6"/>
  <c r="BJ98" i="6"/>
  <c r="BI98" i="6"/>
  <c r="BH98" i="6"/>
  <c r="BG98" i="6"/>
  <c r="U98" i="6"/>
  <c r="S98" i="6"/>
  <c r="Q98" i="6"/>
  <c r="BJ97" i="6"/>
  <c r="BI97" i="6"/>
  <c r="BH97" i="6"/>
  <c r="BG97" i="6"/>
  <c r="U97" i="6"/>
  <c r="S97" i="6"/>
  <c r="Q97" i="6"/>
  <c r="BJ96" i="6"/>
  <c r="BI96" i="6"/>
  <c r="BH96" i="6"/>
  <c r="BG96" i="6"/>
  <c r="U96" i="6"/>
  <c r="S96" i="6"/>
  <c r="Q96" i="6"/>
  <c r="BJ95" i="6"/>
  <c r="BI95" i="6"/>
  <c r="BH95" i="6"/>
  <c r="BG95" i="6"/>
  <c r="U95" i="6"/>
  <c r="S95" i="6"/>
  <c r="Q95" i="6"/>
  <c r="BJ94" i="6"/>
  <c r="BI94" i="6"/>
  <c r="BH94" i="6"/>
  <c r="BG94" i="6"/>
  <c r="U94" i="6"/>
  <c r="S94" i="6"/>
  <c r="Q94" i="6"/>
  <c r="BJ93" i="6"/>
  <c r="BI93" i="6"/>
  <c r="BH93" i="6"/>
  <c r="BG93" i="6"/>
  <c r="U93" i="6"/>
  <c r="S93" i="6"/>
  <c r="Q93" i="6"/>
  <c r="BJ92" i="6"/>
  <c r="BI92" i="6"/>
  <c r="BH92" i="6"/>
  <c r="BG92" i="6"/>
  <c r="U92" i="6"/>
  <c r="S92" i="6"/>
  <c r="Q92" i="6"/>
  <c r="BJ91" i="6"/>
  <c r="BI91" i="6"/>
  <c r="BH91" i="6"/>
  <c r="BG91" i="6"/>
  <c r="U91" i="6"/>
  <c r="S91" i="6"/>
  <c r="Q91" i="6"/>
  <c r="BJ90" i="6"/>
  <c r="BI90" i="6"/>
  <c r="BH90" i="6"/>
  <c r="BG90" i="6"/>
  <c r="U90" i="6"/>
  <c r="S90" i="6"/>
  <c r="Q90" i="6"/>
  <c r="BJ89" i="6"/>
  <c r="BI89" i="6"/>
  <c r="BH89" i="6"/>
  <c r="BG89" i="6"/>
  <c r="U89" i="6"/>
  <c r="S89" i="6"/>
  <c r="Q89" i="6"/>
  <c r="BJ88" i="6"/>
  <c r="BI88" i="6"/>
  <c r="BH88" i="6"/>
  <c r="BG88" i="6"/>
  <c r="U88" i="6"/>
  <c r="S88" i="6"/>
  <c r="Q88" i="6"/>
  <c r="BJ87" i="6"/>
  <c r="BI87" i="6"/>
  <c r="BH87" i="6"/>
  <c r="BG87" i="6"/>
  <c r="U87" i="6"/>
  <c r="S87" i="6"/>
  <c r="Q87" i="6"/>
  <c r="BJ86" i="6"/>
  <c r="BI86" i="6"/>
  <c r="BH86" i="6"/>
  <c r="BG86" i="6"/>
  <c r="U86" i="6"/>
  <c r="S86" i="6"/>
  <c r="Q86" i="6"/>
  <c r="J81" i="6"/>
  <c r="F80" i="6"/>
  <c r="F78" i="6"/>
  <c r="E76" i="6"/>
  <c r="J55" i="6"/>
  <c r="F54" i="6"/>
  <c r="F52" i="6"/>
  <c r="E50" i="6"/>
  <c r="J21" i="6"/>
  <c r="E21" i="6"/>
  <c r="J80" i="6" s="1"/>
  <c r="J20" i="6"/>
  <c r="J18" i="6"/>
  <c r="E18" i="6"/>
  <c r="F55" i="6" s="1"/>
  <c r="J17" i="6"/>
  <c r="J12" i="6"/>
  <c r="J52" i="6" s="1"/>
  <c r="E7" i="6"/>
  <c r="E48" i="6" s="1"/>
  <c r="J37" i="5"/>
  <c r="J36" i="5"/>
  <c r="AY58" i="1" s="1"/>
  <c r="J35" i="5"/>
  <c r="AX58" i="1" s="1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4" i="5"/>
  <c r="BH84" i="5"/>
  <c r="BG84" i="5"/>
  <c r="BF84" i="5"/>
  <c r="T84" i="5"/>
  <c r="R84" i="5"/>
  <c r="P84" i="5"/>
  <c r="J79" i="5"/>
  <c r="F78" i="5"/>
  <c r="F76" i="5"/>
  <c r="E74" i="5"/>
  <c r="J55" i="5"/>
  <c r="F54" i="5"/>
  <c r="F52" i="5"/>
  <c r="E50" i="5"/>
  <c r="J21" i="5"/>
  <c r="E21" i="5"/>
  <c r="J78" i="5" s="1"/>
  <c r="J20" i="5"/>
  <c r="J18" i="5"/>
  <c r="E18" i="5"/>
  <c r="F55" i="5"/>
  <c r="J17" i="5"/>
  <c r="J12" i="5"/>
  <c r="J76" i="5" s="1"/>
  <c r="E7" i="5"/>
  <c r="E48" i="5" s="1"/>
  <c r="J37" i="4"/>
  <c r="J36" i="4"/>
  <c r="AY57" i="1" s="1"/>
  <c r="J35" i="4"/>
  <c r="AX57" i="1" s="1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T172" i="4"/>
  <c r="R173" i="4"/>
  <c r="R172" i="4" s="1"/>
  <c r="P173" i="4"/>
  <c r="P172" i="4" s="1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T143" i="4" s="1"/>
  <c r="R144" i="4"/>
  <c r="R143" i="4" s="1"/>
  <c r="P144" i="4"/>
  <c r="P143" i="4" s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T101" i="4" s="1"/>
  <c r="R102" i="4"/>
  <c r="R101" i="4" s="1"/>
  <c r="P102" i="4"/>
  <c r="P101" i="4" s="1"/>
  <c r="J94" i="4"/>
  <c r="F93" i="4"/>
  <c r="F91" i="4"/>
  <c r="E89" i="4"/>
  <c r="J55" i="4"/>
  <c r="F54" i="4"/>
  <c r="F52" i="4"/>
  <c r="E50" i="4"/>
  <c r="J21" i="4"/>
  <c r="E21" i="4"/>
  <c r="J93" i="4" s="1"/>
  <c r="J20" i="4"/>
  <c r="J18" i="4"/>
  <c r="E18" i="4"/>
  <c r="F94" i="4" s="1"/>
  <c r="J17" i="4"/>
  <c r="J12" i="4"/>
  <c r="J91" i="4" s="1"/>
  <c r="E7" i="4"/>
  <c r="E87" i="4"/>
  <c r="J37" i="3"/>
  <c r="J36" i="3"/>
  <c r="AY56" i="1" s="1"/>
  <c r="J35" i="3"/>
  <c r="AX56" i="1" s="1"/>
  <c r="BJ176" i="3"/>
  <c r="BI176" i="3"/>
  <c r="BH176" i="3"/>
  <c r="BG176" i="3"/>
  <c r="U176" i="3"/>
  <c r="S176" i="3"/>
  <c r="Q176" i="3"/>
  <c r="BJ175" i="3"/>
  <c r="BI175" i="3"/>
  <c r="BH175" i="3"/>
  <c r="BG175" i="3"/>
  <c r="U175" i="3"/>
  <c r="S175" i="3"/>
  <c r="Q175" i="3"/>
  <c r="BJ174" i="3"/>
  <c r="BI174" i="3"/>
  <c r="BH174" i="3"/>
  <c r="BG174" i="3"/>
  <c r="U174" i="3"/>
  <c r="S174" i="3"/>
  <c r="Q174" i="3"/>
  <c r="BJ173" i="3"/>
  <c r="BI173" i="3"/>
  <c r="BH173" i="3"/>
  <c r="BG173" i="3"/>
  <c r="U173" i="3"/>
  <c r="S173" i="3"/>
  <c r="Q173" i="3"/>
  <c r="BJ172" i="3"/>
  <c r="BI172" i="3"/>
  <c r="BH172" i="3"/>
  <c r="BG172" i="3"/>
  <c r="U172" i="3"/>
  <c r="S172" i="3"/>
  <c r="Q172" i="3"/>
  <c r="BJ170" i="3"/>
  <c r="BI170" i="3"/>
  <c r="BH170" i="3"/>
  <c r="BG170" i="3"/>
  <c r="U170" i="3"/>
  <c r="S170" i="3"/>
  <c r="Q170" i="3"/>
  <c r="BJ169" i="3"/>
  <c r="BI169" i="3"/>
  <c r="BH169" i="3"/>
  <c r="BG169" i="3"/>
  <c r="U169" i="3"/>
  <c r="S169" i="3"/>
  <c r="Q169" i="3"/>
  <c r="BJ168" i="3"/>
  <c r="BI168" i="3"/>
  <c r="BH168" i="3"/>
  <c r="BG168" i="3"/>
  <c r="U168" i="3"/>
  <c r="S168" i="3"/>
  <c r="Q168" i="3"/>
  <c r="BJ167" i="3"/>
  <c r="BI167" i="3"/>
  <c r="BH167" i="3"/>
  <c r="BG167" i="3"/>
  <c r="U167" i="3"/>
  <c r="S167" i="3"/>
  <c r="Q167" i="3"/>
  <c r="BJ166" i="3"/>
  <c r="BI166" i="3"/>
  <c r="BH166" i="3"/>
  <c r="BG166" i="3"/>
  <c r="U166" i="3"/>
  <c r="S166" i="3"/>
  <c r="Q166" i="3"/>
  <c r="BJ165" i="3"/>
  <c r="BI165" i="3"/>
  <c r="BH165" i="3"/>
  <c r="BG165" i="3"/>
  <c r="U165" i="3"/>
  <c r="S165" i="3"/>
  <c r="Q165" i="3"/>
  <c r="BJ164" i="3"/>
  <c r="BI164" i="3"/>
  <c r="BH164" i="3"/>
  <c r="BG164" i="3"/>
  <c r="U164" i="3"/>
  <c r="S164" i="3"/>
  <c r="Q164" i="3"/>
  <c r="BJ163" i="3"/>
  <c r="BI163" i="3"/>
  <c r="BH163" i="3"/>
  <c r="BG163" i="3"/>
  <c r="U163" i="3"/>
  <c r="S163" i="3"/>
  <c r="Q163" i="3"/>
  <c r="BJ162" i="3"/>
  <c r="BI162" i="3"/>
  <c r="BH162" i="3"/>
  <c r="BG162" i="3"/>
  <c r="U162" i="3"/>
  <c r="S162" i="3"/>
  <c r="Q162" i="3"/>
  <c r="BJ161" i="3"/>
  <c r="BI161" i="3"/>
  <c r="BH161" i="3"/>
  <c r="BG161" i="3"/>
  <c r="U161" i="3"/>
  <c r="S161" i="3"/>
  <c r="Q161" i="3"/>
  <c r="BJ160" i="3"/>
  <c r="BI160" i="3"/>
  <c r="BH160" i="3"/>
  <c r="BG160" i="3"/>
  <c r="U160" i="3"/>
  <c r="S160" i="3"/>
  <c r="Q160" i="3"/>
  <c r="BJ159" i="3"/>
  <c r="BI159" i="3"/>
  <c r="BH159" i="3"/>
  <c r="BG159" i="3"/>
  <c r="U159" i="3"/>
  <c r="S159" i="3"/>
  <c r="Q159" i="3"/>
  <c r="BJ158" i="3"/>
  <c r="BI158" i="3"/>
  <c r="BH158" i="3"/>
  <c r="BG158" i="3"/>
  <c r="U158" i="3"/>
  <c r="S158" i="3"/>
  <c r="Q158" i="3"/>
  <c r="BJ157" i="3"/>
  <c r="BI157" i="3"/>
  <c r="BH157" i="3"/>
  <c r="BG157" i="3"/>
  <c r="U157" i="3"/>
  <c r="S157" i="3"/>
  <c r="Q157" i="3"/>
  <c r="BJ156" i="3"/>
  <c r="BI156" i="3"/>
  <c r="BH156" i="3"/>
  <c r="BG156" i="3"/>
  <c r="U156" i="3"/>
  <c r="S156" i="3"/>
  <c r="Q156" i="3"/>
  <c r="BJ155" i="3"/>
  <c r="BI155" i="3"/>
  <c r="BH155" i="3"/>
  <c r="BG155" i="3"/>
  <c r="U155" i="3"/>
  <c r="S155" i="3"/>
  <c r="Q155" i="3"/>
  <c r="BJ154" i="3"/>
  <c r="BI154" i="3"/>
  <c r="BH154" i="3"/>
  <c r="BG154" i="3"/>
  <c r="U154" i="3"/>
  <c r="S154" i="3"/>
  <c r="Q154" i="3"/>
  <c r="BJ153" i="3"/>
  <c r="BI153" i="3"/>
  <c r="BH153" i="3"/>
  <c r="BG153" i="3"/>
  <c r="U153" i="3"/>
  <c r="S153" i="3"/>
  <c r="Q153" i="3"/>
  <c r="BJ152" i="3"/>
  <c r="BI152" i="3"/>
  <c r="BH152" i="3"/>
  <c r="BG152" i="3"/>
  <c r="U152" i="3"/>
  <c r="S152" i="3"/>
  <c r="Q152" i="3"/>
  <c r="BJ151" i="3"/>
  <c r="BI151" i="3"/>
  <c r="BH151" i="3"/>
  <c r="BG151" i="3"/>
  <c r="U151" i="3"/>
  <c r="S151" i="3"/>
  <c r="Q151" i="3"/>
  <c r="BJ150" i="3"/>
  <c r="BI150" i="3"/>
  <c r="BH150" i="3"/>
  <c r="BG150" i="3"/>
  <c r="U150" i="3"/>
  <c r="S150" i="3"/>
  <c r="Q150" i="3"/>
  <c r="BJ149" i="3"/>
  <c r="BI149" i="3"/>
  <c r="BH149" i="3"/>
  <c r="BG149" i="3"/>
  <c r="U149" i="3"/>
  <c r="S149" i="3"/>
  <c r="Q149" i="3"/>
  <c r="BJ148" i="3"/>
  <c r="BI148" i="3"/>
  <c r="BH148" i="3"/>
  <c r="BG148" i="3"/>
  <c r="U148" i="3"/>
  <c r="S148" i="3"/>
  <c r="Q148" i="3"/>
  <c r="BJ147" i="3"/>
  <c r="BI147" i="3"/>
  <c r="BH147" i="3"/>
  <c r="BG147" i="3"/>
  <c r="U147" i="3"/>
  <c r="S147" i="3"/>
  <c r="Q147" i="3"/>
  <c r="BJ146" i="3"/>
  <c r="BI146" i="3"/>
  <c r="BH146" i="3"/>
  <c r="BG146" i="3"/>
  <c r="U146" i="3"/>
  <c r="S146" i="3"/>
  <c r="Q146" i="3"/>
  <c r="BJ145" i="3"/>
  <c r="BI145" i="3"/>
  <c r="BH145" i="3"/>
  <c r="BG145" i="3"/>
  <c r="U145" i="3"/>
  <c r="S145" i="3"/>
  <c r="Q145" i="3"/>
  <c r="BJ144" i="3"/>
  <c r="BI144" i="3"/>
  <c r="BH144" i="3"/>
  <c r="BG144" i="3"/>
  <c r="U144" i="3"/>
  <c r="S144" i="3"/>
  <c r="Q144" i="3"/>
  <c r="BJ143" i="3"/>
  <c r="BI143" i="3"/>
  <c r="BH143" i="3"/>
  <c r="BG143" i="3"/>
  <c r="U143" i="3"/>
  <c r="S143" i="3"/>
  <c r="Q143" i="3"/>
  <c r="BJ142" i="3"/>
  <c r="BI142" i="3"/>
  <c r="BH142" i="3"/>
  <c r="BG142" i="3"/>
  <c r="U142" i="3"/>
  <c r="S142" i="3"/>
  <c r="Q142" i="3"/>
  <c r="BJ141" i="3"/>
  <c r="BI141" i="3"/>
  <c r="BH141" i="3"/>
  <c r="BG141" i="3"/>
  <c r="U141" i="3"/>
  <c r="S141" i="3"/>
  <c r="Q141" i="3"/>
  <c r="BJ140" i="3"/>
  <c r="BI140" i="3"/>
  <c r="BH140" i="3"/>
  <c r="BG140" i="3"/>
  <c r="U140" i="3"/>
  <c r="S140" i="3"/>
  <c r="Q140" i="3"/>
  <c r="BJ139" i="3"/>
  <c r="BI139" i="3"/>
  <c r="BH139" i="3"/>
  <c r="BG139" i="3"/>
  <c r="U139" i="3"/>
  <c r="S139" i="3"/>
  <c r="Q139" i="3"/>
  <c r="BJ138" i="3"/>
  <c r="BI138" i="3"/>
  <c r="BH138" i="3"/>
  <c r="BG138" i="3"/>
  <c r="U138" i="3"/>
  <c r="S138" i="3"/>
  <c r="Q138" i="3"/>
  <c r="BJ137" i="3"/>
  <c r="BI137" i="3"/>
  <c r="BH137" i="3"/>
  <c r="BG137" i="3"/>
  <c r="U137" i="3"/>
  <c r="S137" i="3"/>
  <c r="Q137" i="3"/>
  <c r="BJ136" i="3"/>
  <c r="BI136" i="3"/>
  <c r="BH136" i="3"/>
  <c r="BG136" i="3"/>
  <c r="U136" i="3"/>
  <c r="S136" i="3"/>
  <c r="Q136" i="3"/>
  <c r="BJ135" i="3"/>
  <c r="BI135" i="3"/>
  <c r="BH135" i="3"/>
  <c r="BG135" i="3"/>
  <c r="U135" i="3"/>
  <c r="S135" i="3"/>
  <c r="Q135" i="3"/>
  <c r="BJ134" i="3"/>
  <c r="BI134" i="3"/>
  <c r="BH134" i="3"/>
  <c r="BG134" i="3"/>
  <c r="U134" i="3"/>
  <c r="S134" i="3"/>
  <c r="Q134" i="3"/>
  <c r="BJ133" i="3"/>
  <c r="BI133" i="3"/>
  <c r="BH133" i="3"/>
  <c r="BG133" i="3"/>
  <c r="U133" i="3"/>
  <c r="S133" i="3"/>
  <c r="Q133" i="3"/>
  <c r="BJ132" i="3"/>
  <c r="BI132" i="3"/>
  <c r="BH132" i="3"/>
  <c r="BG132" i="3"/>
  <c r="U132" i="3"/>
  <c r="S132" i="3"/>
  <c r="Q132" i="3"/>
  <c r="BJ131" i="3"/>
  <c r="BI131" i="3"/>
  <c r="BH131" i="3"/>
  <c r="BG131" i="3"/>
  <c r="U131" i="3"/>
  <c r="S131" i="3"/>
  <c r="Q131" i="3"/>
  <c r="BJ130" i="3"/>
  <c r="BI130" i="3"/>
  <c r="BH130" i="3"/>
  <c r="BG130" i="3"/>
  <c r="U130" i="3"/>
  <c r="S130" i="3"/>
  <c r="Q130" i="3"/>
  <c r="BJ129" i="3"/>
  <c r="BI129" i="3"/>
  <c r="BH129" i="3"/>
  <c r="BG129" i="3"/>
  <c r="U129" i="3"/>
  <c r="S129" i="3"/>
  <c r="Q129" i="3"/>
  <c r="BJ128" i="3"/>
  <c r="BI128" i="3"/>
  <c r="BH128" i="3"/>
  <c r="BG128" i="3"/>
  <c r="U128" i="3"/>
  <c r="S128" i="3"/>
  <c r="Q128" i="3"/>
  <c r="BJ127" i="3"/>
  <c r="BI127" i="3"/>
  <c r="BH127" i="3"/>
  <c r="BG127" i="3"/>
  <c r="U127" i="3"/>
  <c r="S127" i="3"/>
  <c r="Q127" i="3"/>
  <c r="BJ126" i="3"/>
  <c r="BI126" i="3"/>
  <c r="BH126" i="3"/>
  <c r="BG126" i="3"/>
  <c r="U126" i="3"/>
  <c r="S126" i="3"/>
  <c r="Q126" i="3"/>
  <c r="BJ125" i="3"/>
  <c r="BI125" i="3"/>
  <c r="BH125" i="3"/>
  <c r="BG125" i="3"/>
  <c r="U125" i="3"/>
  <c r="S125" i="3"/>
  <c r="Q125" i="3"/>
  <c r="BJ124" i="3"/>
  <c r="BI124" i="3"/>
  <c r="BH124" i="3"/>
  <c r="BG124" i="3"/>
  <c r="U124" i="3"/>
  <c r="S124" i="3"/>
  <c r="Q124" i="3"/>
  <c r="BJ123" i="3"/>
  <c r="BI123" i="3"/>
  <c r="BH123" i="3"/>
  <c r="BG123" i="3"/>
  <c r="U123" i="3"/>
  <c r="S123" i="3"/>
  <c r="Q123" i="3"/>
  <c r="BJ122" i="3"/>
  <c r="BI122" i="3"/>
  <c r="BH122" i="3"/>
  <c r="BG122" i="3"/>
  <c r="U122" i="3"/>
  <c r="S122" i="3"/>
  <c r="Q122" i="3"/>
  <c r="BJ121" i="3"/>
  <c r="BI121" i="3"/>
  <c r="BH121" i="3"/>
  <c r="BG121" i="3"/>
  <c r="U121" i="3"/>
  <c r="S121" i="3"/>
  <c r="Q121" i="3"/>
  <c r="BJ120" i="3"/>
  <c r="BI120" i="3"/>
  <c r="BH120" i="3"/>
  <c r="BG120" i="3"/>
  <c r="U120" i="3"/>
  <c r="S120" i="3"/>
  <c r="Q120" i="3"/>
  <c r="BJ119" i="3"/>
  <c r="BI119" i="3"/>
  <c r="BH119" i="3"/>
  <c r="BG119" i="3"/>
  <c r="U119" i="3"/>
  <c r="S119" i="3"/>
  <c r="Q119" i="3"/>
  <c r="BJ116" i="3"/>
  <c r="BI116" i="3"/>
  <c r="BH116" i="3"/>
  <c r="BG116" i="3"/>
  <c r="U116" i="3"/>
  <c r="U115" i="3" s="1"/>
  <c r="S116" i="3"/>
  <c r="S115" i="3" s="1"/>
  <c r="Q116" i="3"/>
  <c r="Q115" i="3" s="1"/>
  <c r="BJ113" i="3"/>
  <c r="BI113" i="3"/>
  <c r="BH113" i="3"/>
  <c r="BG113" i="3"/>
  <c r="U113" i="3"/>
  <c r="S113" i="3"/>
  <c r="Q113" i="3"/>
  <c r="BJ112" i="3"/>
  <c r="BI112" i="3"/>
  <c r="BH112" i="3"/>
  <c r="BG112" i="3"/>
  <c r="U112" i="3"/>
  <c r="S112" i="3"/>
  <c r="Q112" i="3"/>
  <c r="BJ110" i="3"/>
  <c r="BI110" i="3"/>
  <c r="BH110" i="3"/>
  <c r="BG110" i="3"/>
  <c r="U110" i="3"/>
  <c r="S110" i="3"/>
  <c r="Q110" i="3"/>
  <c r="BJ109" i="3"/>
  <c r="BI109" i="3"/>
  <c r="BH109" i="3"/>
  <c r="BG109" i="3"/>
  <c r="U109" i="3"/>
  <c r="S109" i="3"/>
  <c r="Q109" i="3"/>
  <c r="BJ108" i="3"/>
  <c r="BI108" i="3"/>
  <c r="BH108" i="3"/>
  <c r="BG108" i="3"/>
  <c r="U108" i="3"/>
  <c r="S108" i="3"/>
  <c r="Q108" i="3"/>
  <c r="BJ107" i="3"/>
  <c r="BI107" i="3"/>
  <c r="BH107" i="3"/>
  <c r="BG107" i="3"/>
  <c r="U107" i="3"/>
  <c r="S107" i="3"/>
  <c r="Q107" i="3"/>
  <c r="BJ105" i="3"/>
  <c r="BI105" i="3"/>
  <c r="BH105" i="3"/>
  <c r="BG105" i="3"/>
  <c r="U105" i="3"/>
  <c r="S105" i="3"/>
  <c r="Q105" i="3"/>
  <c r="BJ104" i="3"/>
  <c r="BI104" i="3"/>
  <c r="BH104" i="3"/>
  <c r="BG104" i="3"/>
  <c r="U104" i="3"/>
  <c r="S104" i="3"/>
  <c r="Q104" i="3"/>
  <c r="BJ103" i="3"/>
  <c r="BI103" i="3"/>
  <c r="BH103" i="3"/>
  <c r="BG103" i="3"/>
  <c r="U103" i="3"/>
  <c r="S103" i="3"/>
  <c r="Q103" i="3"/>
  <c r="BJ102" i="3"/>
  <c r="BI102" i="3"/>
  <c r="BH102" i="3"/>
  <c r="BG102" i="3"/>
  <c r="U102" i="3"/>
  <c r="S102" i="3"/>
  <c r="Q102" i="3"/>
  <c r="BJ100" i="3"/>
  <c r="BI100" i="3"/>
  <c r="BH100" i="3"/>
  <c r="BG100" i="3"/>
  <c r="U100" i="3"/>
  <c r="S100" i="3"/>
  <c r="Q100" i="3"/>
  <c r="BJ98" i="3"/>
  <c r="BI98" i="3"/>
  <c r="BH98" i="3"/>
  <c r="BG98" i="3"/>
  <c r="U98" i="3"/>
  <c r="S98" i="3"/>
  <c r="Q98" i="3"/>
  <c r="BJ97" i="3"/>
  <c r="BI97" i="3"/>
  <c r="BH97" i="3"/>
  <c r="BG97" i="3"/>
  <c r="U97" i="3"/>
  <c r="S97" i="3"/>
  <c r="Q97" i="3"/>
  <c r="BJ93" i="3"/>
  <c r="BI93" i="3"/>
  <c r="BH93" i="3"/>
  <c r="BG93" i="3"/>
  <c r="U93" i="3"/>
  <c r="S93" i="3"/>
  <c r="Q93" i="3"/>
  <c r="BJ92" i="3"/>
  <c r="BI92" i="3"/>
  <c r="BH92" i="3"/>
  <c r="BG92" i="3"/>
  <c r="U92" i="3"/>
  <c r="S92" i="3"/>
  <c r="Q92" i="3"/>
  <c r="BJ91" i="3"/>
  <c r="BI91" i="3"/>
  <c r="BH91" i="3"/>
  <c r="BG91" i="3"/>
  <c r="U91" i="3"/>
  <c r="S91" i="3"/>
  <c r="Q91" i="3"/>
  <c r="J85" i="3"/>
  <c r="F84" i="3"/>
  <c r="F82" i="3"/>
  <c r="E80" i="3"/>
  <c r="J55" i="3"/>
  <c r="F54" i="3"/>
  <c r="F52" i="3"/>
  <c r="E50" i="3"/>
  <c r="J21" i="3"/>
  <c r="E21" i="3"/>
  <c r="J84" i="3" s="1"/>
  <c r="J20" i="3"/>
  <c r="J18" i="3"/>
  <c r="E18" i="3"/>
  <c r="F85" i="3" s="1"/>
  <c r="J17" i="3"/>
  <c r="J12" i="3"/>
  <c r="J82" i="3" s="1"/>
  <c r="E7" i="3"/>
  <c r="E48" i="3" s="1"/>
  <c r="J37" i="2"/>
  <c r="J36" i="2"/>
  <c r="AY55" i="1" s="1"/>
  <c r="J35" i="2"/>
  <c r="AX55" i="1" s="1"/>
  <c r="BJ196" i="2"/>
  <c r="BI196" i="2"/>
  <c r="BH196" i="2"/>
  <c r="BG196" i="2"/>
  <c r="U196" i="2"/>
  <c r="S196" i="2"/>
  <c r="Q196" i="2"/>
  <c r="BJ195" i="2"/>
  <c r="BI195" i="2"/>
  <c r="BH195" i="2"/>
  <c r="BG195" i="2"/>
  <c r="U195" i="2"/>
  <c r="S195" i="2"/>
  <c r="Q195" i="2"/>
  <c r="BJ194" i="2"/>
  <c r="BI194" i="2"/>
  <c r="BH194" i="2"/>
  <c r="BG194" i="2"/>
  <c r="U194" i="2"/>
  <c r="S194" i="2"/>
  <c r="Q194" i="2"/>
  <c r="BJ192" i="2"/>
  <c r="BI192" i="2"/>
  <c r="BH192" i="2"/>
  <c r="BG192" i="2"/>
  <c r="U192" i="2"/>
  <c r="S192" i="2"/>
  <c r="Q192" i="2"/>
  <c r="BJ191" i="2"/>
  <c r="BI191" i="2"/>
  <c r="BH191" i="2"/>
  <c r="BG191" i="2"/>
  <c r="U191" i="2"/>
  <c r="S191" i="2"/>
  <c r="Q191" i="2"/>
  <c r="BJ190" i="2"/>
  <c r="BI190" i="2"/>
  <c r="BH190" i="2"/>
  <c r="BG190" i="2"/>
  <c r="U190" i="2"/>
  <c r="S190" i="2"/>
  <c r="Q190" i="2"/>
  <c r="BJ189" i="2"/>
  <c r="BI189" i="2"/>
  <c r="BH189" i="2"/>
  <c r="BG189" i="2"/>
  <c r="U189" i="2"/>
  <c r="S189" i="2"/>
  <c r="Q189" i="2"/>
  <c r="BJ188" i="2"/>
  <c r="BI188" i="2"/>
  <c r="BH188" i="2"/>
  <c r="BG188" i="2"/>
  <c r="U188" i="2"/>
  <c r="S188" i="2"/>
  <c r="Q188" i="2"/>
  <c r="BJ186" i="2"/>
  <c r="BI186" i="2"/>
  <c r="BH186" i="2"/>
  <c r="BG186" i="2"/>
  <c r="U186" i="2"/>
  <c r="S186" i="2"/>
  <c r="Q186" i="2"/>
  <c r="BJ185" i="2"/>
  <c r="BI185" i="2"/>
  <c r="BH185" i="2"/>
  <c r="BG185" i="2"/>
  <c r="U185" i="2"/>
  <c r="S185" i="2"/>
  <c r="Q185" i="2"/>
  <c r="BJ184" i="2"/>
  <c r="BI184" i="2"/>
  <c r="BH184" i="2"/>
  <c r="BG184" i="2"/>
  <c r="U184" i="2"/>
  <c r="S184" i="2"/>
  <c r="Q184" i="2"/>
  <c r="BJ183" i="2"/>
  <c r="BI183" i="2"/>
  <c r="BH183" i="2"/>
  <c r="BG183" i="2"/>
  <c r="U183" i="2"/>
  <c r="S183" i="2"/>
  <c r="Q183" i="2"/>
  <c r="BJ181" i="2"/>
  <c r="BI181" i="2"/>
  <c r="BH181" i="2"/>
  <c r="BG181" i="2"/>
  <c r="U181" i="2"/>
  <c r="S181" i="2"/>
  <c r="Q181" i="2"/>
  <c r="BJ179" i="2"/>
  <c r="BI179" i="2"/>
  <c r="BH179" i="2"/>
  <c r="BG179" i="2"/>
  <c r="U179" i="2"/>
  <c r="S179" i="2"/>
  <c r="Q179" i="2"/>
  <c r="BJ177" i="2"/>
  <c r="BI177" i="2"/>
  <c r="BH177" i="2"/>
  <c r="BG177" i="2"/>
  <c r="U177" i="2"/>
  <c r="S177" i="2"/>
  <c r="Q177" i="2"/>
  <c r="BJ175" i="2"/>
  <c r="BI175" i="2"/>
  <c r="BH175" i="2"/>
  <c r="BG175" i="2"/>
  <c r="U175" i="2"/>
  <c r="S175" i="2"/>
  <c r="Q175" i="2"/>
  <c r="BJ174" i="2"/>
  <c r="BI174" i="2"/>
  <c r="BH174" i="2"/>
  <c r="BG174" i="2"/>
  <c r="U174" i="2"/>
  <c r="S174" i="2"/>
  <c r="Q174" i="2"/>
  <c r="BJ173" i="2"/>
  <c r="BI173" i="2"/>
  <c r="BH173" i="2"/>
  <c r="BG173" i="2"/>
  <c r="U173" i="2"/>
  <c r="S173" i="2"/>
  <c r="Q173" i="2"/>
  <c r="BJ171" i="2"/>
  <c r="BI171" i="2"/>
  <c r="BH171" i="2"/>
  <c r="BG171" i="2"/>
  <c r="U171" i="2"/>
  <c r="S171" i="2"/>
  <c r="Q171" i="2"/>
  <c r="BJ170" i="2"/>
  <c r="BI170" i="2"/>
  <c r="BH170" i="2"/>
  <c r="BG170" i="2"/>
  <c r="U170" i="2"/>
  <c r="S170" i="2"/>
  <c r="Q170" i="2"/>
  <c r="BJ169" i="2"/>
  <c r="BI169" i="2"/>
  <c r="BH169" i="2"/>
  <c r="BG169" i="2"/>
  <c r="U169" i="2"/>
  <c r="S169" i="2"/>
  <c r="Q169" i="2"/>
  <c r="BJ168" i="2"/>
  <c r="BI168" i="2"/>
  <c r="BH168" i="2"/>
  <c r="BG168" i="2"/>
  <c r="U168" i="2"/>
  <c r="S168" i="2"/>
  <c r="Q168" i="2"/>
  <c r="BJ167" i="2"/>
  <c r="BI167" i="2"/>
  <c r="BH167" i="2"/>
  <c r="BG167" i="2"/>
  <c r="U167" i="2"/>
  <c r="S167" i="2"/>
  <c r="Q167" i="2"/>
  <c r="BJ166" i="2"/>
  <c r="BI166" i="2"/>
  <c r="BH166" i="2"/>
  <c r="BG166" i="2"/>
  <c r="U166" i="2"/>
  <c r="S166" i="2"/>
  <c r="Q166" i="2"/>
  <c r="BJ165" i="2"/>
  <c r="BI165" i="2"/>
  <c r="BH165" i="2"/>
  <c r="BG165" i="2"/>
  <c r="U165" i="2"/>
  <c r="S165" i="2"/>
  <c r="Q165" i="2"/>
  <c r="BJ164" i="2"/>
  <c r="BI164" i="2"/>
  <c r="BH164" i="2"/>
  <c r="BG164" i="2"/>
  <c r="U164" i="2"/>
  <c r="S164" i="2"/>
  <c r="Q164" i="2"/>
  <c r="BJ163" i="2"/>
  <c r="BI163" i="2"/>
  <c r="BH163" i="2"/>
  <c r="BG163" i="2"/>
  <c r="U163" i="2"/>
  <c r="S163" i="2"/>
  <c r="Q163" i="2"/>
  <c r="BJ161" i="2"/>
  <c r="BI161" i="2"/>
  <c r="BH161" i="2"/>
  <c r="BG161" i="2"/>
  <c r="U161" i="2"/>
  <c r="S161" i="2"/>
  <c r="Q161" i="2"/>
  <c r="BJ160" i="2"/>
  <c r="BI160" i="2"/>
  <c r="BH160" i="2"/>
  <c r="BG160" i="2"/>
  <c r="U160" i="2"/>
  <c r="S160" i="2"/>
  <c r="Q160" i="2"/>
  <c r="BJ159" i="2"/>
  <c r="BI159" i="2"/>
  <c r="BH159" i="2"/>
  <c r="BG159" i="2"/>
  <c r="U159" i="2"/>
  <c r="S159" i="2"/>
  <c r="Q159" i="2"/>
  <c r="BJ157" i="2"/>
  <c r="BI157" i="2"/>
  <c r="BH157" i="2"/>
  <c r="BG157" i="2"/>
  <c r="U157" i="2"/>
  <c r="S157" i="2"/>
  <c r="Q157" i="2"/>
  <c r="BJ156" i="2"/>
  <c r="BI156" i="2"/>
  <c r="BH156" i="2"/>
  <c r="BG156" i="2"/>
  <c r="U156" i="2"/>
  <c r="S156" i="2"/>
  <c r="Q156" i="2"/>
  <c r="BJ153" i="2"/>
  <c r="BI153" i="2"/>
  <c r="BH153" i="2"/>
  <c r="BG153" i="2"/>
  <c r="U153" i="2"/>
  <c r="U152" i="2" s="1"/>
  <c r="S153" i="2"/>
  <c r="S152" i="2" s="1"/>
  <c r="Q153" i="2"/>
  <c r="Q152" i="2" s="1"/>
  <c r="BJ150" i="2"/>
  <c r="BI150" i="2"/>
  <c r="BH150" i="2"/>
  <c r="BG150" i="2"/>
  <c r="U150" i="2"/>
  <c r="S150" i="2"/>
  <c r="Q150" i="2"/>
  <c r="BJ149" i="2"/>
  <c r="BI149" i="2"/>
  <c r="BH149" i="2"/>
  <c r="BG149" i="2"/>
  <c r="U149" i="2"/>
  <c r="S149" i="2"/>
  <c r="Q149" i="2"/>
  <c r="BJ147" i="2"/>
  <c r="BI147" i="2"/>
  <c r="BH147" i="2"/>
  <c r="BG147" i="2"/>
  <c r="U147" i="2"/>
  <c r="S147" i="2"/>
  <c r="Q147" i="2"/>
  <c r="BJ146" i="2"/>
  <c r="BI146" i="2"/>
  <c r="BH146" i="2"/>
  <c r="BG146" i="2"/>
  <c r="U146" i="2"/>
  <c r="S146" i="2"/>
  <c r="Q146" i="2"/>
  <c r="BJ145" i="2"/>
  <c r="BI145" i="2"/>
  <c r="BH145" i="2"/>
  <c r="BG145" i="2"/>
  <c r="U145" i="2"/>
  <c r="S145" i="2"/>
  <c r="Q145" i="2"/>
  <c r="BJ144" i="2"/>
  <c r="BI144" i="2"/>
  <c r="BH144" i="2"/>
  <c r="BG144" i="2"/>
  <c r="U144" i="2"/>
  <c r="S144" i="2"/>
  <c r="Q144" i="2"/>
  <c r="BJ141" i="2"/>
  <c r="BI141" i="2"/>
  <c r="BH141" i="2"/>
  <c r="BG141" i="2"/>
  <c r="U141" i="2"/>
  <c r="S141" i="2"/>
  <c r="Q141" i="2"/>
  <c r="BJ139" i="2"/>
  <c r="BI139" i="2"/>
  <c r="BH139" i="2"/>
  <c r="BG139" i="2"/>
  <c r="U139" i="2"/>
  <c r="S139" i="2"/>
  <c r="Q139" i="2"/>
  <c r="BJ137" i="2"/>
  <c r="BI137" i="2"/>
  <c r="BH137" i="2"/>
  <c r="BG137" i="2"/>
  <c r="U137" i="2"/>
  <c r="S137" i="2"/>
  <c r="Q137" i="2"/>
  <c r="BJ135" i="2"/>
  <c r="BI135" i="2"/>
  <c r="BH135" i="2"/>
  <c r="BG135" i="2"/>
  <c r="U135" i="2"/>
  <c r="S135" i="2"/>
  <c r="Q135" i="2"/>
  <c r="BJ132" i="2"/>
  <c r="BI132" i="2"/>
  <c r="BH132" i="2"/>
  <c r="BG132" i="2"/>
  <c r="U132" i="2"/>
  <c r="S132" i="2"/>
  <c r="Q132" i="2"/>
  <c r="BJ130" i="2"/>
  <c r="BI130" i="2"/>
  <c r="BH130" i="2"/>
  <c r="BG130" i="2"/>
  <c r="U130" i="2"/>
  <c r="S130" i="2"/>
  <c r="Q130" i="2"/>
  <c r="BJ128" i="2"/>
  <c r="BI128" i="2"/>
  <c r="BH128" i="2"/>
  <c r="BG128" i="2"/>
  <c r="U128" i="2"/>
  <c r="S128" i="2"/>
  <c r="Q128" i="2"/>
  <c r="BJ126" i="2"/>
  <c r="BI126" i="2"/>
  <c r="BH126" i="2"/>
  <c r="BG126" i="2"/>
  <c r="U126" i="2"/>
  <c r="S126" i="2"/>
  <c r="Q126" i="2"/>
  <c r="BJ124" i="2"/>
  <c r="BI124" i="2"/>
  <c r="BH124" i="2"/>
  <c r="BG124" i="2"/>
  <c r="U124" i="2"/>
  <c r="S124" i="2"/>
  <c r="Q124" i="2"/>
  <c r="BJ122" i="2"/>
  <c r="BI122" i="2"/>
  <c r="BH122" i="2"/>
  <c r="BG122" i="2"/>
  <c r="U122" i="2"/>
  <c r="S122" i="2"/>
  <c r="Q122" i="2"/>
  <c r="BJ121" i="2"/>
  <c r="BI121" i="2"/>
  <c r="BH121" i="2"/>
  <c r="BG121" i="2"/>
  <c r="U121" i="2"/>
  <c r="S121" i="2"/>
  <c r="Q121" i="2"/>
  <c r="BJ115" i="2"/>
  <c r="BI115" i="2"/>
  <c r="BH115" i="2"/>
  <c r="BG115" i="2"/>
  <c r="U115" i="2"/>
  <c r="S115" i="2"/>
  <c r="Q115" i="2"/>
  <c r="BJ111" i="2"/>
  <c r="BI111" i="2"/>
  <c r="BH111" i="2"/>
  <c r="BG111" i="2"/>
  <c r="U111" i="2"/>
  <c r="S111" i="2"/>
  <c r="Q111" i="2"/>
  <c r="BJ110" i="2"/>
  <c r="BI110" i="2"/>
  <c r="BH110" i="2"/>
  <c r="BG110" i="2"/>
  <c r="U110" i="2"/>
  <c r="S110" i="2"/>
  <c r="Q110" i="2"/>
  <c r="BJ103" i="2"/>
  <c r="BI103" i="2"/>
  <c r="BH103" i="2"/>
  <c r="BG103" i="2"/>
  <c r="U103" i="2"/>
  <c r="S103" i="2"/>
  <c r="Q103" i="2"/>
  <c r="BJ102" i="2"/>
  <c r="BI102" i="2"/>
  <c r="BH102" i="2"/>
  <c r="BG102" i="2"/>
  <c r="U102" i="2"/>
  <c r="S102" i="2"/>
  <c r="Q102" i="2"/>
  <c r="BJ100" i="2"/>
  <c r="BI100" i="2"/>
  <c r="BH100" i="2"/>
  <c r="BG100" i="2"/>
  <c r="U100" i="2"/>
  <c r="S100" i="2"/>
  <c r="Q100" i="2"/>
  <c r="BJ99" i="2"/>
  <c r="BI99" i="2"/>
  <c r="BH99" i="2"/>
  <c r="BG99" i="2"/>
  <c r="U99" i="2"/>
  <c r="S99" i="2"/>
  <c r="Q99" i="2"/>
  <c r="BJ97" i="2"/>
  <c r="BI97" i="2"/>
  <c r="BH97" i="2"/>
  <c r="BG97" i="2"/>
  <c r="U97" i="2"/>
  <c r="U96" i="2" s="1"/>
  <c r="S97" i="2"/>
  <c r="S96" i="2" s="1"/>
  <c r="Q97" i="2"/>
  <c r="Q96" i="2" s="1"/>
  <c r="J91" i="2"/>
  <c r="F90" i="2"/>
  <c r="F88" i="2"/>
  <c r="E86" i="2"/>
  <c r="J55" i="2"/>
  <c r="F54" i="2"/>
  <c r="F52" i="2"/>
  <c r="E50" i="2"/>
  <c r="J21" i="2"/>
  <c r="E21" i="2"/>
  <c r="J90" i="2" s="1"/>
  <c r="J20" i="2"/>
  <c r="J18" i="2"/>
  <c r="E18" i="2"/>
  <c r="F91" i="2" s="1"/>
  <c r="J17" i="2"/>
  <c r="J12" i="2"/>
  <c r="J88" i="2" s="1"/>
  <c r="E7" i="2"/>
  <c r="E84" i="2" s="1"/>
  <c r="L50" i="1"/>
  <c r="AM50" i="1"/>
  <c r="AM49" i="1"/>
  <c r="L49" i="1"/>
  <c r="AM47" i="1"/>
  <c r="L47" i="1"/>
  <c r="L45" i="1"/>
  <c r="L44" i="1"/>
  <c r="J184" i="2"/>
  <c r="J121" i="2"/>
  <c r="J128" i="3"/>
  <c r="J158" i="3"/>
  <c r="J110" i="3"/>
  <c r="BK233" i="4"/>
  <c r="J176" i="4"/>
  <c r="J199" i="4"/>
  <c r="J127" i="5"/>
  <c r="BK116" i="5"/>
  <c r="J125" i="6"/>
  <c r="BK91" i="7"/>
  <c r="J163" i="2"/>
  <c r="BL160" i="3"/>
  <c r="BL167" i="3"/>
  <c r="J113" i="3"/>
  <c r="BK115" i="4"/>
  <c r="J170" i="4"/>
  <c r="J120" i="4"/>
  <c r="BK111" i="5"/>
  <c r="BK113" i="5"/>
  <c r="BL122" i="6"/>
  <c r="BL194" i="2"/>
  <c r="BL139" i="2"/>
  <c r="J156" i="2"/>
  <c r="J166" i="3"/>
  <c r="BL155" i="3"/>
  <c r="J109" i="3"/>
  <c r="BK237" i="4"/>
  <c r="BK186" i="4"/>
  <c r="J125" i="5"/>
  <c r="BK119" i="5"/>
  <c r="J115" i="6"/>
  <c r="BL96" i="6"/>
  <c r="J86" i="7"/>
  <c r="J146" i="2"/>
  <c r="J160" i="2"/>
  <c r="J164" i="3"/>
  <c r="J175" i="3"/>
  <c r="BL157" i="2"/>
  <c r="BL136" i="3"/>
  <c r="J125" i="3"/>
  <c r="J109" i="4"/>
  <c r="BK217" i="4"/>
  <c r="J243" i="4"/>
  <c r="J116" i="5"/>
  <c r="BK118" i="5"/>
  <c r="J91" i="5"/>
  <c r="J103" i="6"/>
  <c r="J139" i="2"/>
  <c r="BL115" i="2"/>
  <c r="BL137" i="2"/>
  <c r="J133" i="3"/>
  <c r="BL108" i="3"/>
  <c r="J124" i="4"/>
  <c r="J241" i="4"/>
  <c r="BK231" i="4"/>
  <c r="BK132" i="4"/>
  <c r="BK120" i="5"/>
  <c r="BL112" i="6"/>
  <c r="BL113" i="6"/>
  <c r="BL168" i="2"/>
  <c r="BL190" i="2"/>
  <c r="BL141" i="3"/>
  <c r="BL174" i="3"/>
  <c r="BK134" i="4"/>
  <c r="BK188" i="4"/>
  <c r="J103" i="5"/>
  <c r="BL104" i="6"/>
  <c r="J111" i="6"/>
  <c r="BL128" i="2"/>
  <c r="BL145" i="2"/>
  <c r="BL176" i="3"/>
  <c r="BL104" i="3"/>
  <c r="J144" i="3"/>
  <c r="J217" i="4"/>
  <c r="BK215" i="4"/>
  <c r="J184" i="4"/>
  <c r="J93" i="5"/>
  <c r="J116" i="6"/>
  <c r="J104" i="6"/>
  <c r="J165" i="2"/>
  <c r="J115" i="2"/>
  <c r="BL149" i="2"/>
  <c r="J146" i="3"/>
  <c r="BL112" i="3"/>
  <c r="BL150" i="3"/>
  <c r="BK144" i="4"/>
  <c r="BK124" i="4"/>
  <c r="J92" i="5"/>
  <c r="J84" i="5"/>
  <c r="BK88" i="5"/>
  <c r="J92" i="6"/>
  <c r="J177" i="2"/>
  <c r="BL132" i="2"/>
  <c r="J123" i="3"/>
  <c r="J130" i="3"/>
  <c r="BL149" i="3"/>
  <c r="J115" i="4"/>
  <c r="J211" i="4"/>
  <c r="BK194" i="4"/>
  <c r="J113" i="5"/>
  <c r="J90" i="5"/>
  <c r="J127" i="6"/>
  <c r="BL145" i="3"/>
  <c r="J112" i="3"/>
  <c r="BL102" i="3"/>
  <c r="BL143" i="3"/>
  <c r="BK111" i="4"/>
  <c r="BK238" i="4"/>
  <c r="J178" i="4"/>
  <c r="J128" i="4"/>
  <c r="J97" i="5"/>
  <c r="J107" i="5"/>
  <c r="BL92" i="6"/>
  <c r="J96" i="6"/>
  <c r="J103" i="2"/>
  <c r="J159" i="2"/>
  <c r="J157" i="3"/>
  <c r="J186" i="4"/>
  <c r="BK153" i="4"/>
  <c r="BK84" i="5"/>
  <c r="J108" i="6"/>
  <c r="BL88" i="6"/>
  <c r="BL179" i="2"/>
  <c r="J99" i="2"/>
  <c r="BL161" i="3"/>
  <c r="BL92" i="3"/>
  <c r="BK190" i="4"/>
  <c r="J213" i="4"/>
  <c r="J190" i="4"/>
  <c r="J120" i="5"/>
  <c r="J128" i="6"/>
  <c r="J192" i="2"/>
  <c r="J147" i="3"/>
  <c r="BL124" i="3"/>
  <c r="BK211" i="4"/>
  <c r="J124" i="6"/>
  <c r="J91" i="7"/>
  <c r="J171" i="2"/>
  <c r="J173" i="2"/>
  <c r="J162" i="3"/>
  <c r="J138" i="3"/>
  <c r="J97" i="3"/>
  <c r="J153" i="4"/>
  <c r="J163" i="4"/>
  <c r="BK182" i="4"/>
  <c r="BK102" i="5"/>
  <c r="J123" i="6"/>
  <c r="BL129" i="6"/>
  <c r="J188" i="2"/>
  <c r="BL183" i="2"/>
  <c r="BL175" i="3"/>
  <c r="J134" i="3"/>
  <c r="J173" i="3"/>
  <c r="BK205" i="4"/>
  <c r="J240" i="4"/>
  <c r="J201" i="4"/>
  <c r="BK115" i="5"/>
  <c r="BK122" i="5"/>
  <c r="BL89" i="6"/>
  <c r="BL166" i="2"/>
  <c r="BL103" i="2"/>
  <c r="J137" i="2"/>
  <c r="J131" i="3"/>
  <c r="BL116" i="3"/>
  <c r="BL128" i="3"/>
  <c r="BK180" i="4"/>
  <c r="BK165" i="4"/>
  <c r="J99" i="5"/>
  <c r="BK97" i="5"/>
  <c r="J86" i="6"/>
  <c r="BL185" i="2"/>
  <c r="BL144" i="2"/>
  <c r="BL126" i="2"/>
  <c r="BL132" i="3"/>
  <c r="J161" i="3"/>
  <c r="J102" i="4"/>
  <c r="J105" i="4"/>
  <c r="J126" i="5"/>
  <c r="J112" i="5"/>
  <c r="J102" i="6"/>
  <c r="J89" i="6"/>
  <c r="BL189" i="2"/>
  <c r="BL156" i="2"/>
  <c r="J102" i="2"/>
  <c r="J127" i="3"/>
  <c r="BL123" i="3"/>
  <c r="J194" i="4"/>
  <c r="J169" i="4"/>
  <c r="BK100" i="5"/>
  <c r="BK117" i="5"/>
  <c r="J97" i="6"/>
  <c r="BL87" i="6"/>
  <c r="J190" i="2"/>
  <c r="J185" i="2"/>
  <c r="BL135" i="2"/>
  <c r="BL168" i="3"/>
  <c r="BL109" i="3"/>
  <c r="J108" i="3"/>
  <c r="BK122" i="4"/>
  <c r="J205" i="4"/>
  <c r="BK203" i="4"/>
  <c r="BK129" i="5"/>
  <c r="BK112" i="5"/>
  <c r="J126" i="6"/>
  <c r="J94" i="6"/>
  <c r="BL174" i="2"/>
  <c r="J141" i="3"/>
  <c r="BL137" i="3"/>
  <c r="BK130" i="4"/>
  <c r="BK104" i="5"/>
  <c r="BL114" i="6"/>
  <c r="J196" i="2"/>
  <c r="BL97" i="2"/>
  <c r="J137" i="3"/>
  <c r="J139" i="3"/>
  <c r="BL131" i="3"/>
  <c r="J91" i="3"/>
  <c r="BK161" i="4"/>
  <c r="BK140" i="4"/>
  <c r="J233" i="4"/>
  <c r="J96" i="5"/>
  <c r="BK87" i="5"/>
  <c r="BL111" i="6"/>
  <c r="J105" i="6"/>
  <c r="J122" i="2"/>
  <c r="BL163" i="2"/>
  <c r="BL121" i="3"/>
  <c r="BL159" i="3"/>
  <c r="J100" i="3"/>
  <c r="BL103" i="3"/>
  <c r="BK107" i="4"/>
  <c r="J151" i="4"/>
  <c r="J121" i="5"/>
  <c r="J129" i="6"/>
  <c r="J194" i="2"/>
  <c r="BL167" i="2"/>
  <c r="BL119" i="3"/>
  <c r="BL105" i="3"/>
  <c r="BL135" i="3"/>
  <c r="BK209" i="4"/>
  <c r="BK184" i="4"/>
  <c r="J126" i="4"/>
  <c r="BK93" i="5"/>
  <c r="BL105" i="6"/>
  <c r="J87" i="6"/>
  <c r="BL195" i="2"/>
  <c r="BL159" i="2"/>
  <c r="BL110" i="2"/>
  <c r="BL130" i="3"/>
  <c r="BL153" i="3"/>
  <c r="J103" i="3"/>
  <c r="J235" i="4"/>
  <c r="J157" i="4"/>
  <c r="J242" i="4"/>
  <c r="J180" i="4"/>
  <c r="BK86" i="5"/>
  <c r="J118" i="5"/>
  <c r="BL125" i="6"/>
  <c r="BL106" i="6"/>
  <c r="J141" i="2"/>
  <c r="J130" i="2"/>
  <c r="J165" i="3"/>
  <c r="J167" i="3"/>
  <c r="J126" i="3"/>
  <c r="J231" i="4"/>
  <c r="BK136" i="4"/>
  <c r="BK109" i="4"/>
  <c r="BK125" i="5"/>
  <c r="J88" i="5"/>
  <c r="BL102" i="6"/>
  <c r="BL93" i="6"/>
  <c r="J195" i="2"/>
  <c r="BL164" i="2"/>
  <c r="J179" i="2"/>
  <c r="BL133" i="3"/>
  <c r="BL100" i="3"/>
  <c r="J169" i="3"/>
  <c r="BL157" i="3"/>
  <c r="BL125" i="3"/>
  <c r="BK105" i="4"/>
  <c r="BK141" i="4"/>
  <c r="J114" i="5"/>
  <c r="BK95" i="5"/>
  <c r="J121" i="6"/>
  <c r="J90" i="6"/>
  <c r="BL150" i="2"/>
  <c r="J143" i="3"/>
  <c r="J156" i="3"/>
  <c r="BL97" i="3"/>
  <c r="J144" i="4"/>
  <c r="J221" i="4"/>
  <c r="J134" i="4"/>
  <c r="J101" i="5"/>
  <c r="J95" i="6"/>
  <c r="BL160" i="2"/>
  <c r="J164" i="2"/>
  <c r="J170" i="3"/>
  <c r="BL98" i="3"/>
  <c r="J121" i="3"/>
  <c r="J141" i="4"/>
  <c r="J227" i="4"/>
  <c r="BK240" i="4"/>
  <c r="BK127" i="5"/>
  <c r="J106" i="5"/>
  <c r="BL101" i="6"/>
  <c r="BL94" i="6"/>
  <c r="J126" i="2"/>
  <c r="J183" i="2"/>
  <c r="J132" i="2"/>
  <c r="BL173" i="3"/>
  <c r="BL147" i="3"/>
  <c r="J136" i="3"/>
  <c r="J149" i="4"/>
  <c r="BK235" i="4"/>
  <c r="J117" i="5"/>
  <c r="BK105" i="5"/>
  <c r="BL121" i="6"/>
  <c r="BL130" i="2"/>
  <c r="J157" i="2"/>
  <c r="BL169" i="3"/>
  <c r="BL165" i="3"/>
  <c r="J105" i="3"/>
  <c r="J107" i="4"/>
  <c r="J155" i="4"/>
  <c r="BK167" i="4"/>
  <c r="BK128" i="5"/>
  <c r="J119" i="5"/>
  <c r="BL118" i="6"/>
  <c r="BL188" i="2"/>
  <c r="BL177" i="2"/>
  <c r="J120" i="3"/>
  <c r="BL152" i="3"/>
  <c r="BL163" i="3"/>
  <c r="BK173" i="4"/>
  <c r="J147" i="4"/>
  <c r="BK199" i="4"/>
  <c r="J209" i="4"/>
  <c r="BK114" i="5"/>
  <c r="J98" i="5"/>
  <c r="BL126" i="6"/>
  <c r="J118" i="6"/>
  <c r="J161" i="2"/>
  <c r="J170" i="2"/>
  <c r="BL100" i="2"/>
  <c r="J147" i="2"/>
  <c r="BL122" i="3"/>
  <c r="BL138" i="3"/>
  <c r="J161" i="4"/>
  <c r="BK229" i="4"/>
  <c r="BK106" i="5"/>
  <c r="J95" i="5"/>
  <c r="J108" i="5"/>
  <c r="BL115" i="6"/>
  <c r="J112" i="6"/>
  <c r="J168" i="2"/>
  <c r="J135" i="2"/>
  <c r="J102" i="3"/>
  <c r="J124" i="3"/>
  <c r="BL139" i="3"/>
  <c r="BK219" i="4"/>
  <c r="BK138" i="4"/>
  <c r="BK151" i="4"/>
  <c r="J104" i="5"/>
  <c r="BK121" i="5"/>
  <c r="BL124" i="6"/>
  <c r="J122" i="6"/>
  <c r="BL102" i="2"/>
  <c r="J97" i="2"/>
  <c r="BL170" i="3"/>
  <c r="J93" i="3"/>
  <c r="J225" i="4"/>
  <c r="J140" i="4"/>
  <c r="J111" i="5"/>
  <c r="BK94" i="5"/>
  <c r="J100" i="6"/>
  <c r="BL196" i="2"/>
  <c r="BL111" i="2"/>
  <c r="J144" i="2"/>
  <c r="BL127" i="3"/>
  <c r="J155" i="3"/>
  <c r="J112" i="4"/>
  <c r="J111" i="4"/>
  <c r="BK225" i="4"/>
  <c r="J122" i="5"/>
  <c r="BK107" i="5"/>
  <c r="BL98" i="6"/>
  <c r="J189" i="2"/>
  <c r="BL165" i="2"/>
  <c r="J110" i="2"/>
  <c r="BL146" i="3"/>
  <c r="BL156" i="3"/>
  <c r="J132" i="4"/>
  <c r="J182" i="4"/>
  <c r="BK170" i="4"/>
  <c r="J105" i="5"/>
  <c r="J119" i="6"/>
  <c r="J113" i="6"/>
  <c r="J186" i="2"/>
  <c r="J128" i="2"/>
  <c r="BL121" i="2"/>
  <c r="J149" i="3"/>
  <c r="BL151" i="3"/>
  <c r="BL162" i="3"/>
  <c r="BK207" i="4"/>
  <c r="BK227" i="4"/>
  <c r="BK242" i="4"/>
  <c r="BK108" i="5"/>
  <c r="BL127" i="6"/>
  <c r="J114" i="6"/>
  <c r="J153" i="2"/>
  <c r="BL169" i="2"/>
  <c r="BL181" i="2"/>
  <c r="J172" i="3"/>
  <c r="J129" i="3"/>
  <c r="J151" i="3"/>
  <c r="J136" i="4"/>
  <c r="J130" i="4"/>
  <c r="BK123" i="5"/>
  <c r="J106" i="6"/>
  <c r="BL175" i="2"/>
  <c r="BL184" i="2"/>
  <c r="BL153" i="2"/>
  <c r="BL120" i="3"/>
  <c r="BL148" i="3"/>
  <c r="J98" i="3"/>
  <c r="J117" i="4"/>
  <c r="J188" i="4"/>
  <c r="BK89" i="5"/>
  <c r="BK92" i="5"/>
  <c r="BL103" i="6"/>
  <c r="BL119" i="6"/>
  <c r="BK89" i="7"/>
  <c r="J124" i="2"/>
  <c r="BL147" i="2"/>
  <c r="J154" i="3"/>
  <c r="BL126" i="3"/>
  <c r="J152" i="3"/>
  <c r="J92" i="3"/>
  <c r="BK163" i="4"/>
  <c r="BK223" i="4"/>
  <c r="BK243" i="4"/>
  <c r="BK96" i="5"/>
  <c r="J109" i="5"/>
  <c r="BL107" i="6"/>
  <c r="BL186" i="2"/>
  <c r="AS54" i="1"/>
  <c r="J167" i="4"/>
  <c r="J173" i="4"/>
  <c r="J129" i="5"/>
  <c r="J101" i="6"/>
  <c r="BL141" i="2"/>
  <c r="BL146" i="2"/>
  <c r="BL122" i="2"/>
  <c r="BL134" i="3"/>
  <c r="BL140" i="3"/>
  <c r="BL154" i="3"/>
  <c r="J122" i="4"/>
  <c r="BK112" i="4"/>
  <c r="BK149" i="4"/>
  <c r="BK101" i="5"/>
  <c r="J100" i="5"/>
  <c r="BL97" i="6"/>
  <c r="BL192" i="2"/>
  <c r="BL124" i="2"/>
  <c r="J132" i="3"/>
  <c r="BL166" i="3"/>
  <c r="J159" i="3"/>
  <c r="BL164" i="3"/>
  <c r="J191" i="4"/>
  <c r="BK196" i="4"/>
  <c r="BK178" i="4"/>
  <c r="BK126" i="5"/>
  <c r="J94" i="5"/>
  <c r="J88" i="6"/>
  <c r="BK86" i="7"/>
  <c r="J181" i="2"/>
  <c r="BL144" i="3"/>
  <c r="J142" i="3"/>
  <c r="BL158" i="3"/>
  <c r="BK155" i="4"/>
  <c r="BK120" i="4"/>
  <c r="BK157" i="4"/>
  <c r="BK102" i="4"/>
  <c r="J128" i="5"/>
  <c r="BK109" i="5"/>
  <c r="BL95" i="6"/>
  <c r="BL99" i="2"/>
  <c r="BL161" i="2"/>
  <c r="J176" i="3"/>
  <c r="BL172" i="3"/>
  <c r="J150" i="3"/>
  <c r="BL113" i="3"/>
  <c r="BK128" i="4"/>
  <c r="J203" i="4"/>
  <c r="BK191" i="4"/>
  <c r="BK221" i="4"/>
  <c r="J123" i="5"/>
  <c r="J93" i="6"/>
  <c r="BL128" i="6"/>
  <c r="J89" i="7"/>
  <c r="J191" i="2"/>
  <c r="J149" i="2"/>
  <c r="J116" i="3"/>
  <c r="J163" i="3"/>
  <c r="J160" i="3"/>
  <c r="J104" i="3"/>
  <c r="J138" i="4"/>
  <c r="J219" i="4"/>
  <c r="BK159" i="4"/>
  <c r="J89" i="5"/>
  <c r="BL108" i="6"/>
  <c r="BL86" i="6"/>
  <c r="BL173" i="2"/>
  <c r="J145" i="2"/>
  <c r="J140" i="3"/>
  <c r="J135" i="3"/>
  <c r="J119" i="3"/>
  <c r="BK117" i="4"/>
  <c r="J229" i="4"/>
  <c r="J223" i="4"/>
  <c r="J87" i="5"/>
  <c r="BL100" i="6"/>
  <c r="BL116" i="6"/>
  <c r="BL171" i="2"/>
  <c r="BL170" i="2"/>
  <c r="BL110" i="3"/>
  <c r="BL93" i="3"/>
  <c r="BK147" i="4"/>
  <c r="J237" i="4"/>
  <c r="BK241" i="4"/>
  <c r="BK103" i="5"/>
  <c r="J86" i="5"/>
  <c r="J109" i="6"/>
  <c r="BL90" i="6"/>
  <c r="J100" i="2"/>
  <c r="J150" i="2"/>
  <c r="J148" i="3"/>
  <c r="BL129" i="3"/>
  <c r="J107" i="3"/>
  <c r="J215" i="4"/>
  <c r="BK213" i="4"/>
  <c r="J165" i="4"/>
  <c r="J115" i="5"/>
  <c r="BK90" i="5"/>
  <c r="BL109" i="6"/>
  <c r="BL91" i="6"/>
  <c r="BL191" i="2"/>
  <c r="J111" i="2"/>
  <c r="J175" i="2"/>
  <c r="J167" i="2"/>
  <c r="J174" i="3"/>
  <c r="J168" i="3"/>
  <c r="BK126" i="4"/>
  <c r="BK169" i="4"/>
  <c r="BK201" i="4"/>
  <c r="J102" i="5"/>
  <c r="BL123" i="6"/>
  <c r="J107" i="6"/>
  <c r="J169" i="2"/>
  <c r="J166" i="2"/>
  <c r="BL91" i="3"/>
  <c r="J145" i="3"/>
  <c r="BL142" i="3"/>
  <c r="J153" i="3"/>
  <c r="J159" i="4"/>
  <c r="J238" i="4"/>
  <c r="BK176" i="4"/>
  <c r="BK99" i="5"/>
  <c r="BK98" i="5"/>
  <c r="J91" i="6"/>
  <c r="J174" i="2"/>
  <c r="J122" i="3"/>
  <c r="BL107" i="3"/>
  <c r="J196" i="4"/>
  <c r="J207" i="4"/>
  <c r="BK91" i="5"/>
  <c r="J98" i="6"/>
  <c r="R84" i="7" l="1"/>
  <c r="R83" i="7" s="1"/>
  <c r="F35" i="7"/>
  <c r="BB60" i="1" s="1"/>
  <c r="T84" i="7"/>
  <c r="T83" i="7" s="1"/>
  <c r="P84" i="7"/>
  <c r="P83" i="7" s="1"/>
  <c r="AU60" i="1" s="1"/>
  <c r="BL114" i="2"/>
  <c r="J114" i="2"/>
  <c r="J65" i="2" s="1"/>
  <c r="Q155" i="2"/>
  <c r="U172" i="2"/>
  <c r="BL193" i="2"/>
  <c r="J193" i="2" s="1"/>
  <c r="J74" i="2" s="1"/>
  <c r="U96" i="3"/>
  <c r="BL106" i="3"/>
  <c r="J106" i="3" s="1"/>
  <c r="J64" i="3" s="1"/>
  <c r="U106" i="3"/>
  <c r="Q171" i="3"/>
  <c r="T104" i="4"/>
  <c r="T100" i="4" s="1"/>
  <c r="P114" i="4"/>
  <c r="T114" i="4"/>
  <c r="R198" i="4"/>
  <c r="P110" i="5"/>
  <c r="BL101" i="2"/>
  <c r="J101" i="2"/>
  <c r="J63" i="2" s="1"/>
  <c r="BL109" i="2"/>
  <c r="J109" i="2" s="1"/>
  <c r="J64" i="2" s="1"/>
  <c r="Q109" i="2"/>
  <c r="BL143" i="2"/>
  <c r="J143" i="2" s="1"/>
  <c r="J66" i="2" s="1"/>
  <c r="BL162" i="2"/>
  <c r="J162" i="2" s="1"/>
  <c r="J70" i="2" s="1"/>
  <c r="BL176" i="2"/>
  <c r="J176" i="2" s="1"/>
  <c r="J72" i="2" s="1"/>
  <c r="BL187" i="2"/>
  <c r="J187" i="2" s="1"/>
  <c r="J73" i="2" s="1"/>
  <c r="U193" i="2"/>
  <c r="U90" i="3"/>
  <c r="S96" i="3"/>
  <c r="U118" i="3"/>
  <c r="P119" i="4"/>
  <c r="P113" i="4"/>
  <c r="BK146" i="4"/>
  <c r="J146" i="4" s="1"/>
  <c r="J70" i="4" s="1"/>
  <c r="BK175" i="4"/>
  <c r="J175" i="4" s="1"/>
  <c r="J73" i="4" s="1"/>
  <c r="P198" i="4"/>
  <c r="R239" i="4"/>
  <c r="R83" i="5"/>
  <c r="R124" i="5"/>
  <c r="U98" i="2"/>
  <c r="U114" i="2"/>
  <c r="Q162" i="2"/>
  <c r="S172" i="2"/>
  <c r="S187" i="2"/>
  <c r="S118" i="3"/>
  <c r="BK119" i="4"/>
  <c r="J119" i="4" s="1"/>
  <c r="J67" i="4" s="1"/>
  <c r="T198" i="4"/>
  <c r="R110" i="5"/>
  <c r="BL99" i="6"/>
  <c r="J99" i="6" s="1"/>
  <c r="J61" i="6" s="1"/>
  <c r="Q110" i="6"/>
  <c r="S120" i="6"/>
  <c r="S98" i="2"/>
  <c r="U101" i="2"/>
  <c r="S109" i="2"/>
  <c r="Q143" i="2"/>
  <c r="U155" i="2"/>
  <c r="BL172" i="2"/>
  <c r="J172" i="2" s="1"/>
  <c r="J71" i="2" s="1"/>
  <c r="U176" i="2"/>
  <c r="S193" i="2"/>
  <c r="S90" i="3"/>
  <c r="BL101" i="3"/>
  <c r="J101" i="3"/>
  <c r="J63" i="3" s="1"/>
  <c r="Q118" i="3"/>
  <c r="S171" i="3"/>
  <c r="BK104" i="4"/>
  <c r="J104" i="4" s="1"/>
  <c r="J64" i="4" s="1"/>
  <c r="T119" i="4"/>
  <c r="P146" i="4"/>
  <c r="P142" i="4"/>
  <c r="P175" i="4"/>
  <c r="P171" i="4" s="1"/>
  <c r="BK198" i="4"/>
  <c r="J198" i="4" s="1"/>
  <c r="J76" i="4" s="1"/>
  <c r="T239" i="4"/>
  <c r="T83" i="5"/>
  <c r="P124" i="5"/>
  <c r="U85" i="6"/>
  <c r="S110" i="6"/>
  <c r="S117" i="6"/>
  <c r="Q101" i="2"/>
  <c r="S114" i="2"/>
  <c r="BL155" i="2"/>
  <c r="J155" i="2" s="1"/>
  <c r="J69" i="2" s="1"/>
  <c r="U162" i="2"/>
  <c r="Q176" i="2"/>
  <c r="U187" i="2"/>
  <c r="BL90" i="3"/>
  <c r="J90" i="3" s="1"/>
  <c r="J61" i="3" s="1"/>
  <c r="BL96" i="3"/>
  <c r="J96" i="3" s="1"/>
  <c r="J62" i="3" s="1"/>
  <c r="Q101" i="3"/>
  <c r="S101" i="3"/>
  <c r="U101" i="3"/>
  <c r="Q106" i="3"/>
  <c r="S106" i="3"/>
  <c r="U171" i="3"/>
  <c r="R104" i="4"/>
  <c r="R100" i="4" s="1"/>
  <c r="BK114" i="4"/>
  <c r="J114" i="4" s="1"/>
  <c r="J66" i="4" s="1"/>
  <c r="R114" i="4"/>
  <c r="R146" i="4"/>
  <c r="R142" i="4" s="1"/>
  <c r="R175" i="4"/>
  <c r="R171" i="4" s="1"/>
  <c r="BK193" i="4"/>
  <c r="J193" i="4" s="1"/>
  <c r="J75" i="4" s="1"/>
  <c r="T193" i="4"/>
  <c r="P239" i="4"/>
  <c r="BK110" i="5"/>
  <c r="J110" i="5" s="1"/>
  <c r="J61" i="5" s="1"/>
  <c r="T124" i="5"/>
  <c r="S85" i="6"/>
  <c r="BL110" i="6"/>
  <c r="J110" i="6" s="1"/>
  <c r="J62" i="6" s="1"/>
  <c r="BL120" i="6"/>
  <c r="J120" i="6"/>
  <c r="J64" i="6" s="1"/>
  <c r="Q99" i="6"/>
  <c r="U120" i="6"/>
  <c r="BL98" i="2"/>
  <c r="J98" i="2" s="1"/>
  <c r="J62" i="2" s="1"/>
  <c r="S101" i="2"/>
  <c r="U109" i="2"/>
  <c r="U143" i="2"/>
  <c r="S162" i="2"/>
  <c r="S176" i="2"/>
  <c r="Q193" i="2"/>
  <c r="Q90" i="3"/>
  <c r="Q96" i="3"/>
  <c r="BL118" i="3"/>
  <c r="BL171" i="3"/>
  <c r="J171" i="3" s="1"/>
  <c r="J68" i="3" s="1"/>
  <c r="P104" i="4"/>
  <c r="P100" i="4" s="1"/>
  <c r="R119" i="4"/>
  <c r="T146" i="4"/>
  <c r="T142" i="4" s="1"/>
  <c r="T175" i="4"/>
  <c r="T171" i="4" s="1"/>
  <c r="P193" i="4"/>
  <c r="R193" i="4"/>
  <c r="BK239" i="4"/>
  <c r="J239" i="4" s="1"/>
  <c r="J77" i="4" s="1"/>
  <c r="P83" i="5"/>
  <c r="P82" i="5" s="1"/>
  <c r="AU58" i="1" s="1"/>
  <c r="BK124" i="5"/>
  <c r="J124" i="5" s="1"/>
  <c r="J62" i="5" s="1"/>
  <c r="BL85" i="6"/>
  <c r="J85" i="6" s="1"/>
  <c r="J60" i="6" s="1"/>
  <c r="S99" i="6"/>
  <c r="U110" i="6"/>
  <c r="Q117" i="6"/>
  <c r="U117" i="6"/>
  <c r="Q98" i="2"/>
  <c r="Q114" i="2"/>
  <c r="S143" i="2"/>
  <c r="S155" i="2"/>
  <c r="S154" i="2"/>
  <c r="Q172" i="2"/>
  <c r="Q187" i="2"/>
  <c r="BK83" i="5"/>
  <c r="J83" i="5" s="1"/>
  <c r="J60" i="5" s="1"/>
  <c r="T110" i="5"/>
  <c r="Q85" i="6"/>
  <c r="U99" i="6"/>
  <c r="BL117" i="6"/>
  <c r="J117" i="6"/>
  <c r="J63" i="6" s="1"/>
  <c r="Q120" i="6"/>
  <c r="BL152" i="2"/>
  <c r="J152" i="2"/>
  <c r="J67" i="2" s="1"/>
  <c r="BL115" i="3"/>
  <c r="J115" i="3" s="1"/>
  <c r="J65" i="3" s="1"/>
  <c r="BK143" i="4"/>
  <c r="J143" i="4" s="1"/>
  <c r="J69" i="4" s="1"/>
  <c r="BK172" i="4"/>
  <c r="J172" i="4" s="1"/>
  <c r="J72" i="4" s="1"/>
  <c r="BK101" i="4"/>
  <c r="BK88" i="7"/>
  <c r="J88" i="7" s="1"/>
  <c r="J62" i="7" s="1"/>
  <c r="BL96" i="2"/>
  <c r="J96" i="2" s="1"/>
  <c r="J61" i="2" s="1"/>
  <c r="BK85" i="7"/>
  <c r="J85" i="7" s="1"/>
  <c r="J61" i="7" s="1"/>
  <c r="BK90" i="7"/>
  <c r="J90" i="7" s="1"/>
  <c r="J63" i="7" s="1"/>
  <c r="F55" i="7"/>
  <c r="J52" i="7"/>
  <c r="J54" i="7"/>
  <c r="BE89" i="7"/>
  <c r="E73" i="7"/>
  <c r="BE86" i="7"/>
  <c r="BE91" i="7"/>
  <c r="J78" i="6"/>
  <c r="BF98" i="6"/>
  <c r="BF102" i="6"/>
  <c r="BF108" i="6"/>
  <c r="BF109" i="6"/>
  <c r="F81" i="6"/>
  <c r="BF100" i="6"/>
  <c r="BF101" i="6"/>
  <c r="BF114" i="6"/>
  <c r="BF121" i="6"/>
  <c r="BF123" i="6"/>
  <c r="BF125" i="6"/>
  <c r="J54" i="6"/>
  <c r="E74" i="6"/>
  <c r="BF88" i="6"/>
  <c r="BF89" i="6"/>
  <c r="BF92" i="6"/>
  <c r="BF106" i="6"/>
  <c r="BF126" i="6"/>
  <c r="BF93" i="6"/>
  <c r="BF111" i="6"/>
  <c r="BF87" i="6"/>
  <c r="BF103" i="6"/>
  <c r="BF112" i="6"/>
  <c r="BF116" i="6"/>
  <c r="BF122" i="6"/>
  <c r="BF124" i="6"/>
  <c r="BF95" i="6"/>
  <c r="BF96" i="6"/>
  <c r="BF107" i="6"/>
  <c r="BF115" i="6"/>
  <c r="BF128" i="6"/>
  <c r="BF129" i="6"/>
  <c r="BF90" i="6"/>
  <c r="BF91" i="6"/>
  <c r="BF94" i="6"/>
  <c r="BF97" i="6"/>
  <c r="BF86" i="6"/>
  <c r="BF104" i="6"/>
  <c r="BF105" i="6"/>
  <c r="BF113" i="6"/>
  <c r="BF118" i="6"/>
  <c r="BF119" i="6"/>
  <c r="BF127" i="6"/>
  <c r="F79" i="5"/>
  <c r="BE86" i="5"/>
  <c r="BE102" i="5"/>
  <c r="BE103" i="5"/>
  <c r="J54" i="5"/>
  <c r="E72" i="5"/>
  <c r="BE84" i="5"/>
  <c r="BE93" i="5"/>
  <c r="BE95" i="5"/>
  <c r="BE105" i="5"/>
  <c r="BE117" i="5"/>
  <c r="BE123" i="5"/>
  <c r="BE87" i="5"/>
  <c r="BE88" i="5"/>
  <c r="BE92" i="5"/>
  <c r="BE94" i="5"/>
  <c r="BE96" i="5"/>
  <c r="BE99" i="5"/>
  <c r="BE104" i="5"/>
  <c r="BE115" i="5"/>
  <c r="BE116" i="5"/>
  <c r="BE121" i="5"/>
  <c r="BE122" i="5"/>
  <c r="BE125" i="5"/>
  <c r="BE126" i="5"/>
  <c r="BE128" i="5"/>
  <c r="BE129" i="5"/>
  <c r="J101" i="4"/>
  <c r="J63" i="4" s="1"/>
  <c r="BE97" i="5"/>
  <c r="BE106" i="5"/>
  <c r="BE107" i="5"/>
  <c r="BE108" i="5"/>
  <c r="BE109" i="5"/>
  <c r="BE114" i="5"/>
  <c r="BE118" i="5"/>
  <c r="BE120" i="5"/>
  <c r="J52" i="5"/>
  <c r="BE89" i="5"/>
  <c r="BE90" i="5"/>
  <c r="BE112" i="5"/>
  <c r="BE113" i="5"/>
  <c r="BE119" i="5"/>
  <c r="BE127" i="5"/>
  <c r="BE91" i="5"/>
  <c r="BE98" i="5"/>
  <c r="BE100" i="5"/>
  <c r="BE101" i="5"/>
  <c r="BE111" i="5"/>
  <c r="E48" i="4"/>
  <c r="J52" i="4"/>
  <c r="BE107" i="4"/>
  <c r="BE112" i="4"/>
  <c r="BE126" i="4"/>
  <c r="BE130" i="4"/>
  <c r="BE140" i="4"/>
  <c r="BE141" i="4"/>
  <c r="BE144" i="4"/>
  <c r="BE149" i="4"/>
  <c r="BE155" i="4"/>
  <c r="BE167" i="4"/>
  <c r="BE191" i="4"/>
  <c r="BE199" i="4"/>
  <c r="BE219" i="4"/>
  <c r="BE229" i="4"/>
  <c r="BE243" i="4"/>
  <c r="BE176" i="4"/>
  <c r="BE178" i="4"/>
  <c r="BE190" i="4"/>
  <c r="BE205" i="4"/>
  <c r="BE221" i="4"/>
  <c r="BE237" i="4"/>
  <c r="BE238" i="4"/>
  <c r="BE242" i="4"/>
  <c r="BE147" i="4"/>
  <c r="BE182" i="4"/>
  <c r="BE201" i="4"/>
  <c r="BE207" i="4"/>
  <c r="BE209" i="4"/>
  <c r="BE215" i="4"/>
  <c r="BE217" i="4"/>
  <c r="J118" i="3"/>
  <c r="J67" i="3" s="1"/>
  <c r="BE122" i="4"/>
  <c r="BE128" i="4"/>
  <c r="BE138" i="4"/>
  <c r="BE157" i="4"/>
  <c r="BE169" i="4"/>
  <c r="BE180" i="4"/>
  <c r="BE196" i="4"/>
  <c r="BE225" i="4"/>
  <c r="BE240" i="4"/>
  <c r="BE102" i="4"/>
  <c r="BE120" i="4"/>
  <c r="BE163" i="4"/>
  <c r="BE170" i="4"/>
  <c r="BE186" i="4"/>
  <c r="J54" i="4"/>
  <c r="BE105" i="4"/>
  <c r="BE115" i="4"/>
  <c r="BE117" i="4"/>
  <c r="BE134" i="4"/>
  <c r="BE151" i="4"/>
  <c r="BE153" i="4"/>
  <c r="BE165" i="4"/>
  <c r="BE235" i="4"/>
  <c r="BE111" i="4"/>
  <c r="BE124" i="4"/>
  <c r="BE132" i="4"/>
  <c r="BE136" i="4"/>
  <c r="BE173" i="4"/>
  <c r="BE184" i="4"/>
  <c r="BE188" i="4"/>
  <c r="BE194" i="4"/>
  <c r="BE203" i="4"/>
  <c r="BE211" i="4"/>
  <c r="BE231" i="4"/>
  <c r="BE233" i="4"/>
  <c r="BE241" i="4"/>
  <c r="BE109" i="4"/>
  <c r="BE159" i="4"/>
  <c r="BE161" i="4"/>
  <c r="BE213" i="4"/>
  <c r="BE223" i="4"/>
  <c r="BE227" i="4"/>
  <c r="BF97" i="3"/>
  <c r="BF98" i="3"/>
  <c r="BF100" i="3"/>
  <c r="BF102" i="3"/>
  <c r="BF122" i="3"/>
  <c r="BF130" i="3"/>
  <c r="BF131" i="3"/>
  <c r="BF139" i="3"/>
  <c r="BF140" i="3"/>
  <c r="BF142" i="3"/>
  <c r="F55" i="3"/>
  <c r="BF105" i="3"/>
  <c r="BF112" i="3"/>
  <c r="BF132" i="3"/>
  <c r="BF133" i="3"/>
  <c r="J52" i="3"/>
  <c r="BF107" i="3"/>
  <c r="BF109" i="3"/>
  <c r="BF127" i="3"/>
  <c r="BF134" i="3"/>
  <c r="BF135" i="3"/>
  <c r="BF136" i="3"/>
  <c r="BF143" i="3"/>
  <c r="BF153" i="3"/>
  <c r="BF157" i="3"/>
  <c r="BF160" i="3"/>
  <c r="BF163" i="3"/>
  <c r="BF167" i="3"/>
  <c r="E78" i="3"/>
  <c r="BF110" i="3"/>
  <c r="BF126" i="3"/>
  <c r="BF128" i="3"/>
  <c r="BF137" i="3"/>
  <c r="BF141" i="3"/>
  <c r="BF146" i="3"/>
  <c r="BF151" i="3"/>
  <c r="BF152" i="3"/>
  <c r="BF161" i="3"/>
  <c r="BF91" i="3"/>
  <c r="BF144" i="3"/>
  <c r="BF154" i="3"/>
  <c r="BF155" i="3"/>
  <c r="BF164" i="3"/>
  <c r="BF166" i="3"/>
  <c r="BF119" i="3"/>
  <c r="BF120" i="3"/>
  <c r="BF121" i="3"/>
  <c r="BF145" i="3"/>
  <c r="BF150" i="3"/>
  <c r="BF162" i="3"/>
  <c r="BF174" i="3"/>
  <c r="BF175" i="3"/>
  <c r="BF176" i="3"/>
  <c r="J54" i="3"/>
  <c r="BF92" i="3"/>
  <c r="BF93" i="3"/>
  <c r="BF103" i="3"/>
  <c r="BF104" i="3"/>
  <c r="BF108" i="3"/>
  <c r="BF116" i="3"/>
  <c r="BF129" i="3"/>
  <c r="BF138" i="3"/>
  <c r="BF165" i="3"/>
  <c r="BF169" i="3"/>
  <c r="BF172" i="3"/>
  <c r="BF173" i="3"/>
  <c r="BF113" i="3"/>
  <c r="BF123" i="3"/>
  <c r="BF124" i="3"/>
  <c r="BF125" i="3"/>
  <c r="BF147" i="3"/>
  <c r="BF148" i="3"/>
  <c r="BF149" i="3"/>
  <c r="BF156" i="3"/>
  <c r="BF158" i="3"/>
  <c r="BF159" i="3"/>
  <c r="BF168" i="3"/>
  <c r="BF170" i="3"/>
  <c r="J52" i="2"/>
  <c r="BF128" i="2"/>
  <c r="BF144" i="2"/>
  <c r="J54" i="2"/>
  <c r="BF99" i="2"/>
  <c r="BF110" i="2"/>
  <c r="BF111" i="2"/>
  <c r="BF130" i="2"/>
  <c r="BF145" i="2"/>
  <c r="BF160" i="2"/>
  <c r="BF161" i="2"/>
  <c r="BF192" i="2"/>
  <c r="BF122" i="2"/>
  <c r="BF124" i="2"/>
  <c r="BF126" i="2"/>
  <c r="BF163" i="2"/>
  <c r="BF164" i="2"/>
  <c r="BF195" i="2"/>
  <c r="E48" i="2"/>
  <c r="BF100" i="2"/>
  <c r="BF165" i="2"/>
  <c r="BF166" i="2"/>
  <c r="BF167" i="2"/>
  <c r="BF168" i="2"/>
  <c r="BF169" i="2"/>
  <c r="BF175" i="2"/>
  <c r="BF177" i="2"/>
  <c r="BF179" i="2"/>
  <c r="BF132" i="2"/>
  <c r="BF135" i="2"/>
  <c r="BF137" i="2"/>
  <c r="BF139" i="2"/>
  <c r="BF141" i="2"/>
  <c r="BF146" i="2"/>
  <c r="BF149" i="2"/>
  <c r="BF153" i="2"/>
  <c r="BF156" i="2"/>
  <c r="BF170" i="2"/>
  <c r="BF171" i="2"/>
  <c r="BF181" i="2"/>
  <c r="BF150" i="2"/>
  <c r="BF173" i="2"/>
  <c r="BF97" i="2"/>
  <c r="BF102" i="2"/>
  <c r="BF103" i="2"/>
  <c r="BF121" i="2"/>
  <c r="BF157" i="2"/>
  <c r="BF159" i="2"/>
  <c r="BF174" i="2"/>
  <c r="BF183" i="2"/>
  <c r="BF184" i="2"/>
  <c r="BF185" i="2"/>
  <c r="BF186" i="2"/>
  <c r="BF188" i="2"/>
  <c r="BF189" i="2"/>
  <c r="BF191" i="2"/>
  <c r="F55" i="2"/>
  <c r="BF115" i="2"/>
  <c r="BF147" i="2"/>
  <c r="BF190" i="2"/>
  <c r="BF194" i="2"/>
  <c r="BF196" i="2"/>
  <c r="J34" i="6"/>
  <c r="AW59" i="1" s="1"/>
  <c r="J34" i="4"/>
  <c r="AW57" i="1" s="1"/>
  <c r="F35" i="6"/>
  <c r="BB59" i="1"/>
  <c r="J34" i="7"/>
  <c r="AW60" i="1" s="1"/>
  <c r="F34" i="2"/>
  <c r="BA55" i="1"/>
  <c r="F36" i="5"/>
  <c r="BC58" i="1" s="1"/>
  <c r="J34" i="3"/>
  <c r="AW56" i="1" s="1"/>
  <c r="F36" i="6"/>
  <c r="BC59" i="1" s="1"/>
  <c r="F34" i="3"/>
  <c r="BA56" i="1" s="1"/>
  <c r="F36" i="3"/>
  <c r="BC56" i="1" s="1"/>
  <c r="F37" i="5"/>
  <c r="BD58" i="1" s="1"/>
  <c r="F36" i="2"/>
  <c r="BC55" i="1" s="1"/>
  <c r="F35" i="5"/>
  <c r="BB58" i="1" s="1"/>
  <c r="F36" i="7"/>
  <c r="BC60" i="1" s="1"/>
  <c r="F37" i="4"/>
  <c r="BD57" i="1" s="1"/>
  <c r="F35" i="4"/>
  <c r="BB57" i="1" s="1"/>
  <c r="F37" i="3"/>
  <c r="BD56" i="1" s="1"/>
  <c r="F35" i="3"/>
  <c r="BB56" i="1" s="1"/>
  <c r="F34" i="5"/>
  <c r="BA58" i="1" s="1"/>
  <c r="F37" i="6"/>
  <c r="BD59" i="1" s="1"/>
  <c r="F37" i="7"/>
  <c r="BD60" i="1"/>
  <c r="F34" i="4"/>
  <c r="BA57" i="1" s="1"/>
  <c r="F36" i="4"/>
  <c r="BC57" i="1" s="1"/>
  <c r="F37" i="2"/>
  <c r="BD55" i="1" s="1"/>
  <c r="J34" i="5"/>
  <c r="AW58" i="1" s="1"/>
  <c r="F34" i="6"/>
  <c r="BA59" i="1" s="1"/>
  <c r="F34" i="7"/>
  <c r="BA60" i="1" s="1"/>
  <c r="F35" i="2"/>
  <c r="BB55" i="1" s="1"/>
  <c r="J34" i="2"/>
  <c r="AW55" i="1"/>
  <c r="R113" i="4" l="1"/>
  <c r="T113" i="4"/>
  <c r="BK100" i="4"/>
  <c r="J100" i="4" s="1"/>
  <c r="J62" i="4" s="1"/>
  <c r="BK171" i="4"/>
  <c r="J171" i="4" s="1"/>
  <c r="J71" i="4" s="1"/>
  <c r="BL117" i="3"/>
  <c r="J117" i="3" s="1"/>
  <c r="J66" i="3" s="1"/>
  <c r="BL154" i="2"/>
  <c r="J154" i="2" s="1"/>
  <c r="J68" i="2" s="1"/>
  <c r="BK142" i="4"/>
  <c r="J142" i="4" s="1"/>
  <c r="J68" i="4" s="1"/>
  <c r="BK82" i="5"/>
  <c r="J82" i="5" s="1"/>
  <c r="J59" i="5" s="1"/>
  <c r="BL84" i="6"/>
  <c r="J84" i="6" s="1"/>
  <c r="J59" i="6" s="1"/>
  <c r="R82" i="5"/>
  <c r="U95" i="2"/>
  <c r="U94" i="2" s="1"/>
  <c r="T82" i="5"/>
  <c r="T192" i="4"/>
  <c r="T99" i="4" s="1"/>
  <c r="T98" i="4" s="1"/>
  <c r="T97" i="4" s="1"/>
  <c r="U84" i="6"/>
  <c r="Q95" i="2"/>
  <c r="Q89" i="3"/>
  <c r="S84" i="6"/>
  <c r="U154" i="2"/>
  <c r="BK113" i="4"/>
  <c r="J113" i="4" s="1"/>
  <c r="J65" i="4" s="1"/>
  <c r="R192" i="4"/>
  <c r="R99" i="4" s="1"/>
  <c r="R98" i="4" s="1"/>
  <c r="R97" i="4" s="1"/>
  <c r="BK192" i="4"/>
  <c r="J192" i="4" s="1"/>
  <c r="J74" i="4" s="1"/>
  <c r="P192" i="4"/>
  <c r="P99" i="4" s="1"/>
  <c r="P98" i="4" s="1"/>
  <c r="P97" i="4" s="1"/>
  <c r="AU57" i="1" s="1"/>
  <c r="U89" i="3"/>
  <c r="S89" i="3"/>
  <c r="U117" i="3"/>
  <c r="Q154" i="2"/>
  <c r="S95" i="2"/>
  <c r="S94" i="2" s="1"/>
  <c r="Q117" i="3"/>
  <c r="Q88" i="3" s="1"/>
  <c r="AU56" i="1" s="1"/>
  <c r="Q84" i="6"/>
  <c r="AU59" i="1"/>
  <c r="S117" i="3"/>
  <c r="BL89" i="3"/>
  <c r="BL88" i="3" s="1"/>
  <c r="J88" i="3" s="1"/>
  <c r="J59" i="3" s="1"/>
  <c r="BL95" i="2"/>
  <c r="J95" i="2" s="1"/>
  <c r="J60" i="2" s="1"/>
  <c r="BK84" i="7"/>
  <c r="J84" i="7" s="1"/>
  <c r="J60" i="7" s="1"/>
  <c r="F33" i="3"/>
  <c r="AZ56" i="1" s="1"/>
  <c r="BA54" i="1"/>
  <c r="AW54" i="1" s="1"/>
  <c r="AK30" i="1" s="1"/>
  <c r="J33" i="2"/>
  <c r="AV55" i="1" s="1"/>
  <c r="AT55" i="1" s="1"/>
  <c r="J33" i="4"/>
  <c r="AV57" i="1" s="1"/>
  <c r="AT57" i="1" s="1"/>
  <c r="BD54" i="1"/>
  <c r="W33" i="1" s="1"/>
  <c r="F33" i="6"/>
  <c r="AZ59" i="1" s="1"/>
  <c r="F33" i="7"/>
  <c r="AZ60" i="1"/>
  <c r="J33" i="5"/>
  <c r="AV58" i="1" s="1"/>
  <c r="AT58" i="1" s="1"/>
  <c r="J33" i="6"/>
  <c r="AV59" i="1" s="1"/>
  <c r="AT59" i="1" s="1"/>
  <c r="F33" i="4"/>
  <c r="AZ57" i="1" s="1"/>
  <c r="J30" i="6"/>
  <c r="AG59" i="1" s="1"/>
  <c r="BC54" i="1"/>
  <c r="AY54" i="1" s="1"/>
  <c r="J33" i="3"/>
  <c r="AV56" i="1" s="1"/>
  <c r="AT56" i="1" s="1"/>
  <c r="BB54" i="1"/>
  <c r="W31" i="1" s="1"/>
  <c r="F33" i="2"/>
  <c r="AZ55" i="1" s="1"/>
  <c r="J33" i="7"/>
  <c r="AV60" i="1" s="1"/>
  <c r="AT60" i="1" s="1"/>
  <c r="F33" i="5"/>
  <c r="AZ58" i="1" s="1"/>
  <c r="J30" i="5" l="1"/>
  <c r="AG58" i="1" s="1"/>
  <c r="AN58" i="1" s="1"/>
  <c r="BK99" i="4"/>
  <c r="BK98" i="4" s="1"/>
  <c r="BK97" i="4" s="1"/>
  <c r="J97" i="4" s="1"/>
  <c r="J30" i="4" s="1"/>
  <c r="AG57" i="1" s="1"/>
  <c r="AN57" i="1" s="1"/>
  <c r="U88" i="3"/>
  <c r="S88" i="3"/>
  <c r="Q94" i="2"/>
  <c r="AU55" i="1" s="1"/>
  <c r="AU54" i="1" s="1"/>
  <c r="J89" i="3"/>
  <c r="J60" i="3"/>
  <c r="BL94" i="2"/>
  <c r="J94" i="2"/>
  <c r="J30" i="2" s="1"/>
  <c r="AG55" i="1" s="1"/>
  <c r="BK83" i="7"/>
  <c r="J83" i="7"/>
  <c r="J59" i="7"/>
  <c r="AN59" i="1"/>
  <c r="J39" i="6"/>
  <c r="AX54" i="1"/>
  <c r="AZ54" i="1"/>
  <c r="W29" i="1" s="1"/>
  <c r="W30" i="1"/>
  <c r="W32" i="1"/>
  <c r="J30" i="3"/>
  <c r="AG56" i="1" s="1"/>
  <c r="J39" i="5" l="1"/>
  <c r="J39" i="4"/>
  <c r="J99" i="4"/>
  <c r="J61" i="4" s="1"/>
  <c r="J98" i="4"/>
  <c r="J60" i="4" s="1"/>
  <c r="J59" i="4"/>
  <c r="J39" i="3"/>
  <c r="J39" i="2"/>
  <c r="J59" i="2"/>
  <c r="AN55" i="1"/>
  <c r="AN56" i="1"/>
  <c r="J30" i="7"/>
  <c r="AG60" i="1" s="1"/>
  <c r="AG54" i="1" s="1"/>
  <c r="AK26" i="1" s="1"/>
  <c r="AV54" i="1"/>
  <c r="AK29" i="1" s="1"/>
  <c r="AK35" i="1" l="1"/>
  <c r="J39" i="7"/>
  <c r="AN60" i="1"/>
  <c r="AT54" i="1"/>
  <c r="AN54" i="1" s="1"/>
</calcChain>
</file>

<file path=xl/sharedStrings.xml><?xml version="1.0" encoding="utf-8"?>
<sst xmlns="http://schemas.openxmlformats.org/spreadsheetml/2006/main" count="6459" uniqueCount="1173">
  <si>
    <t>Export Komplet</t>
  </si>
  <si>
    <t>VZ</t>
  </si>
  <si>
    <t>2.0</t>
  </si>
  <si>
    <t>ZAMOK</t>
  </si>
  <si>
    <t>False</t>
  </si>
  <si>
    <t>{f57f074b-36ff-46ce-a7d0-11d6c11ad281}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</si>
  <si>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</si>
  <si>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</si>
  <si>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</si>
  <si>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</si>
  <si>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</si>
  <si>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</si>
  <si>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</si>
  <si>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</si>
  <si>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M228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</si>
  <si>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</si>
  <si>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</si>
  <si>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UK-1.LF- Instalace systému VZT a klimatizace, Studničkova 2, Praha</t>
  </si>
  <si>
    <t>KSO:</t>
  </si>
  <si>
    <t>801 19</t>
  </si>
  <si>
    <t>CC-CZ:</t>
  </si>
  <si>
    <t>1264</t>
  </si>
  <si>
    <t>Místo:</t>
  </si>
  <si>
    <t>Praha</t>
  </si>
  <si>
    <t>Datum:</t>
  </si>
  <si>
    <t>Vyplň údaj</t>
  </si>
  <si>
    <t>CZ-CPV:</t>
  </si>
  <si>
    <t>45300000-0</t>
  </si>
  <si>
    <t>CZ-CPA:</t>
  </si>
  <si>
    <t>41.00.28</t>
  </si>
  <si>
    <t>Zadavatel:</t>
  </si>
  <si>
    <t>IČ:</t>
  </si>
  <si>
    <t>00216208</t>
  </si>
  <si>
    <t>1. lékařská fakulta Univerzity Karlovy, Kateřinská 32, Praha 2</t>
  </si>
  <si>
    <t>DIČ:</t>
  </si>
  <si>
    <t>CZ00216208</t>
  </si>
  <si>
    <t>Uchazeč:</t>
  </si>
  <si>
    <t>Projektant:</t>
  </si>
  <si>
    <t/>
  </si>
  <si>
    <t xml:space="preserve"> </t>
  </si>
  <si>
    <t>True</t>
  </si>
  <si>
    <t>Zpracovatel:</t>
  </si>
  <si>
    <t>88363945</t>
  </si>
  <si>
    <t>Petr Krčál, Dukelská 973, 564 01 Žamberk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</si>
  <si>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</si>
  <si>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1) Při zpracování nabídky je nutné využít všech částí (dílů) projektu pro provádění stavby, tj. technické zprávy, seznamu pozic, všech výkresů, tabulek a specifikací materiálů._x000D_
2) Součástí nabídkové ceny musí být veškeré náklady, aby cena byla konečná a zahrnovala celou dodávku a montáž. Montáž a doprava jednotlivých materiálových položek je součástí ceny položky._x000D_
3) Každá uchazečem vyplněná položka musí obsahovat veškeré technicky a logicky dovoditélné součásti dodávky a montáže (včetně údajů o podmínkách a úhradě licencí potřebných SW). _x000D_
4) Dodávky a montáže uvedené v nabídce musí být, včetně veškerého souvisejícího doplňkového, podružného a montážního materiálu, tak, aby celé zařízení bylo funkční a splňovalo všechny předpisy, které se na ně vztahují.  _x000D_
5) Součástí cenové nabídky je i likvidace obalového materiálu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</si>
  <si>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</si>
  <si>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</si>
  <si>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</si>
  <si>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</si>
  <si>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</si>
  <si>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</si>
  <si>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</si>
  <si>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</si>
  <si>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</si>
  <si>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</si>
  <si>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</si>
  <si>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</si>
  <si>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</si>
  <si>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</si>
  <si>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</si>
  <si>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</si>
  <si>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</si>
  <si>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</si>
  <si>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</si>
  <si>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</si>
  <si>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</si>
  <si>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</si>
  <si>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</si>
  <si>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</si>
  <si>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</si>
  <si>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</si>
  <si>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</si>
  <si>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</si>
  <si>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</si>
  <si>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</si>
  <si>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</si>
  <si>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</si>
  <si>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</si>
  <si>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</si>
  <si>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</si>
  <si>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</si>
  <si>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</si>
  <si>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</si>
  <si>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</si>
  <si>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</si>
  <si>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</si>
  <si>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</si>
  <si>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</si>
  <si>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{a5e76b74-a800-4214-ba65-7c3db75fde13}</t>
  </si>
  <si>
    <t>2</t>
  </si>
  <si>
    <t>02</t>
  </si>
  <si>
    <t>Elektroinstalace</t>
  </si>
  <si>
    <t>{345f9ab7-88cc-4764-bd00-3a238182c8d5}</t>
  </si>
  <si>
    <t>03</t>
  </si>
  <si>
    <t>Klimatizace</t>
  </si>
  <si>
    <t>{ce617637-ffb1-4e10-969b-e8c3a3a2a919}</t>
  </si>
  <si>
    <t>04</t>
  </si>
  <si>
    <t>Vzduchotechnika - pitevny</t>
  </si>
  <si>
    <t>{75c9b10c-1bf8-49c4-8778-4a32e71ab7b0}</t>
  </si>
  <si>
    <t>05</t>
  </si>
  <si>
    <t>MaR - pitevny</t>
  </si>
  <si>
    <t>{0347e650-f2d6-427e-a32f-80d2998b79d4}</t>
  </si>
  <si>
    <t>VON</t>
  </si>
  <si>
    <t>Vedlejší a ostatní náklady</t>
  </si>
  <si>
    <t>{627a2c44-50a1-49c7-a8b5-e86f0bf01c67}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</si>
  <si>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</si>
  <si>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</si>
  <si>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</si>
  <si>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</si>
  <si>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</si>
  <si>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</si>
  <si>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</si>
  <si>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</si>
  <si>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</si>
  <si>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</si>
  <si>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</si>
  <si>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61 - Upravy povrchů vnitřní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</si>
  <si>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</si>
  <si>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</si>
  <si>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</si>
  <si>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</si>
  <si>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</si>
  <si>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</si>
  <si>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763 - Konstrukce suché výstavby</t>
  </si>
  <si>
    <t xml:space="preserve">    781 - Dokončovací práce - obklady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</si>
  <si>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</si>
  <si>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</si>
  <si>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</si>
  <si>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</si>
  <si>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</si>
  <si>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</si>
  <si>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 vyplň údaj</t>
  </si>
  <si>
    <t>Cenová soustava</t>
  </si>
  <si>
    <t>Typ, popis položky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</si>
  <si>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</si>
  <si>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</si>
  <si>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</si>
  <si>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</si>
  <si>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</si>
  <si>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</si>
  <si>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</si>
  <si>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</si>
  <si>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</si>
  <si>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</si>
  <si>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</si>
  <si>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</si>
  <si>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</si>
  <si>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310321111</t>
  </si>
  <si>
    <t>Zabetonování otvorů ve zdivu nadzákladovém včetně bednění, odbednění a výztuže (materiál v ceně) plochy do 1 m2</t>
  </si>
  <si>
    <t>m3</t>
  </si>
  <si>
    <t>CS ÚRS 2020 02</t>
  </si>
  <si>
    <t>4</t>
  </si>
  <si>
    <t>730329505</t>
  </si>
  <si>
    <t>Vodorovné konstrukce</t>
  </si>
  <si>
    <t>411388532</t>
  </si>
  <si>
    <t>Zabetonování otvorů ve stropech nebo v klenbách včetně lešení, bednění, odbednění a výztuže (materiál v ceně) v klenbách cihelných, kamenných nebo betonových</t>
  </si>
  <si>
    <t>-1308788062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</si>
  <si>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</si>
  <si>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</si>
  <si>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kus</t>
  </si>
  <si>
    <t>-1329385421</t>
  </si>
  <si>
    <t>6</t>
  </si>
  <si>
    <t>Úpravy povrchů, podlahy a osazování výplní</t>
  </si>
  <si>
    <t>611325222</t>
  </si>
  <si>
    <t>Vápenocementová omítka jednotlivých malých ploch štuková na stropech, plochy jednotlivě přes 0,09 do 0,25 m2</t>
  </si>
  <si>
    <t>-1857529306</t>
  </si>
  <si>
    <t>5</t>
  </si>
  <si>
    <t>612325222</t>
  </si>
  <si>
    <t>Vápenocementová omítka jednotlivých malých ploch štuková na stěnách, plochy jednotlivě přes 0,09 do 0,25 m2</t>
  </si>
  <si>
    <t>149746409</t>
  </si>
  <si>
    <t>VV</t>
  </si>
  <si>
    <t>"kondenzátní zápachové uzávěrky"</t>
  </si>
  <si>
    <t>(59)</t>
  </si>
  <si>
    <t>"prostupy stěnami"</t>
  </si>
  <si>
    <t>(59*2)</t>
  </si>
  <si>
    <t>Součet</t>
  </si>
  <si>
    <t>61</t>
  </si>
  <si>
    <t>Upravy povrchů vnitřní</t>
  </si>
  <si>
    <t>612135101</t>
  </si>
  <si>
    <t>Hrubá výplň rýh maltou jakékoli šířky rýhy ve stěnách</t>
  </si>
  <si>
    <t>m2</t>
  </si>
  <si>
    <t>968848569</t>
  </si>
  <si>
    <t>7</t>
  </si>
  <si>
    <t>612325121</t>
  </si>
  <si>
    <t>Vápenocementová omítka rýh štuková ve stěnách, šířky rýhy do 150 mm</t>
  </si>
  <si>
    <t>1799543701</t>
  </si>
  <si>
    <t>598*0,1</t>
  </si>
  <si>
    <t>Souče</t>
  </si>
  <si>
    <t>9</t>
  </si>
  <si>
    <t>Ostatní konstrukce a práce, bourání</t>
  </si>
  <si>
    <t>8</t>
  </si>
  <si>
    <t>949101112</t>
  </si>
  <si>
    <t>Lešení pomocné pracovní pro objekty pozemních staveb pro zatížení do 150 kg/m2, o výšce lešeňové podlahy přes 1,9 do 3,5 m</t>
  </si>
  <si>
    <t>1444834502</t>
  </si>
  <si>
    <t>"uvažováno 2m2 na klima jednotku "</t>
  </si>
  <si>
    <t>50*2</t>
  </si>
  <si>
    <t>"pro sekání drážek klima vedení a kondenzátu"</t>
  </si>
  <si>
    <t>600</t>
  </si>
  <si>
    <t>952901111</t>
  </si>
  <si>
    <t>Vyčištění budov nebo objektů před předáním do užívání budov bytové nebo občanské výstavby, světlé výšky podlaží do 4 m</t>
  </si>
  <si>
    <t>-1824756314</t>
  </si>
  <si>
    <t>10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</si>
  <si>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</si>
  <si>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</si>
  <si>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1729039767</t>
  </si>
  <si>
    <t>P</t>
  </si>
  <si>
    <t>Poznámka k položce:_x000D_
počet pozic a přesný rozsah bude určen na stavbě</t>
  </si>
  <si>
    <t>11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</si>
  <si>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</si>
  <si>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</si>
  <si>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-905565334</t>
  </si>
  <si>
    <t>12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</si>
  <si>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</si>
  <si>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</si>
  <si>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1188793077</t>
  </si>
  <si>
    <t>13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</si>
  <si>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</si>
  <si>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</si>
  <si>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-1993208372</t>
  </si>
  <si>
    <t>14</t>
  </si>
  <si>
    <t>971033381</t>
  </si>
  <si>
    <t>Vybourání otvorů ve zdivu základovém nebo nadzákladovém z cihel, tvárnic, příčkovek z cihel pálených na maltu vápennou nebo vápenocementovou plochy do 0,09 m2, tl. do 900 mm</t>
  </si>
  <si>
    <t>-45393005</t>
  </si>
  <si>
    <t>971033591</t>
  </si>
  <si>
    <t>Vybourání otvorů ve zdivu základovém nebo nadzákladovém z cihel, tvárnic, příčkovek z cihel pálených na maltu vápennou nebo vápenocementovou plochy do 1 m2, tl. přes 900 mm</t>
  </si>
  <si>
    <t>759328888</t>
  </si>
  <si>
    <t>(0,25*0,25*1,2)*2</t>
  </si>
  <si>
    <t>16</t>
  </si>
  <si>
    <t>972033171</t>
  </si>
  <si>
    <t>Vybourání otvorů v klenbách z cihel bez odstranění podlahy a násypu, plochy do 0,0225 m2, tl. do 450 mm</t>
  </si>
  <si>
    <t>485287000</t>
  </si>
  <si>
    <t>17</t>
  </si>
  <si>
    <t>972054241</t>
  </si>
  <si>
    <t>Vybourání otvorů ve stropech nebo klenbách železobetonových bez odstranění podlahy a násypu, plochy do 0,09 m2, tl. do 150 mm</t>
  </si>
  <si>
    <t>-165546491</t>
  </si>
  <si>
    <t>18</t>
  </si>
  <si>
    <t>973031324</t>
  </si>
  <si>
    <t>Vysekání výklenků nebo kapes ve zdivu z cihel na maltu vápennou nebo vápenocementovou kapes, plochy do 0,10 m2, hl. do 150 mm</t>
  </si>
  <si>
    <t>940116330</t>
  </si>
  <si>
    <t>Poznámka k položce:_x000D_
pro zápachové uzávěrky</t>
  </si>
  <si>
    <t>19</t>
  </si>
  <si>
    <t>974031143</t>
  </si>
  <si>
    <t>Vysekání rýh ve zdivu cihelném na maltu vápennou nebo vápenocementovou do hl. 70 mm a šířky do 100 mm</t>
  </si>
  <si>
    <t>m</t>
  </si>
  <si>
    <t>-600426377</t>
  </si>
  <si>
    <t>Poznámka k položce:_x000D_
přesný rozsah bude určen na stavbě</t>
  </si>
  <si>
    <t>997</t>
  </si>
  <si>
    <t>Přesun sutě</t>
  </si>
  <si>
    <t>20</t>
  </si>
  <si>
    <t>997006551</t>
  </si>
  <si>
    <t>Hrubé urovnání suti na skládce bez zhutnění</t>
  </si>
  <si>
    <t>t</t>
  </si>
  <si>
    <t>965675966</t>
  </si>
  <si>
    <t>997013216</t>
  </si>
  <si>
    <t>Vnitrostaveništní doprava suti a vybouraných hmot vodorovně do 50 m svisle ručně pro budovy a haly výšky přes 18 do 21 m</t>
  </si>
  <si>
    <t>-361678519</t>
  </si>
  <si>
    <t>22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</si>
  <si>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</si>
  <si>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</si>
  <si>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949519093</t>
  </si>
  <si>
    <t>23</t>
  </si>
  <si>
    <t>997013509</t>
  </si>
  <si>
    <t>Odvoz suti a vybouraných hmot na skládku nebo meziskládku se složením, na vzdálenost Příplatek k ceně za každý další i započatý 1 km přes 1 km</t>
  </si>
  <si>
    <t>2098614088</t>
  </si>
  <si>
    <t>13,486*19 'Přepočtené koeficientem množství</t>
  </si>
  <si>
    <t>24</t>
  </si>
  <si>
    <t>997013511</t>
  </si>
  <si>
    <t>Odvoz suti a vybouraných hmot z meziskládky na skládku s naložením a se složením, na vzdálenost do 1 km</t>
  </si>
  <si>
    <t>1035380749</t>
  </si>
  <si>
    <t>25</t>
  </si>
  <si>
    <t>997013631</t>
  </si>
  <si>
    <t>Poplatek za uložení stavebního odpadu na skládce (skládkovné) směsného stavebního a demoličního zatříděného do Katalogu odpadů pod kódem 17 09 04</t>
  </si>
  <si>
    <t>490678736</t>
  </si>
  <si>
    <t>Poznámka k položce:_x000D_
uvažováno cca 50%</t>
  </si>
  <si>
    <t>998</t>
  </si>
  <si>
    <t>Přesun hmot</t>
  </si>
  <si>
    <t>26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</si>
  <si>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</si>
  <si>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</si>
  <si>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954875086</t>
  </si>
  <si>
    <t>PSV</t>
  </si>
  <si>
    <t>Práce a dodávky PSV</t>
  </si>
  <si>
    <t>712</t>
  </si>
  <si>
    <t>Povlakové krytiny</t>
  </si>
  <si>
    <t>27</t>
  </si>
  <si>
    <t>712341659</t>
  </si>
  <si>
    <t>Provedení povlakové krytiny střech plochých do 10° pásy přitavením NAIP bodově</t>
  </si>
  <si>
    <t>1630316057</t>
  </si>
  <si>
    <t>28</t>
  </si>
  <si>
    <t>M</t>
  </si>
  <si>
    <t>62853004</t>
  </si>
  <si>
    <t>pás asfaltový natavitelný modifikovaný SBS tl 4,0mm s vložkou ze skleněné tkaniny a spalitelnou PE fólií nebo jemnozrnným minerálním posypem na horním povrchu</t>
  </si>
  <si>
    <t>32</t>
  </si>
  <si>
    <t>1342342010</t>
  </si>
  <si>
    <t>2,5*1,15 'Přepočtené koeficientem množství</t>
  </si>
  <si>
    <t>29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</si>
  <si>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</si>
  <si>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</si>
  <si>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-849980892</t>
  </si>
  <si>
    <t>30</t>
  </si>
  <si>
    <t>998712103</t>
  </si>
  <si>
    <t>Přesun hmot pro povlakové krytiny stanovený z hmotnosti přesunovaného materiálu vodorovná dopravní vzdálenost do 50 m v objektech výšky přes 12 do 24 m</t>
  </si>
  <si>
    <t>-846741000</t>
  </si>
  <si>
    <t>31</t>
  </si>
  <si>
    <t>998712181</t>
  </si>
  <si>
    <t>Přesun hmot pro povlakové krytiny stanovený z hmotnosti přesunovaného materiálu Příplatek k cenám za přesun prováděný bez použití mechanizace pro jakoukoliv výšku objektu</t>
  </si>
  <si>
    <t>-1337674295</t>
  </si>
  <si>
    <t>721</t>
  </si>
  <si>
    <t>Zdravotechnika - vnitřní kanalizace</t>
  </si>
  <si>
    <t>721 - R1</t>
  </si>
  <si>
    <t>Dořešení odvodnění kondenzátu od střešních jednotek</t>
  </si>
  <si>
    <t>-485399760</t>
  </si>
  <si>
    <t>33</t>
  </si>
  <si>
    <t>721171902</t>
  </si>
  <si>
    <t>Opravy odpadního potrubí plastového vsazení odbočky do potrubí DN 40</t>
  </si>
  <si>
    <t>-1411136038</t>
  </si>
  <si>
    <t>34</t>
  </si>
  <si>
    <t>72117404R</t>
  </si>
  <si>
    <t>Potrubí z trub polypropylenových připojovací DN 32</t>
  </si>
  <si>
    <t>-250019320</t>
  </si>
  <si>
    <t>35</t>
  </si>
  <si>
    <t>721194103</t>
  </si>
  <si>
    <t>Vyměření přípojek na potrubí vyvedení a upevnění odpadních výpustek DN 32</t>
  </si>
  <si>
    <t>782958189</t>
  </si>
  <si>
    <t>36</t>
  </si>
  <si>
    <t>721229111</t>
  </si>
  <si>
    <t>Zápachové uzávěrky montáž zápachových uzávěrek ostatních typů do DN 50</t>
  </si>
  <si>
    <t>650213179</t>
  </si>
  <si>
    <t>37</t>
  </si>
  <si>
    <t>5516183R</t>
  </si>
  <si>
    <t>uzávěrka zápachová pro klimatizační jednotky podomítková DN 32</t>
  </si>
  <si>
    <t>436344158</t>
  </si>
  <si>
    <t>38</t>
  </si>
  <si>
    <t>721290111</t>
  </si>
  <si>
    <t>Zkouška těsnosti kanalizace v objektech vodou do DN 125</t>
  </si>
  <si>
    <t>-1277004802</t>
  </si>
  <si>
    <t>39</t>
  </si>
  <si>
    <t>998721103</t>
  </si>
  <si>
    <t>Přesun hmot pro vnitřní kanalizace stanovený z hmotnosti přesunovaného materiálu vodorovná dopravní vzdálenost do 50 m v objektech výšky přes 12 do 24 m</t>
  </si>
  <si>
    <t>-1251816451</t>
  </si>
  <si>
    <t>40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</si>
  <si>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</si>
  <si>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</si>
  <si>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1820881614</t>
  </si>
  <si>
    <t>763</t>
  </si>
  <si>
    <t>Konstrukce suché výstavby</t>
  </si>
  <si>
    <t>41</t>
  </si>
  <si>
    <t>763 - R1</t>
  </si>
  <si>
    <t>Lokální demontáž podhledu a zpětná montáž - počet pozic a přesný rozsah bude určen na stavbě</t>
  </si>
  <si>
    <t>-1583940441</t>
  </si>
  <si>
    <t>42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</si>
  <si>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</si>
  <si>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</si>
  <si>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1273340496</t>
  </si>
  <si>
    <t>43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</si>
  <si>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</si>
  <si>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</si>
  <si>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451341405</t>
  </si>
  <si>
    <t>781</t>
  </si>
  <si>
    <t>Dokončovací práce - obklady</t>
  </si>
  <si>
    <t>44</t>
  </si>
  <si>
    <t>781473810</t>
  </si>
  <si>
    <t>Demontáž obkladů z dlaždic keramických lepených</t>
  </si>
  <si>
    <t>-1810726927</t>
  </si>
  <si>
    <t>45</t>
  </si>
  <si>
    <t>781474115</t>
  </si>
  <si>
    <t>Montáž obkladů vnitřních stěn z dlaždic keramických lepených flexibilním lepidlem maloformátových hladkých přes 22 do 25 ks/m2</t>
  </si>
  <si>
    <t>-1202402310</t>
  </si>
  <si>
    <t>46</t>
  </si>
  <si>
    <t>59761039</t>
  </si>
  <si>
    <t>obklad keramický hladký přes 22 do 25ks/m2</t>
  </si>
  <si>
    <t>324877571</t>
  </si>
  <si>
    <t>40*1,1 'Přepočtené koeficientem množství</t>
  </si>
  <si>
    <t>47</t>
  </si>
  <si>
    <t>781477111</t>
  </si>
  <si>
    <t>Montáž obkladů vnitřních stěn z dlaždic keramických Příplatek k cenám za plochu do 10 m2 jednotlivě</t>
  </si>
  <si>
    <t>-234284081</t>
  </si>
  <si>
    <t>48</t>
  </si>
  <si>
    <t>781495211</t>
  </si>
  <si>
    <t>Čištění vnitřních ploch po provedení obkladu stěn chemickými prostředky</t>
  </si>
  <si>
    <t>-438609919</t>
  </si>
  <si>
    <t>49</t>
  </si>
  <si>
    <t>998781103</t>
  </si>
  <si>
    <t>Přesun hmot pro obklady keramické stanovený z hmotnosti přesunovaného materiálu vodorovná dopravní vzdálenost do 50 m v objektech výšky přes 12 do 24 m</t>
  </si>
  <si>
    <t>2008184280</t>
  </si>
  <si>
    <t>50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</si>
  <si>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</si>
  <si>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</si>
  <si>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-1562139274</t>
  </si>
  <si>
    <t>784</t>
  </si>
  <si>
    <t>Dokončovací práce - malby a tapety</t>
  </si>
  <si>
    <t>51</t>
  </si>
  <si>
    <t>784111001</t>
  </si>
  <si>
    <t>Oprášení (ometení) podkladu v místnostech výšky do 3,80 m</t>
  </si>
  <si>
    <t>463066670</t>
  </si>
  <si>
    <t>52</t>
  </si>
  <si>
    <t>784181101</t>
  </si>
  <si>
    <t>Penetrace podkladu jednonásobná základní akrylátová v místnostech výšky do 3,80 m</t>
  </si>
  <si>
    <t>2020403339</t>
  </si>
  <si>
    <t>53</t>
  </si>
  <si>
    <t>784191007</t>
  </si>
  <si>
    <t>Čištění vnitřních ploch hrubý úklid po provedení malířských prací omytím podlah</t>
  </si>
  <si>
    <t>1700206085</t>
  </si>
  <si>
    <t>54</t>
  </si>
  <si>
    <t>784221101</t>
  </si>
  <si>
    <t>Malby z malířských směsí otěruvzdorných za sucha dvojnásobné, bílé za sucha otěruvzdorné dobře v místnostech výšky do 3,80 m</t>
  </si>
  <si>
    <t>-1493482596</t>
  </si>
  <si>
    <t>55</t>
  </si>
  <si>
    <t>784221131</t>
  </si>
  <si>
    <t>Malby z malířských směsí otěruvzdorných za sucha Příplatek k cenám dvojnásobných maleb za zvýšenou pracnost při provádění malého rozsahu plochy do 5 m2</t>
  </si>
  <si>
    <t>-326096594</t>
  </si>
  <si>
    <t>OST</t>
  </si>
  <si>
    <t>Ostatní</t>
  </si>
  <si>
    <t>56</t>
  </si>
  <si>
    <t>OST-1</t>
  </si>
  <si>
    <t>Požární ucpávky - nutné dořešit na stavbě</t>
  </si>
  <si>
    <t>kpl</t>
  </si>
  <si>
    <t>512</t>
  </si>
  <si>
    <t>503945331</t>
  </si>
  <si>
    <t>57</t>
  </si>
  <si>
    <t>OST-2</t>
  </si>
  <si>
    <t>Protiprachová opatření - zajištění otvorových prvků do okolních místností</t>
  </si>
  <si>
    <t>-60172412</t>
  </si>
  <si>
    <t>58</t>
  </si>
  <si>
    <t>OST-3</t>
  </si>
  <si>
    <t>Lokální výsprava podlahy u stoupaček vedení chladiva</t>
  </si>
  <si>
    <t>-1714336091</t>
  </si>
  <si>
    <t>02 - Elektroinstalace</t>
  </si>
  <si>
    <t xml:space="preserve">    97 - Prorážení otvorů</t>
  </si>
  <si>
    <t>M - Práce a dodávky M</t>
  </si>
  <si>
    <t xml:space="preserve">    21-M - Elektromontáže</t>
  </si>
  <si>
    <t xml:space="preserve">    22-M - Montáž sdělovací a zabezp.tech</t>
  </si>
  <si>
    <t>612325202</t>
  </si>
  <si>
    <t>Vápenocementová omítka jednotlivých malých ploch hrubá na stěnách, plochy jednotlivě přes 0,09 do 0,25 m2</t>
  </si>
  <si>
    <t>228481753</t>
  </si>
  <si>
    <t>1688566739</t>
  </si>
  <si>
    <t>-325052257</t>
  </si>
  <si>
    <t>45*0,05</t>
  </si>
  <si>
    <t>949111112</t>
  </si>
  <si>
    <t>Montáž lešení lehkého kozového trubkového o výšce lešeňové podlahy přes 1,2 do 1,9 m</t>
  </si>
  <si>
    <t>sada</t>
  </si>
  <si>
    <t>-2044191695</t>
  </si>
  <si>
    <t>949111212</t>
  </si>
  <si>
    <t>Montáž lešení lehkého kozového trubkového Příplatek za první a každý další den použití lešení k ceně -1112</t>
  </si>
  <si>
    <t>-576342386</t>
  </si>
  <si>
    <t>7*14 'Přepočtené koeficientem množství</t>
  </si>
  <si>
    <t>949111812</t>
  </si>
  <si>
    <t>Demontáž lešení lehkého kozového trubkového o výšce lešeňové podlahy přes 1,2 do 1,9 m</t>
  </si>
  <si>
    <t>868208899</t>
  </si>
  <si>
    <t>97</t>
  </si>
  <si>
    <t>Prorážení otvorů</t>
  </si>
  <si>
    <t>971100021RAB</t>
  </si>
  <si>
    <t>Vybourání otvorů ve zdivu cihelném, tloušťka 45 cm</t>
  </si>
  <si>
    <t>971033121R00</t>
  </si>
  <si>
    <t>Vrtání otvorů, zeď cihelná, do 3 cm, hl. do 15 cm</t>
  </si>
  <si>
    <t>974082112</t>
  </si>
  <si>
    <t>Vysekání rýh pro vodiče v omítce vápenné nebo vápenocementové stěn, šířky do 30 mm</t>
  </si>
  <si>
    <t>514285355</t>
  </si>
  <si>
    <t>971033123R00</t>
  </si>
  <si>
    <t>Vrtání otvorů, zeď cihelná, do 3 cm, hl. do 45 cm</t>
  </si>
  <si>
    <t>773611872</t>
  </si>
  <si>
    <t>-1748409459</t>
  </si>
  <si>
    <t>1605514930</t>
  </si>
  <si>
    <t>-232985127</t>
  </si>
  <si>
    <t>4,98*19 'Přepočtené koeficientem množství</t>
  </si>
  <si>
    <t>800298366</t>
  </si>
  <si>
    <t>960097948</t>
  </si>
  <si>
    <t>-1849075677</t>
  </si>
  <si>
    <t>Práce a dodávky M</t>
  </si>
  <si>
    <t>21-M</t>
  </si>
  <si>
    <t>Elektromontáže</t>
  </si>
  <si>
    <t>Úprava hlavního rozvaděče podle popisu v příl.11</t>
  </si>
  <si>
    <t>64</t>
  </si>
  <si>
    <t>Úprava rozvaděče R065 podle popisu v příl.11</t>
  </si>
  <si>
    <t>Úprava rozvaděče R02 podle popisu v příl.11</t>
  </si>
  <si>
    <t>Úprava rozvaděče R4 podle popisu v příl.11</t>
  </si>
  <si>
    <t>Úprava rozvaděče R21 podle popisu v příl.11</t>
  </si>
  <si>
    <t>Úprava rozvaděče R32 podle popisu v příl.11</t>
  </si>
  <si>
    <t>Úprava rozvaděče R34 podle popisu v příl.11</t>
  </si>
  <si>
    <t>Rozvaděč RCH1 včetně montáže, popis viz. příl.11</t>
  </si>
  <si>
    <t>Rozvaděč RCH2 včetně montáže, popis viz.příl.11</t>
  </si>
  <si>
    <t>35825270R</t>
  </si>
  <si>
    <t>Pojistka výkonová nízkoztrátová 200 A</t>
  </si>
  <si>
    <t>128</t>
  </si>
  <si>
    <t>1906762107</t>
  </si>
  <si>
    <t>Přepojení stávajícího kabelu v přípojkové skříni</t>
  </si>
  <si>
    <t>hod</t>
  </si>
  <si>
    <t>210290482R00</t>
  </si>
  <si>
    <t>Výměna pojistkové vložky nožové do 600 A</t>
  </si>
  <si>
    <t>Vypínač 400V/63A v krytu, venkovní, včetně montáže, a zapojení</t>
  </si>
  <si>
    <t>Vypínač 400V/32A v krytu, venkovní, včetně montáže, a zapojení</t>
  </si>
  <si>
    <t>211010002R00</t>
  </si>
  <si>
    <t>Osazení hmoždinky do cihlového zdiva, HM 8</t>
  </si>
  <si>
    <t>211010003R00</t>
  </si>
  <si>
    <t>Osazení hmoždinky do cihlového zdiva, HM 10</t>
  </si>
  <si>
    <t>210010021RT1</t>
  </si>
  <si>
    <t>Trubka tuhá z PVC uložená pevně, 16 mm</t>
  </si>
  <si>
    <t>34571091</t>
  </si>
  <si>
    <t>Trubka elektroinstalační tuhá z PVC 16 mm</t>
  </si>
  <si>
    <t>-1748090434</t>
  </si>
  <si>
    <t>210010022R00</t>
  </si>
  <si>
    <t>Trubka tuhá z PVC uložená pevně, 23 mm</t>
  </si>
  <si>
    <t>345710711R</t>
  </si>
  <si>
    <t>Trubka elektroinst.bezhalogenová hrdlová z PPO D20 mm, mechanicky odolná 750N/5cm</t>
  </si>
  <si>
    <t>-1744393092</t>
  </si>
  <si>
    <t>210010023R00</t>
  </si>
  <si>
    <t>Trubka tuhá z PVC uložená pevně, 29 mm</t>
  </si>
  <si>
    <t>-138199419</t>
  </si>
  <si>
    <t>345710713R</t>
  </si>
  <si>
    <t>Trubka elektroinst.bezhalogenová hrdlová z PPO D32 mm, mechanicky odolná 750N/5cm</t>
  </si>
  <si>
    <t>744237458</t>
  </si>
  <si>
    <t>210010134R00</t>
  </si>
  <si>
    <t>Trubka ochranná z PE, uložená pevně, DN do 47 mm</t>
  </si>
  <si>
    <t>62</t>
  </si>
  <si>
    <t>345710715R</t>
  </si>
  <si>
    <t>Trubka elektroinst.bezhalogenová hrdlová z PPO D50 mm, mechanicky odolná 750N/5cm</t>
  </si>
  <si>
    <t>-228225337</t>
  </si>
  <si>
    <t>34571095R</t>
  </si>
  <si>
    <t>Trubka elektroinst.hrdlová z PVC D50 mm, mechanicky odolná 320N/5cm</t>
  </si>
  <si>
    <t>2117422002</t>
  </si>
  <si>
    <t>210810046R00</t>
  </si>
  <si>
    <t>Kabel CYKY-m 750 V 3 x 2,5 mm2 pevně uložený</t>
  </si>
  <si>
    <t>34111036</t>
  </si>
  <si>
    <t>Kabel silový s Cu jádrem 750 V CYKY 3 x 2,5 mm2</t>
  </si>
  <si>
    <t>611394536</t>
  </si>
  <si>
    <t>210810048R00</t>
  </si>
  <si>
    <t>Kabel CYKY-m 750 V 3 žíly 6 až 16 mm,pevně uložený</t>
  </si>
  <si>
    <t>68</t>
  </si>
  <si>
    <t>34111050</t>
  </si>
  <si>
    <t>Kabel silový s Cu jádrem 750 V CYKY 3 C x 6 mm2</t>
  </si>
  <si>
    <t>-1247488025</t>
  </si>
  <si>
    <t>210810057R00</t>
  </si>
  <si>
    <t>Kabel CYKY-m 750 V 5 žil 4 až 6 mm pevně uložený</t>
  </si>
  <si>
    <t>76</t>
  </si>
  <si>
    <t>34111098</t>
  </si>
  <si>
    <t>Kabel silový s Cu jádrem 750 V CYKY 5 x 4 mm2</t>
  </si>
  <si>
    <t>1731333892</t>
  </si>
  <si>
    <t>210810058R00</t>
  </si>
  <si>
    <t>Kabel CYKY-m 750 V 5 žil 10 až 16 mm pevně uložený</t>
  </si>
  <si>
    <t>-404966959</t>
  </si>
  <si>
    <t>34111101</t>
  </si>
  <si>
    <t>Kabel silový s Cu jádrem 750 V CYKY 5 x 10 mm2</t>
  </si>
  <si>
    <t>2142102209</t>
  </si>
  <si>
    <t>34111102</t>
  </si>
  <si>
    <t>Kabel silový s Cu jádrem 750 V CYKY 5 x 16 mm2</t>
  </si>
  <si>
    <t>-276164888</t>
  </si>
  <si>
    <t>210810109R00</t>
  </si>
  <si>
    <t>Kabel CYKY-m 1 kV 4 x 25 mm2 pevně uložený</t>
  </si>
  <si>
    <t>80</t>
  </si>
  <si>
    <t>34111610</t>
  </si>
  <si>
    <t>Kabel silový s Cu jádrem 1 kV 1-CYKY 4 x 25 mm2</t>
  </si>
  <si>
    <t>1495768059</t>
  </si>
  <si>
    <t>210810111R00</t>
  </si>
  <si>
    <t>Kabel CYKY-m 1 kV 3x50+35 pevně uložený</t>
  </si>
  <si>
    <t>84</t>
  </si>
  <si>
    <t>34111637</t>
  </si>
  <si>
    <t>Kabel silový s Cu jádrem 1 kV 1-CYKY 3 x 50 + 35</t>
  </si>
  <si>
    <t>1637820485</t>
  </si>
  <si>
    <t>210800530R00</t>
  </si>
  <si>
    <t>Vodič nn a vn CY 25 mm2 uložený volně</t>
  </si>
  <si>
    <t>86</t>
  </si>
  <si>
    <t>34140827</t>
  </si>
  <si>
    <t>vodič silový s Cu jádrem CY 25mm2</t>
  </si>
  <si>
    <t>-357426952</t>
  </si>
  <si>
    <t>210100001</t>
  </si>
  <si>
    <t>Ukončení vodičů v rozvaděči + zapojení do 2,5 mm2</t>
  </si>
  <si>
    <t>88</t>
  </si>
  <si>
    <t>59</t>
  </si>
  <si>
    <t>210100002</t>
  </si>
  <si>
    <t>Ukončení vodičů v rozvaděči + zapojení do 6 mm2</t>
  </si>
  <si>
    <t>90</t>
  </si>
  <si>
    <t>60</t>
  </si>
  <si>
    <t>210100003</t>
  </si>
  <si>
    <t>Ukončení vodičů v rozvaděči + zapojení do 16 mm2</t>
  </si>
  <si>
    <t>92</t>
  </si>
  <si>
    <t>210100004</t>
  </si>
  <si>
    <t>Ukončení vodičů v rozvaděči + zapojení do 25 mm2</t>
  </si>
  <si>
    <t>94</t>
  </si>
  <si>
    <t>210100006</t>
  </si>
  <si>
    <t>Ukončení vodičů v rozvaděči + zapojení do 50 mm2</t>
  </si>
  <si>
    <t>96</t>
  </si>
  <si>
    <t>63</t>
  </si>
  <si>
    <t>210100010</t>
  </si>
  <si>
    <t>Ukončení vodičů v rozvaděči + zapojení do 150 mm2</t>
  </si>
  <si>
    <t>98</t>
  </si>
  <si>
    <t>210220302RT6</t>
  </si>
  <si>
    <t>Svorka hromosvodová nad 2 šrouby /ST, SJ, SR, atd/, včetně dodávky svorky SP kovových částí d 3-12 mm</t>
  </si>
  <si>
    <t>100</t>
  </si>
  <si>
    <t>65</t>
  </si>
  <si>
    <t>210220101R00</t>
  </si>
  <si>
    <t>Vodiče svodové FeZn D do 10,Al 10,Cu 8 +podpěry</t>
  </si>
  <si>
    <t>102</t>
  </si>
  <si>
    <t>66</t>
  </si>
  <si>
    <t>35441542R</t>
  </si>
  <si>
    <t>Podpěra vedení na ploché stř. plast. štěrk PV 21-c</t>
  </si>
  <si>
    <t>-1899366174</t>
  </si>
  <si>
    <t>67</t>
  </si>
  <si>
    <t>35441421R</t>
  </si>
  <si>
    <t>Podpěra vedení do zdiva PV 1a-25</t>
  </si>
  <si>
    <t>-118404481</t>
  </si>
  <si>
    <t>Revize elektroinstalace</t>
  </si>
  <si>
    <t>108</t>
  </si>
  <si>
    <t>69</t>
  </si>
  <si>
    <t>Dokumentace skutečného provedení</t>
  </si>
  <si>
    <t>110</t>
  </si>
  <si>
    <t>22-M</t>
  </si>
  <si>
    <t>Montáž sdělovací a zabezp.tech</t>
  </si>
  <si>
    <t>70</t>
  </si>
  <si>
    <t>220261144R00</t>
  </si>
  <si>
    <t>Příchytka kabelová 29 - 40</t>
  </si>
  <si>
    <t>112</t>
  </si>
  <si>
    <t>71</t>
  </si>
  <si>
    <t>345717555R</t>
  </si>
  <si>
    <t>Příchytka PVC pro trubky EN Ø 50 mm</t>
  </si>
  <si>
    <t>256</t>
  </si>
  <si>
    <t>1503470339</t>
  </si>
  <si>
    <t>72</t>
  </si>
  <si>
    <t>345717553R</t>
  </si>
  <si>
    <t>Příchytka PVC pro trubky EN Ø 32 mm</t>
  </si>
  <si>
    <t>-1680086504</t>
  </si>
  <si>
    <t>73</t>
  </si>
  <si>
    <t>345717551R</t>
  </si>
  <si>
    <t>Příchytka PVC pro trubky EN Ø 20 mm</t>
  </si>
  <si>
    <t>-267524077</t>
  </si>
  <si>
    <t>74</t>
  </si>
  <si>
    <t>345717550R</t>
  </si>
  <si>
    <t>Příchytka PVC pro trubky EN Ø 16 mm</t>
  </si>
  <si>
    <t>120</t>
  </si>
  <si>
    <t>03 - Klimatizace-revize 9/2023</t>
  </si>
  <si>
    <t xml:space="preserve">Parametry zařízení "hluk, příkon" jsou dány jako maximální s odchylkou max. 5% od zadaných hodnot. Parametry zařízení "topný a chladící výkon" jsou dány jako minimální s odchylkou max. 5% od zadaných hodnot. </t>
  </si>
  <si>
    <t xml:space="preserve">    751 - Vzduchotechnika a chlazení</t>
  </si>
  <si>
    <t xml:space="preserve">      D1 - Zařízení č.1A</t>
  </si>
  <si>
    <t xml:space="preserve">        D2 - Venkovní jednotka</t>
  </si>
  <si>
    <t xml:space="preserve">        D4 - Vnitřní jednotka</t>
  </si>
  <si>
    <t xml:space="preserve">      D5 - Zařízení č.1B</t>
  </si>
  <si>
    <t xml:space="preserve">      D6 - Zařízení č.1C</t>
  </si>
  <si>
    <t xml:space="preserve">      D7 - Zařízení č.1D</t>
  </si>
  <si>
    <t xml:space="preserve">      D8 - Zařízení č.1E</t>
  </si>
  <si>
    <t>751</t>
  </si>
  <si>
    <t>Vzduchotechnika a chlazení</t>
  </si>
  <si>
    <t>D1</t>
  </si>
  <si>
    <t>Zařízení č.1A</t>
  </si>
  <si>
    <t>D2</t>
  </si>
  <si>
    <t>Venkovní jednotka</t>
  </si>
  <si>
    <t>1A.1</t>
  </si>
  <si>
    <t>Venkovní jednotka, Qch(Min.)=12,1kW; Qt(Min.)=12,5kW; Nel(Max.)=3,24kW; 49dB(A)(Max.)-1m od jednotky</t>
  </si>
  <si>
    <t>ks</t>
  </si>
  <si>
    <t>Poznámka k položce:_x000D_
součástí ceny jednotky je:_x000D_
- doprava_x000D_
- montáž_x000D_
- oživení celého systému_x000D_
- venkovní konzola / ocelová konstrukce_x000D_
- centrální ovladač, vč. prokabelování</t>
  </si>
  <si>
    <t>D4</t>
  </si>
  <si>
    <t>Vnitřní jednotka</t>
  </si>
  <si>
    <t>1A.2</t>
  </si>
  <si>
    <t>Nástěnná jednotka; Qch(Min.)=2,8kW; Qt(Min.)=3,2kW; 25dB(A)(Max.)-1m od jednotky</t>
  </si>
  <si>
    <t>Poznámka k položce:_x000D_
součástí ceny jednotky je:_x000D_
- doprava_x000D_
- montáž</t>
  </si>
  <si>
    <t>1A.3</t>
  </si>
  <si>
    <t>1A.4</t>
  </si>
  <si>
    <t>1A.5</t>
  </si>
  <si>
    <t>Vedení chladiva vč. závěsného mat, komunikačního kabelu, propojení vnitřních dílů napájecím kabelem, odvodu kondenzátu, chladivo R410a</t>
  </si>
  <si>
    <t>bm</t>
  </si>
  <si>
    <t>Pol6</t>
  </si>
  <si>
    <t>Ovladač</t>
  </si>
  <si>
    <t>D5</t>
  </si>
  <si>
    <t>Zařízení č.1B</t>
  </si>
  <si>
    <t>1B.1</t>
  </si>
  <si>
    <t>Venkovní jednotka, Qch(Min.)=22,4kW; Qt(Min.)=25kW; Nel(Max.)=5,54kW; 55dB(A)(Max.)-1m od jednotky</t>
  </si>
  <si>
    <t>1B.9</t>
  </si>
  <si>
    <t>1B.2</t>
  </si>
  <si>
    <t>1B.3</t>
  </si>
  <si>
    <t>1B.4</t>
  </si>
  <si>
    <t>1B.5</t>
  </si>
  <si>
    <t>1B.6</t>
  </si>
  <si>
    <t>Nástěnná jednotka; Qch(Min.)=7,1kW; Qt(Min.)=8,0kW; 45dB(A)(Max.)-1m od jednotky</t>
  </si>
  <si>
    <t>1B.7</t>
  </si>
  <si>
    <t>1B.10</t>
  </si>
  <si>
    <t>1B.11</t>
  </si>
  <si>
    <t>1B.12</t>
  </si>
  <si>
    <t>Vnitřní jednotka; Qch(Min.)=4,5kW; Qt(Min.)=5,0kW; 40dB(A)(Max.)-1m od jednotky</t>
  </si>
  <si>
    <t>1B.13</t>
  </si>
  <si>
    <t>Podstropní jednotka; Qch(Min.)=11,2kW; Qt(Min.)=12,5kW; 44dB(A)(Max.)-1m od jednotky</t>
  </si>
  <si>
    <t>1B.3.1</t>
  </si>
  <si>
    <t>D6</t>
  </si>
  <si>
    <t>Zařízení č.1C</t>
  </si>
  <si>
    <t>1C.1</t>
  </si>
  <si>
    <t>Venkovní jednotka, Qch(Min.)=50kW; Qt(Min.)=56kW; Nel(Max.)=14,61kW; 60dB(A)(Max.)-1m od jednotky</t>
  </si>
  <si>
    <t>1C.2</t>
  </si>
  <si>
    <t>1C.3</t>
  </si>
  <si>
    <t>1C.4</t>
  </si>
  <si>
    <t>78</t>
  </si>
  <si>
    <t>1C.5</t>
  </si>
  <si>
    <t>1C.6</t>
  </si>
  <si>
    <t>82</t>
  </si>
  <si>
    <t>1C.7</t>
  </si>
  <si>
    <t>1C.8</t>
  </si>
  <si>
    <t>1C.9</t>
  </si>
  <si>
    <t>1C.10</t>
  </si>
  <si>
    <t>1C.11</t>
  </si>
  <si>
    <t>1C.12</t>
  </si>
  <si>
    <t>1C.13</t>
  </si>
  <si>
    <t>D7</t>
  </si>
  <si>
    <t>Zařízení č.1D</t>
  </si>
  <si>
    <t>1D.1</t>
  </si>
  <si>
    <t>Venkovní jednotka (tepelné čerpadlo), Qch(Min.)=33,5kW; Qt(Min.)=37,5kW; Nel(Max.)=10kW; 59dB(A)(Max.)-1m od jednotky</t>
  </si>
  <si>
    <t>1D.2</t>
  </si>
  <si>
    <t>1D.3</t>
  </si>
  <si>
    <t>114</t>
  </si>
  <si>
    <t>1D.4</t>
  </si>
  <si>
    <t>116</t>
  </si>
  <si>
    <t>1D.5</t>
  </si>
  <si>
    <t>118</t>
  </si>
  <si>
    <t>1D.6</t>
  </si>
  <si>
    <t>1D.7</t>
  </si>
  <si>
    <t>122</t>
  </si>
  <si>
    <t>1D.8</t>
  </si>
  <si>
    <t>124</t>
  </si>
  <si>
    <t>1D.9</t>
  </si>
  <si>
    <t>126</t>
  </si>
  <si>
    <t>D8</t>
  </si>
  <si>
    <t>Zařízení č.1E</t>
  </si>
  <si>
    <t>1E.1</t>
  </si>
  <si>
    <t>Venkovní jednotka, Qch(Min.)=33,5kW; Qt(Min.)=37,5kW; Nel(Max.)=10,31W; 59dB(A)(Max.)-1m od jednotky</t>
  </si>
  <si>
    <t>130</t>
  </si>
  <si>
    <t>1E.9</t>
  </si>
  <si>
    <t>Venkovní jednotka, Qch(Min.)=61,5kW; Qt(Min.)=64kW; Nel(Max.)=23,21W; 61dB(A)(Max.)-1m od jednotky</t>
  </si>
  <si>
    <t>132</t>
  </si>
  <si>
    <t>1E.2</t>
  </si>
  <si>
    <t>144</t>
  </si>
  <si>
    <t>1E.3</t>
  </si>
  <si>
    <t>146</t>
  </si>
  <si>
    <t>1E.4</t>
  </si>
  <si>
    <t>148</t>
  </si>
  <si>
    <t>1E.5</t>
  </si>
  <si>
    <t>150</t>
  </si>
  <si>
    <t>1E.6</t>
  </si>
  <si>
    <t>152</t>
  </si>
  <si>
    <t>1E.7</t>
  </si>
  <si>
    <t>154</t>
  </si>
  <si>
    <t>1E.10</t>
  </si>
  <si>
    <t>156</t>
  </si>
  <si>
    <t>1E.11</t>
  </si>
  <si>
    <t>158</t>
  </si>
  <si>
    <t>1E.12</t>
  </si>
  <si>
    <t>160</t>
  </si>
  <si>
    <t>1E.13</t>
  </si>
  <si>
    <t>162</t>
  </si>
  <si>
    <t>1E.14</t>
  </si>
  <si>
    <t>164</t>
  </si>
  <si>
    <t>1E.15</t>
  </si>
  <si>
    <t>166</t>
  </si>
  <si>
    <t>1E.16</t>
  </si>
  <si>
    <t>168</t>
  </si>
  <si>
    <t>1E.17</t>
  </si>
  <si>
    <t>170</t>
  </si>
  <si>
    <t>1E.18</t>
  </si>
  <si>
    <t>172</t>
  </si>
  <si>
    <t>1E.19</t>
  </si>
  <si>
    <t>174</t>
  </si>
  <si>
    <t>1E.20</t>
  </si>
  <si>
    <t>176</t>
  </si>
  <si>
    <t>1E.21</t>
  </si>
  <si>
    <t>178</t>
  </si>
  <si>
    <t>1E.22</t>
  </si>
  <si>
    <t>180</t>
  </si>
  <si>
    <t>1E.23</t>
  </si>
  <si>
    <t>182</t>
  </si>
  <si>
    <t>184</t>
  </si>
  <si>
    <t>Pol9</t>
  </si>
  <si>
    <t>MaR - klimatizace</t>
  </si>
  <si>
    <t>set</t>
  </si>
  <si>
    <t>188</t>
  </si>
  <si>
    <t>Pol11</t>
  </si>
  <si>
    <t>Ocelové konstrukce pod všechny KJ jednotky</t>
  </si>
  <si>
    <t>192</t>
  </si>
  <si>
    <t>Pol13</t>
  </si>
  <si>
    <t>Prováděcí projekt a Projekt skutečného provedení</t>
  </si>
  <si>
    <t>196</t>
  </si>
  <si>
    <t>Pol14</t>
  </si>
  <si>
    <t>Předávací dokumentace</t>
  </si>
  <si>
    <t>198</t>
  </si>
  <si>
    <t>04 - Vzduchotechnika - pitevny</t>
  </si>
  <si>
    <t>M – PROject CZ s.r.o.</t>
  </si>
  <si>
    <t>Parametry zařízení "hluk, příkon" jsou dány jako maximální s odchylkou max. 5% od zadaných hodnot. Parametry zařízení "topný a chladící výkon" jsou dány jako minimální s odchylkou max. 5% od zadaných hodnot.</t>
  </si>
  <si>
    <t xml:space="preserve">D1 - Větrání prostoru piteven                     </t>
  </si>
  <si>
    <t>D2 - Zařízení č. 1A – Rozvody chladu</t>
  </si>
  <si>
    <t xml:space="preserve">D3 - Ostatní práce a dodávky </t>
  </si>
  <si>
    <t xml:space="preserve">Větrání prostoru piteven                     </t>
  </si>
  <si>
    <t>1.a-d</t>
  </si>
  <si>
    <t>Zdroj chladu - část 1.a-d</t>
  </si>
  <si>
    <t>Poznámka k položce:_x000D_
VZT jednotka s kapalinovou rekuperací ,  Vp=6500 m3/h, dp=400 Pa,Vo=6600 m3/h, dp=1000 Pa  , Qch=90kW(30% ETG, spád 6/12°C),                              Ohřev 27 kW(voda, spád 80/60°C) vč.frekvenčních měničů, sifonu, pružných manžet , Přívodní část určena pro vnitřní prostředí a v atypickém pravoúhlém provedení: pružná manžeta; klapka; filtr F5 (vč. diferenčního manometru); glykolový okruh s min. účinností 68 % dle regulace Ecodesign (vč. nerezové vany + sifón);  rohová volná komora; přívodní ventilátor Ne = 3.0 kW, max příkon 2,9 kW, učinnost min. 75 %, frekvenční měnič  (vč. hlavního vypínače, bezpečnostního vypínače, dveřního kontaktu – vše prokabelováno); filtr F9 (vč. diferenčního manometru); pružná manžeta. Max. rozměry dle výkresové dokumentace; max. průřezová rychlost 1,7 m/s.1.Odvodní část:  glykolový rekuperační okruh (vč. nerezové vany + sifon) v celonerezovém provedení, Max. rozměry dle výkresové dokumentace; max. průřezová rychlost 1,7 m/s., 2. Odvodní část určena do venkovního prostředí, vnitřek v nerezovém provedení: pružná manžeta; odvodní ventilátor Ne = 4.0 kW, max příkon 3,2 kW, učinnost min. 70 %, frekvenční měnič  (vč. hlavního vypínače, bezpečnostního vypínače, dveřního kontaktu – vše prokabelováno); klapka; pružná manžeta, Společné pro všechny části jednotky: akustický výkon na povrchu zař. max. 55 dB(A),  tloušťka opláštění 60mm(minerální vata), ekodesign, eurovent, konstrukce pod VZT jednotku.</t>
  </si>
  <si>
    <t>1.b</t>
  </si>
  <si>
    <t>ZRUŠENO</t>
  </si>
  <si>
    <t>1.c</t>
  </si>
  <si>
    <t>1.d</t>
  </si>
  <si>
    <t>1.2a</t>
  </si>
  <si>
    <t>Oběhové čerpadlo vytápění, voda, 1,17m3/h, 15kPa, řízení na proporcionální nebo konstatntní tlak, regulace otáček, vč. armatur, teploměru, tlakoměru, pojišťovací ventil, trojcestný regulační ventil vč. servopohonu, 2x uzavírací ventil (směšovací okruh VZT jednotky)</t>
  </si>
  <si>
    <t>1.2b</t>
  </si>
  <si>
    <t>Oběhové čerpadlo chlazení,30% ETG, 14,18m3/h, 150kPa, řízení na proporcionální nebo konstatntní tlak, regulace otáček, vč. armatur, teploměru, tlakoměru, pojišťovací ventil, trojcestný regulační ventil vč. servopohonu, expanzní nádoby 50l, 2x uzavírací ventil (směšovací okruh VZT jednotky)</t>
  </si>
  <si>
    <t>1.2c</t>
  </si>
  <si>
    <t>Oběhové čerpadlo ZZT, glykol, 2,15m3/h, 550kPa, řízení na proporcionální nebo konstatntní tlak, regulace otáček, vč. expanzní nádoby 50l, armatur, teploměru, tlakoměru, pojišťovací ventil, 4x uzavírací ventil</t>
  </si>
  <si>
    <t>1.4</t>
  </si>
  <si>
    <t>Nerezové potrubí lisované pro glykolový okruh d35x1,2, vč.tvarovek, spojek, spojovacího a těsnícího materiálu, závěsů, kaučukové izolace, ve vnitřním prostoru v nerezové chráničce, vč. náplně 35% ethylenglykol</t>
  </si>
  <si>
    <t>1.5a</t>
  </si>
  <si>
    <t>Vyústka přívodní nerezová dvouřadá s nastavitelnými lamelami, vč. regulace, montáčního mat., 600x150</t>
  </si>
  <si>
    <t>1.5b</t>
  </si>
  <si>
    <t>Vyústka přívodní nerezová dvouřadá s nastavitelnými lamelami, vč. regulace, montáčního mat., 425x425</t>
  </si>
  <si>
    <t>1.6</t>
  </si>
  <si>
    <t>Hranaté potrubí , pozink.plech, vč.tvarovek, spojek, spojovacího a těsnícího materiálu, závěsů, klapek do odboček, síta z tahokovu, třída těsnosti C</t>
  </si>
  <si>
    <t>1.7</t>
  </si>
  <si>
    <t>Kruhové potrubí SPIRO , pozink.plech , vč.tvarovek, spojek, spojovacího a těsnícího materiálu, závěsů, klapek do odboček, třída těsnosti C, DN 125</t>
  </si>
  <si>
    <t>1.8</t>
  </si>
  <si>
    <t>Tepelná izolace, minerální vata tl.4cm a pozink. oplechováním, rozsah celé přívodní potrubí od fasády po přívodní jednotku</t>
  </si>
  <si>
    <t>1.9a</t>
  </si>
  <si>
    <t>Tlumič hluku kulisový v hygienickém provedení, 1260x797-3000</t>
  </si>
  <si>
    <t>1.9b</t>
  </si>
  <si>
    <t>Tlumič hluku kulisový v hygienickém provedení, 1260x797-2000</t>
  </si>
  <si>
    <t>1.9c</t>
  </si>
  <si>
    <t>Tlumič hluku kulisový v hygienickém provedení, 1260x797-1500</t>
  </si>
  <si>
    <t>1.10</t>
  </si>
  <si>
    <t>Protidešťová žaluzie vč. síta 610x1355</t>
  </si>
  <si>
    <t>1.11</t>
  </si>
  <si>
    <t>Hranaté nerezové potrubí vč.tvarovek, spojek, spojovacího a těsnícího materiálu, závěsů, klapek do odboček, třída těsnosti C</t>
  </si>
  <si>
    <t>1.12a</t>
  </si>
  <si>
    <t>Kruhové potrubí , nerez.plech , vč.tvarovek, spojek, spojovacího a těsnícího materiálu, závěsů, klapek do odboček, třída těsnosti C, DN 315</t>
  </si>
  <si>
    <t>1.12b</t>
  </si>
  <si>
    <t>Kruhové potrubí , nerez.plech , vč.tvarovek, spojek, spojovacího a těsnícího materiálu, závěsů, klapek do odboček, třída těsnosti C, DN 250</t>
  </si>
  <si>
    <t>1.13a</t>
  </si>
  <si>
    <t>Regulátor průtoku elektronický nerezový, d(mm), pro průtoky:(m3/h), vč. tlumiče hluku L=…….mm, chemická zátěž: H2O2, formaldehyd, d315, 0-2600 m3/h, tlumič L=600mm</t>
  </si>
  <si>
    <t>1.13b</t>
  </si>
  <si>
    <t>Regulátor průtoku elektronický nerezový, d(mm), pro průtoky:(m3/h), vč. tlumiče hluku L=…….mm, chemická zátěž: H2O2, formaldehyd, d250, 0-1300 m3/h, tlumič L=600mm</t>
  </si>
  <si>
    <t>1.14</t>
  </si>
  <si>
    <t>Pružná hadice DN 125</t>
  </si>
  <si>
    <t>1.15</t>
  </si>
  <si>
    <t>Taliřový ventil kovový d125</t>
  </si>
  <si>
    <t>1.16</t>
  </si>
  <si>
    <t>Tepelná izolace, minerální vata tl.4cm a nerezové oplechováním, rozsah od glykolového výměníku po fasádu</t>
  </si>
  <si>
    <t>Zařízení č. 1A – Rozvody chladu</t>
  </si>
  <si>
    <t>Pol15</t>
  </si>
  <si>
    <t>Trojcestný regulační ventil (chlzení 6/12°C, 30%ETG; 74kW; DN 50 včetně servopohonu</t>
  </si>
  <si>
    <t>Pol16</t>
  </si>
  <si>
    <t>Mezi přírubová klapka DN 50</t>
  </si>
  <si>
    <t>Pol17</t>
  </si>
  <si>
    <t>Přírubový filtr DN50</t>
  </si>
  <si>
    <t>Pol18</t>
  </si>
  <si>
    <t>Vyvažovací ventil DN 50</t>
  </si>
  <si>
    <t>Pol19</t>
  </si>
  <si>
    <t>Odvzdušňovací ventily</t>
  </si>
  <si>
    <t>Pol20</t>
  </si>
  <si>
    <t>Vypouštěcí ventily</t>
  </si>
  <si>
    <t>Pol21</t>
  </si>
  <si>
    <t>Potrubí do DN50 včetně tvarovek, ocelové bezešvé závitové</t>
  </si>
  <si>
    <t>Pol22</t>
  </si>
  <si>
    <t>Izolace ocelového potrubí s chladící vodou tl.25mm kaučuk s parozábranou</t>
  </si>
  <si>
    <t>Pol23</t>
  </si>
  <si>
    <t>Kompenzátor DN 50</t>
  </si>
  <si>
    <t>Pol24</t>
  </si>
  <si>
    <t>Manometr</t>
  </si>
  <si>
    <t>Pol25</t>
  </si>
  <si>
    <t>Teploměr</t>
  </si>
  <si>
    <t>Pol26</t>
  </si>
  <si>
    <t>Glykol</t>
  </si>
  <si>
    <t>Pol27</t>
  </si>
  <si>
    <t>Závěsový, montážní, spojovací a těsnící materiál</t>
  </si>
  <si>
    <t>kg</t>
  </si>
  <si>
    <t>D3</t>
  </si>
  <si>
    <t xml:space="preserve">Ostatní práce a dodávky </t>
  </si>
  <si>
    <t>Pol28</t>
  </si>
  <si>
    <t>Demontáž a úprava stávající VZT</t>
  </si>
  <si>
    <t>Pol29</t>
  </si>
  <si>
    <t>Projekt skutečného provedení</t>
  </si>
  <si>
    <t>Pol30</t>
  </si>
  <si>
    <t>Zaregulování, uvedení do provozu</t>
  </si>
  <si>
    <t>Pol31</t>
  </si>
  <si>
    <t>Kompletační činnost</t>
  </si>
  <si>
    <t>Pol32</t>
  </si>
  <si>
    <t>Stavební přípomoce, prostupy vč.začištění, validace</t>
  </si>
  <si>
    <t>05 - MaR - pitevny</t>
  </si>
  <si>
    <t>D1 - 1 Periferie</t>
  </si>
  <si>
    <t>D2 - 2 Řídící jednotka</t>
  </si>
  <si>
    <t>D3 - 3 Kabeláž</t>
  </si>
  <si>
    <t>D4 - 4 Rozvodnice</t>
  </si>
  <si>
    <t>D5 - 5 Ostatní práce a dodávky</t>
  </si>
  <si>
    <t>1 Periferie</t>
  </si>
  <si>
    <t>Pol33</t>
  </si>
  <si>
    <t>1.1 Snímač teploty s Ni 1000, venkovní provedení</t>
  </si>
  <si>
    <t>Pol34</t>
  </si>
  <si>
    <t>1.2 1.1, 1.22 - Pohon klapky 16Nm,24VAC,2P, s havarijní funkcí</t>
  </si>
  <si>
    <t>Pol35</t>
  </si>
  <si>
    <t>1.3 1.2, 1.15, 1.23 - Snímač dif.tlaku 50-500Pa</t>
  </si>
  <si>
    <t>Pol36</t>
  </si>
  <si>
    <t>1.4 1.3, 1.4, 1.7, 1.10 - Příložné teplotní čidlo Ni 1000.</t>
  </si>
  <si>
    <t>Pol37</t>
  </si>
  <si>
    <t>1.5 1.10 - Termostat protimrazové ochrany, -5..+15°C, 6m</t>
  </si>
  <si>
    <t>Pol38</t>
  </si>
  <si>
    <t>1.6 1.6 - Kanál.čidlo teploty Ni1000</t>
  </si>
  <si>
    <t>Pol39</t>
  </si>
  <si>
    <t>1.7 1.25, 1.29, 1.33, 1.37 - Snímač teploty s Ni 1000, venkovní provedení</t>
  </si>
  <si>
    <t>Pol40</t>
  </si>
  <si>
    <t>1.8 1.26, 1.30, 1.34, 1.38 - Čidlo tlakové diference pro vzduch a nekorosivní plyny provozní napětí AC 24 V nebo DC 13.5…33 V výstupní signál DC 0...10 V nastavení nulového bodu rozsah: +/-50Pa</t>
  </si>
  <si>
    <t>Pol41</t>
  </si>
  <si>
    <t>1.9 1.16, 1.19 - Čidlo tlakové diference pro vzduch a nekorosivní plyny provozní napětí AC 24 V nebo DC 13.5…33 V výstupní signál DC 0...10 V nastavení nulového bodu rozsah: 0až500Pa</t>
  </si>
  <si>
    <t>Pol42</t>
  </si>
  <si>
    <t>1.10 1.17, 1.18 - Kanálové čidlo relativní vlhkosti a teploty provozní napětí AC 24 V nebo DC 13.5…33 V vlhkost: 0..100% odpovídá 0-10V teplota: 0..+50% odpovídá 0-10V</t>
  </si>
  <si>
    <t>Pol43</t>
  </si>
  <si>
    <t>1.11 OK.1-8 - Magnetický kontakt pro systémy MaR, povrchová montáž</t>
  </si>
  <si>
    <t>Pol44</t>
  </si>
  <si>
    <t>1.12 1.41 - Trojcestné ventily s vnějším závitem, tělo ventilu z bronzu, PN16,DN50, Kvs=40, zdvih 20mm, teplota média od -25 do +150°C.</t>
  </si>
  <si>
    <t>Pol45</t>
  </si>
  <si>
    <t>1.13 1.41 - Servopohon pro ovládání regulačních ventilů se zdvihem 20mm. Napájecí napětí AC 24V s řídicím signálem 0-10VDC, ovládací síla 800N, zdvih 20mm, doba přeběhu 30s. Možnost ručního ovládání.</t>
  </si>
  <si>
    <t>2 Řídící jednotka</t>
  </si>
  <si>
    <t>2.1</t>
  </si>
  <si>
    <t>Rozvodnice RA1 (PITEVNY)</t>
  </si>
  <si>
    <t>2.2</t>
  </si>
  <si>
    <t>Procesní podstanice BACnet / IP (kompatibilní se stávajícím systémem SIEMENS v areálu)</t>
  </si>
  <si>
    <t>2.3</t>
  </si>
  <si>
    <t>Univerzální modul, 8 I/O</t>
  </si>
  <si>
    <t>2.4</t>
  </si>
  <si>
    <t>Modul digitálních výstupů, 6 I/O</t>
  </si>
  <si>
    <t>2.5</t>
  </si>
  <si>
    <t>Modul digitálních vstupů, 16 I/O</t>
  </si>
  <si>
    <t>2.6</t>
  </si>
  <si>
    <t>Ovládací panel pro podstanice PX, Ethernet</t>
  </si>
  <si>
    <t>2.7</t>
  </si>
  <si>
    <t>Napájecí modul 1.2 A, pojistka 10A</t>
  </si>
  <si>
    <t>2.8</t>
  </si>
  <si>
    <t>Kabel 3m pro panel PXM20</t>
  </si>
  <si>
    <t>2.9</t>
  </si>
  <si>
    <t>Adresovací kolíčky 1 ... 12, + resetovací (2x)</t>
  </si>
  <si>
    <t>2.10</t>
  </si>
  <si>
    <t>5-Port 100Base průmyslový Switch</t>
  </si>
  <si>
    <t>3 Kabeláž</t>
  </si>
  <si>
    <t>3.1</t>
  </si>
  <si>
    <t>Sdělovací kabel JYTY 2x1</t>
  </si>
  <si>
    <t>3.2</t>
  </si>
  <si>
    <t>Sdělovací kabel JYTY 4x1</t>
  </si>
  <si>
    <t>3.3</t>
  </si>
  <si>
    <t>Sdělovací kabel JYTY 7x1</t>
  </si>
  <si>
    <t>3.4</t>
  </si>
  <si>
    <t>Silový kabel CYKY 3Jx1,5</t>
  </si>
  <si>
    <t>3.5</t>
  </si>
  <si>
    <t>Silový kabel CYKY 4Jx1,5</t>
  </si>
  <si>
    <t>3.6</t>
  </si>
  <si>
    <t>Nosný a ostatní montážní materiál</t>
  </si>
  <si>
    <t>4 Rozvodnice</t>
  </si>
  <si>
    <t>4.1</t>
  </si>
  <si>
    <t>Rozvodnice RA1, předjištění 32A/3, 800x1000x250 - materiál celkem</t>
  </si>
  <si>
    <t>4.2</t>
  </si>
  <si>
    <t>Ovládací skříňka 300x300x150 - materiál celkem 5x ovladač ZAP/VYP 5x signálka CHOD 1x signálka PORUCHA</t>
  </si>
  <si>
    <t>5 Ostatní práce a dodávky</t>
  </si>
  <si>
    <t>5.1</t>
  </si>
  <si>
    <t>Výroba rozvodnice</t>
  </si>
  <si>
    <t>5.2</t>
  </si>
  <si>
    <t>Zpracování uživatelských programů</t>
  </si>
  <si>
    <t>5.3</t>
  </si>
  <si>
    <t>Montážní práce</t>
  </si>
  <si>
    <t>5.4</t>
  </si>
  <si>
    <t>Stavební přípomoce - sekání drážek pro kabeláže v pitevnách včetně zpětného zapravení</t>
  </si>
  <si>
    <t>5.5</t>
  </si>
  <si>
    <t>Oživení regulace a provedení zkoušek</t>
  </si>
  <si>
    <t>5.6</t>
  </si>
  <si>
    <t>Revizní zprávy</t>
  </si>
  <si>
    <t>5.7</t>
  </si>
  <si>
    <t>Projektová dokumentace - výrobní a skutečné provedení</t>
  </si>
  <si>
    <t>5.8</t>
  </si>
  <si>
    <t>Školení obsluhy, návody</t>
  </si>
  <si>
    <t>5.9</t>
  </si>
  <si>
    <t>Vedení zakázky, koordinace s ostatními profesemi, inženýring</t>
  </si>
  <si>
    <t>VON - Vedlejší a ostatní náklady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</si>
  <si>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</si>
  <si>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</si>
  <si>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</si>
  <si>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</si>
  <si>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</si>
  <si>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</si>
  <si>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</si>
  <si>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</si>
  <si>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</si>
  <si>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1024</t>
  </si>
  <si>
    <t>436747620</t>
  </si>
  <si>
    <t>Poznámka k položce:_x000D_
Cena je kalkulována jako % podíl z celkových nákladů na stavbu</t>
  </si>
  <si>
    <t>VRN5</t>
  </si>
  <si>
    <t>Finanční náklady</t>
  </si>
  <si>
    <t>051002000</t>
  </si>
  <si>
    <t>Pojistné</t>
  </si>
  <si>
    <t>469451150</t>
  </si>
  <si>
    <t>VRN7</t>
  </si>
  <si>
    <t>Provozní vlivy</t>
  </si>
  <si>
    <t>071002000</t>
  </si>
  <si>
    <t>Provoz investora, třetích osob</t>
  </si>
  <si>
    <t>1790238700</t>
  </si>
  <si>
    <t>Poznámka k položce:_x000D_
Cena je kalkulována jako % podíl z celkových nákladů na stavbu_x000D_
- jedná se o přizpůsobení prácí při provozu investora v objektu (práce za provozu objektu)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</si>
  <si>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</si>
  <si>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</si>
  <si>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</si>
  <si>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</si>
  <si>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</si>
  <si>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</si>
  <si>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</si>
  <si>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</si>
  <si>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</si>
  <si>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</si>
  <si>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</si>
  <si>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</si>
  <si>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</si>
  <si>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</si>
  <si>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</si>
  <si>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</si>
  <si>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</si>
  <si>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</si>
  <si>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</si>
  <si>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</si>
  <si>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</si>
  <si>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</si>
  <si>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</si>
  <si>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</si>
  <si>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</si>
  <si>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</si>
  <si>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</si>
  <si>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</si>
  <si>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</si>
  <si>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</si>
  <si>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</si>
  <si>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</si>
  <si>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</si>
  <si>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</si>
  <si>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</si>
  <si>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</si>
  <si>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</si>
  <si>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</si>
  <si>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</si>
  <si>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</si>
  <si>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</si>
  <si>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</si>
  <si>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</si>
  <si>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</si>
  <si>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</si>
  <si>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</si>
  <si>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</si>
  <si>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</si>
  <si>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</si>
  <si>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</si>
  <si>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</si>
  <si>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</si>
  <si>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</si>
  <si>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</si>
  <si>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</si>
  <si>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</si>
  <si>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</si>
  <si>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</si>
  <si>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</si>
  <si>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</si>
  <si>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</si>
  <si>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</si>
  <si>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</si>
  <si>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</si>
  <si>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</si>
  <si>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</si>
  <si>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</si>
  <si>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</si>
  <si>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</si>
  <si>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</si>
  <si>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</si>
  <si>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</si>
  <si>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</si>
  <si>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</si>
  <si>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</si>
  <si>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</si>
  <si>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</si>
  <si>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</si>
  <si>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</si>
  <si>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</si>
  <si>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</si>
  <si>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</si>
  <si>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</si>
  <si>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</si>
  <si>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</si>
  <si>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</si>
  <si>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</si>
  <si>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</si>
  <si>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</si>
  <si>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</si>
  <si>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</si>
  <si>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</si>
  <si>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</si>
  <si>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</si>
  <si>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</si>
  <si>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</si>
  <si>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</si>
  <si>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</si>
  <si>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</si>
  <si>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</si>
  <si>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</si>
  <si>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</si>
  <si>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</si>
  <si>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</si>
  <si>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</si>
  <si>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</si>
  <si>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</si>
  <si>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</si>
  <si>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</si>
  <si>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</si>
  <si>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</si>
  <si>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</si>
  <si>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</si>
  <si>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</si>
  <si>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</si>
  <si>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</si>
  <si>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</si>
  <si>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</si>
  <si>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</si>
  <si>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</si>
  <si>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</si>
  <si>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</si>
  <si>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</si>
  <si>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</si>
  <si>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</si>
  <si>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</si>
  <si>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</si>
  <si>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</si>
  <si>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</si>
  <si>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</si>
  <si>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</si>
  <si>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</si>
  <si>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</si>
  <si>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</si>
  <si>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</si>
  <si>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</si>
  <si>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</si>
  <si>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</si>
  <si>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</si>
  <si>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</si>
  <si>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</si>
  <si>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</si>
  <si>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</si>
  <si>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</si>
  <si>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</si>
  <si>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</si>
  <si>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</si>
  <si>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</si>
  <si>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</si>
  <si>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</si>
  <si>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</si>
  <si>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</si>
  <si>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</si>
  <si>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</si>
  <si>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</si>
  <si>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</si>
  <si>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</si>
  <si>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</si>
  <si>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</si>
  <si>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</si>
  <si>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</si>
  <si>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</si>
  <si>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</si>
  <si>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</si>
  <si>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</si>
  <si>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</si>
  <si>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</si>
  <si>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</si>
  <si>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</si>
  <si>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</si>
  <si>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</si>
  <si>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</si>
  <si>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</si>
  <si>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</si>
  <si>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</si>
  <si>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</si>
  <si>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</si>
  <si>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</si>
  <si>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</si>
  <si>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</si>
  <si>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</si>
  <si>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Nástěnná jednotka; Qch(Min.)=2,8kW; Qt(Min.)=3,2kW; 36dB(A)(Max.)-1m od jednotky</t>
  </si>
  <si>
    <t>Nástěnná jednotka; Qch(Min.)=3,6kW; Qt(Min.)=4kW; 36dB(A)(Max.)-1m od jednotky</t>
  </si>
  <si>
    <t>Nástěnná jednotka; Qch(Min.)=5,6kW; Qt(Min.)=6,3kW; 40dB(A)(Max.)-1m od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</si>
</sst>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strike/>
      <sz val="9"/>
      <name val="Arial CE"/>
      <family val="2"/>
      <charset val="238"/>
    </font>
    <font>
      <sz val="10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8"/>
      <color rgb="FFFF0000"/>
      <name val="Arial CE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5" xfId="0" applyFont="1" applyBorder="1"/>
    <xf numFmtId="166" fontId="12" fillId="0" borderId="0" xfId="0" applyNumberFormat="1" applyFont="1"/>
    <xf numFmtId="166" fontId="12" fillId="0" borderId="16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22" fillId="4" borderId="32" xfId="0" applyFont="1" applyFill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165" fontId="49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2" borderId="0" xfId="0" applyFont="1" applyFill="1" applyAlignment="1" applyProtection="1">
      <alignment horizontal="left" vertical="center"/>
      <protection locked="0"/>
    </xf>
    <xf numFmtId="165" fontId="49" fillId="5" borderId="0" xfId="0" applyNumberFormat="1" applyFont="1" applyFill="1" applyAlignment="1">
      <alignment horizontal="left" vertical="center"/>
    </xf>
    <xf numFmtId="0" fontId="50" fillId="4" borderId="18" xfId="0" applyFont="1" applyFill="1" applyBorder="1" applyAlignment="1">
      <alignment horizontal="center" vertical="center" wrapText="1"/>
    </xf>
    <xf numFmtId="0" fontId="51" fillId="0" borderId="0" xfId="0" applyFont="1"/>
    <xf numFmtId="49" fontId="49" fillId="2" borderId="0" xfId="0" applyNumberFormat="1" applyFont="1" applyFill="1" applyAlignment="1" applyProtection="1">
      <alignment horizontal="left" vertical="center"/>
      <protection locked="0"/>
    </xf>
    <xf numFmtId="0" fontId="33" fillId="0" borderId="1" xfId="0" applyFont="1" applyBorder="1" applyAlignment="1">
      <alignment horizontal="left" vertical="center"/>
    </xf>
    <xf numFmtId="49" fontId="48" fillId="0" borderId="23" xfId="0" applyNumberFormat="1" applyFont="1" applyBorder="1" applyAlignment="1">
      <alignment horizontal="left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3" xfId="0" applyFont="1" applyBorder="1" applyAlignment="1">
      <alignment horizontal="left" vertical="center" wrapText="1"/>
    </xf>
    <xf numFmtId="0" fontId="48" fillId="0" borderId="23" xfId="0" applyFont="1" applyBorder="1" applyAlignment="1">
      <alignment horizontal="center" vertical="center" wrapText="1"/>
    </xf>
    <xf numFmtId="167" fontId="48" fillId="0" borderId="23" xfId="0" applyNumberFormat="1" applyFont="1" applyBorder="1" applyAlignment="1">
      <alignment vertical="center"/>
    </xf>
    <xf numFmtId="4" fontId="48" fillId="0" borderId="23" xfId="0" applyNumberFormat="1" applyFont="1" applyBorder="1" applyAlignment="1">
      <alignment vertical="center"/>
    </xf>
    <xf numFmtId="0" fontId="50" fillId="6" borderId="18" xfId="0" applyFont="1" applyFill="1" applyBorder="1" applyAlignment="1">
      <alignment horizontal="center" vertical="center" wrapText="1"/>
    </xf>
    <xf numFmtId="4" fontId="22" fillId="6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49" fillId="2" borderId="0" xfId="0" applyNumberFormat="1" applyFont="1" applyFill="1" applyAlignment="1" applyProtection="1">
      <alignment horizontal="left" vertical="center"/>
      <protection locked="0"/>
    </xf>
    <xf numFmtId="49" fontId="4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49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9" fillId="2" borderId="0" xfId="0" applyFont="1" applyFill="1" applyAlignment="1" applyProtection="1">
      <alignment horizontal="left" vertical="center"/>
      <protection locked="0"/>
    </xf>
    <xf numFmtId="0" fontId="49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opLeftCell="A15" workbookViewId="0">
      <selection activeCell="O39" sqref="O3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hidden="1" customHeight="1" x14ac:dyDescent="0.2">
      <c r="B5" s="21"/>
      <c r="D5" s="25" t="s">
        <v>13</v>
      </c>
      <c r="K5" s="299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R5" s="21"/>
      <c r="BE5" s="296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300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R6" s="21"/>
      <c r="BE6" s="297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7"/>
      <c r="BS7" s="18" t="s">
        <v>6</v>
      </c>
    </row>
    <row r="8" spans="1:74" ht="12" customHeight="1" x14ac:dyDescent="0.2">
      <c r="B8" s="21"/>
      <c r="D8" s="28" t="s">
        <v>22</v>
      </c>
      <c r="K8" s="26" t="s">
        <v>23</v>
      </c>
      <c r="AK8" s="28" t="s">
        <v>24</v>
      </c>
      <c r="AN8" s="278" t="s">
        <v>25</v>
      </c>
      <c r="AR8" s="21"/>
      <c r="BE8" s="297"/>
      <c r="BS8" s="18" t="s">
        <v>6</v>
      </c>
    </row>
    <row r="9" spans="1:74" ht="29.25" customHeight="1" x14ac:dyDescent="0.2">
      <c r="B9" s="21"/>
      <c r="D9" s="25" t="s">
        <v>26</v>
      </c>
      <c r="K9" s="29" t="s">
        <v>27</v>
      </c>
      <c r="AK9" s="25" t="s">
        <v>28</v>
      </c>
      <c r="AN9" s="29" t="s">
        <v>29</v>
      </c>
      <c r="AR9" s="21"/>
      <c r="BE9" s="297"/>
      <c r="BS9" s="18" t="s">
        <v>6</v>
      </c>
    </row>
    <row r="10" spans="1:74" ht="12" customHeight="1" x14ac:dyDescent="0.2">
      <c r="B10" s="21"/>
      <c r="D10" s="28" t="s">
        <v>30</v>
      </c>
      <c r="AK10" s="28" t="s">
        <v>31</v>
      </c>
      <c r="AN10" s="26" t="s">
        <v>32</v>
      </c>
      <c r="AR10" s="21"/>
      <c r="BE10" s="297"/>
      <c r="BS10" s="18" t="s">
        <v>6</v>
      </c>
    </row>
    <row r="11" spans="1:74" ht="18.399999999999999" customHeight="1" x14ac:dyDescent="0.2">
      <c r="B11" s="21"/>
      <c r="E11" s="26" t="s">
        <v>33</v>
      </c>
      <c r="AK11" s="28" t="s">
        <v>34</v>
      </c>
      <c r="AN11" s="26" t="s">
        <v>35</v>
      </c>
      <c r="AR11" s="21"/>
      <c r="BE11" s="297"/>
      <c r="BS11" s="18" t="s">
        <v>6</v>
      </c>
    </row>
    <row r="12" spans="1:74" ht="6.95" customHeight="1" x14ac:dyDescent="0.2">
      <c r="B12" s="21"/>
      <c r="AR12" s="21"/>
      <c r="BE12" s="297"/>
      <c r="BS12" s="18" t="s">
        <v>6</v>
      </c>
    </row>
    <row r="13" spans="1:74" ht="12" customHeight="1" x14ac:dyDescent="0.2">
      <c r="B13" s="21"/>
      <c r="D13" s="28" t="s">
        <v>36</v>
      </c>
      <c r="AK13" s="28" t="s">
        <v>31</v>
      </c>
      <c r="AN13" s="278" t="s">
        <v>25</v>
      </c>
      <c r="AR13" s="21"/>
      <c r="BE13" s="297"/>
      <c r="BS13" s="18" t="s">
        <v>6</v>
      </c>
    </row>
    <row r="14" spans="1:74" ht="12.75" x14ac:dyDescent="0.2">
      <c r="B14" s="21"/>
      <c r="E14" s="301" t="s">
        <v>25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8" t="s">
        <v>34</v>
      </c>
      <c r="AN14" s="278" t="s">
        <v>25</v>
      </c>
      <c r="AR14" s="21"/>
      <c r="BE14" s="297"/>
      <c r="BS14" s="18" t="s">
        <v>6</v>
      </c>
    </row>
    <row r="15" spans="1:74" ht="6.95" customHeight="1" x14ac:dyDescent="0.2">
      <c r="B15" s="21"/>
      <c r="AR15" s="21"/>
      <c r="BE15" s="297"/>
      <c r="BS15" s="18" t="s">
        <v>4</v>
      </c>
    </row>
    <row r="16" spans="1:74" ht="12" customHeight="1" x14ac:dyDescent="0.2">
      <c r="B16" s="21"/>
      <c r="D16" s="28" t="s">
        <v>37</v>
      </c>
      <c r="AK16" s="28" t="s">
        <v>31</v>
      </c>
      <c r="AN16" s="26" t="s">
        <v>38</v>
      </c>
      <c r="AR16" s="21"/>
      <c r="BE16" s="297"/>
      <c r="BS16" s="18" t="s">
        <v>4</v>
      </c>
    </row>
    <row r="17" spans="2:71" ht="18.399999999999999" customHeight="1" x14ac:dyDescent="0.2">
      <c r="B17" s="21"/>
      <c r="E17" s="26" t="s">
        <v>39</v>
      </c>
      <c r="AK17" s="28" t="s">
        <v>34</v>
      </c>
      <c r="AN17" s="26" t="s">
        <v>38</v>
      </c>
      <c r="AR17" s="21"/>
      <c r="BE17" s="297"/>
      <c r="BS17" s="18" t="s">
        <v>40</v>
      </c>
    </row>
    <row r="18" spans="2:71" ht="6.95" customHeight="1" x14ac:dyDescent="0.2">
      <c r="B18" s="21"/>
      <c r="AR18" s="21"/>
      <c r="BE18" s="297"/>
      <c r="BS18" s="18" t="s">
        <v>6</v>
      </c>
    </row>
    <row r="19" spans="2:71" ht="12" customHeight="1" x14ac:dyDescent="0.2">
      <c r="B19" s="21"/>
      <c r="D19" s="28" t="s">
        <v>41</v>
      </c>
      <c r="AK19" s="28" t="s">
        <v>31</v>
      </c>
      <c r="AN19" s="26" t="s">
        <v>42</v>
      </c>
      <c r="AR19" s="21"/>
      <c r="BE19" s="297"/>
      <c r="BS19" s="18" t="s">
        <v>6</v>
      </c>
    </row>
    <row r="20" spans="2:71" ht="18.399999999999999" customHeight="1" x14ac:dyDescent="0.2">
      <c r="B20" s="21"/>
      <c r="E20" s="26" t="s">
        <v>43</v>
      </c>
      <c r="AK20" s="28" t="s">
        <v>34</v>
      </c>
      <c r="AN20" s="26" t="s">
        <v>38</v>
      </c>
      <c r="AR20" s="21"/>
      <c r="BE20" s="297"/>
      <c r="BS20" s="18" t="s">
        <v>4</v>
      </c>
    </row>
    <row r="21" spans="2:71" ht="6.95" customHeight="1" x14ac:dyDescent="0.2">
      <c r="B21" s="21"/>
      <c r="AR21" s="21"/>
      <c r="BE21" s="297"/>
    </row>
    <row r="22" spans="2:71" ht="12" customHeight="1" x14ac:dyDescent="0.2">
      <c r="B22" s="21"/>
      <c r="D22" s="28" t="s">
        <v>44</v>
      </c>
      <c r="AR22" s="21"/>
      <c r="BE22" s="297"/>
    </row>
    <row r="23" spans="2:71" ht="177.75" customHeight="1" x14ac:dyDescent="0.2">
      <c r="B23" s="21"/>
      <c r="E23" s="303" t="s">
        <v>45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R23" s="21"/>
      <c r="BE23" s="297"/>
    </row>
    <row r="24" spans="2:71" ht="6.95" customHeight="1" x14ac:dyDescent="0.2">
      <c r="B24" s="21"/>
      <c r="AR24" s="21"/>
      <c r="BE24" s="297"/>
    </row>
    <row r="25" spans="2:71" ht="6.95" customHeight="1" x14ac:dyDescent="0.2">
      <c r="B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1"/>
      <c r="BE25" s="297"/>
    </row>
    <row r="26" spans="2:71" s="1" customFormat="1" ht="25.9" customHeight="1" x14ac:dyDescent="0.2">
      <c r="B26" s="32"/>
      <c r="D26" s="33" t="s">
        <v>46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4">
        <f>ROUND(AG54,2)</f>
        <v>0</v>
      </c>
      <c r="AL26" s="305"/>
      <c r="AM26" s="305"/>
      <c r="AN26" s="305"/>
      <c r="AO26" s="305"/>
      <c r="AR26" s="32"/>
      <c r="BE26" s="297"/>
    </row>
    <row r="27" spans="2:71" s="1" customFormat="1" ht="6.95" customHeight="1" x14ac:dyDescent="0.2">
      <c r="B27" s="32"/>
      <c r="AR27" s="32"/>
      <c r="BE27" s="297"/>
    </row>
    <row r="28" spans="2:71" s="1" customFormat="1" ht="12.75" x14ac:dyDescent="0.2">
      <c r="B28" s="32"/>
      <c r="L28" s="306" t="s">
        <v>47</v>
      </c>
      <c r="M28" s="306"/>
      <c r="N28" s="306"/>
      <c r="O28" s="306"/>
      <c r="P28" s="306"/>
      <c r="W28" s="306" t="s">
        <v>48</v>
      </c>
      <c r="X28" s="306"/>
      <c r="Y28" s="306"/>
      <c r="Z28" s="306"/>
      <c r="AA28" s="306"/>
      <c r="AB28" s="306"/>
      <c r="AC28" s="306"/>
      <c r="AD28" s="306"/>
      <c r="AE28" s="306"/>
      <c r="AK28" s="306" t="s">
        <v>49</v>
      </c>
      <c r="AL28" s="306"/>
      <c r="AM28" s="306"/>
      <c r="AN28" s="306"/>
      <c r="AO28" s="306"/>
      <c r="AR28" s="32"/>
      <c r="BE28" s="297"/>
    </row>
    <row r="29" spans="2:71" s="2" customFormat="1" ht="14.45" customHeight="1" x14ac:dyDescent="0.2">
      <c r="B29" s="35"/>
      <c r="D29" s="28" t="s">
        <v>50</v>
      </c>
      <c r="F29" s="28" t="s">
        <v>51</v>
      </c>
      <c r="L29" s="291">
        <v>0.21</v>
      </c>
      <c r="M29" s="290"/>
      <c r="N29" s="290"/>
      <c r="O29" s="290"/>
      <c r="P29" s="290"/>
      <c r="W29" s="289">
        <f>ROUND(AZ54, 2)</f>
        <v>0</v>
      </c>
      <c r="X29" s="290"/>
      <c r="Y29" s="290"/>
      <c r="Z29" s="290"/>
      <c r="AA29" s="290"/>
      <c r="AB29" s="290"/>
      <c r="AC29" s="290"/>
      <c r="AD29" s="290"/>
      <c r="AE29" s="290"/>
      <c r="AK29" s="289">
        <f>ROUND(AV54, 2)</f>
        <v>0</v>
      </c>
      <c r="AL29" s="290"/>
      <c r="AM29" s="290"/>
      <c r="AN29" s="290"/>
      <c r="AO29" s="290"/>
      <c r="AR29" s="35"/>
      <c r="BE29" s="298"/>
    </row>
    <row r="30" spans="2:71" s="2" customFormat="1" ht="14.45" customHeight="1" x14ac:dyDescent="0.2">
      <c r="B30" s="35"/>
      <c r="F30" s="28" t="s">
        <v>52</v>
      </c>
      <c r="L30" s="291">
        <v>0.15</v>
      </c>
      <c r="M30" s="290"/>
      <c r="N30" s="290"/>
      <c r="O30" s="290"/>
      <c r="P30" s="290"/>
      <c r="W30" s="289">
        <f>ROUND(BA54, 2)</f>
        <v>0</v>
      </c>
      <c r="X30" s="290"/>
      <c r="Y30" s="290"/>
      <c r="Z30" s="290"/>
      <c r="AA30" s="290"/>
      <c r="AB30" s="290"/>
      <c r="AC30" s="290"/>
      <c r="AD30" s="290"/>
      <c r="AE30" s="290"/>
      <c r="AK30" s="289">
        <f>ROUND(AW54, 2)</f>
        <v>0</v>
      </c>
      <c r="AL30" s="290"/>
      <c r="AM30" s="290"/>
      <c r="AN30" s="290"/>
      <c r="AO30" s="290"/>
      <c r="AR30" s="35"/>
      <c r="BE30" s="298"/>
    </row>
    <row r="31" spans="2:71" s="2" customFormat="1" ht="14.45" hidden="1" customHeight="1" x14ac:dyDescent="0.2">
      <c r="B31" s="35"/>
      <c r="F31" s="28" t="s">
        <v>53</v>
      </c>
      <c r="L31" s="291">
        <v>0.21</v>
      </c>
      <c r="M31" s="290"/>
      <c r="N31" s="290"/>
      <c r="O31" s="290"/>
      <c r="P31" s="290"/>
      <c r="W31" s="289">
        <f>ROUND(BB54, 2)</f>
        <v>0</v>
      </c>
      <c r="X31" s="290"/>
      <c r="Y31" s="290"/>
      <c r="Z31" s="290"/>
      <c r="AA31" s="290"/>
      <c r="AB31" s="290"/>
      <c r="AC31" s="290"/>
      <c r="AD31" s="290"/>
      <c r="AE31" s="290"/>
      <c r="AK31" s="289">
        <v>0</v>
      </c>
      <c r="AL31" s="290"/>
      <c r="AM31" s="290"/>
      <c r="AN31" s="290"/>
      <c r="AO31" s="290"/>
      <c r="AR31" s="35"/>
      <c r="BE31" s="298"/>
    </row>
    <row r="32" spans="2:71" s="2" customFormat="1" ht="14.45" hidden="1" customHeight="1" x14ac:dyDescent="0.2">
      <c r="B32" s="35"/>
      <c r="F32" s="28" t="s">
        <v>54</v>
      </c>
      <c r="L32" s="291">
        <v>0.15</v>
      </c>
      <c r="M32" s="290"/>
      <c r="N32" s="290"/>
      <c r="O32" s="290"/>
      <c r="P32" s="290"/>
      <c r="W32" s="289">
        <f>ROUND(BC54, 2)</f>
        <v>0</v>
      </c>
      <c r="X32" s="290"/>
      <c r="Y32" s="290"/>
      <c r="Z32" s="290"/>
      <c r="AA32" s="290"/>
      <c r="AB32" s="290"/>
      <c r="AC32" s="290"/>
      <c r="AD32" s="290"/>
      <c r="AE32" s="290"/>
      <c r="AK32" s="289">
        <v>0</v>
      </c>
      <c r="AL32" s="290"/>
      <c r="AM32" s="290"/>
      <c r="AN32" s="290"/>
      <c r="AO32" s="290"/>
      <c r="AR32" s="35"/>
      <c r="BE32" s="298"/>
    </row>
    <row r="33" spans="2:44" s="2" customFormat="1" ht="14.45" hidden="1" customHeight="1" x14ac:dyDescent="0.2">
      <c r="B33" s="35"/>
      <c r="F33" s="28" t="s">
        <v>55</v>
      </c>
      <c r="L33" s="291">
        <v>0</v>
      </c>
      <c r="M33" s="290"/>
      <c r="N33" s="290"/>
      <c r="O33" s="290"/>
      <c r="P33" s="290"/>
      <c r="W33" s="289">
        <f>ROUND(BD54, 2)</f>
        <v>0</v>
      </c>
      <c r="X33" s="290"/>
      <c r="Y33" s="290"/>
      <c r="Z33" s="290"/>
      <c r="AA33" s="290"/>
      <c r="AB33" s="290"/>
      <c r="AC33" s="290"/>
      <c r="AD33" s="290"/>
      <c r="AE33" s="290"/>
      <c r="AK33" s="289">
        <v>0</v>
      </c>
      <c r="AL33" s="290"/>
      <c r="AM33" s="290"/>
      <c r="AN33" s="290"/>
      <c r="AO33" s="290"/>
      <c r="AR33" s="35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6"/>
      <c r="D35" s="37" t="s">
        <v>56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57</v>
      </c>
      <c r="U35" s="38"/>
      <c r="V35" s="38"/>
      <c r="W35" s="38"/>
      <c r="X35" s="295" t="s">
        <v>58</v>
      </c>
      <c r="Y35" s="293"/>
      <c r="Z35" s="293"/>
      <c r="AA35" s="293"/>
      <c r="AB35" s="293"/>
      <c r="AC35" s="38"/>
      <c r="AD35" s="38"/>
      <c r="AE35" s="38"/>
      <c r="AF35" s="38"/>
      <c r="AG35" s="38"/>
      <c r="AH35" s="38"/>
      <c r="AI35" s="38"/>
      <c r="AJ35" s="38"/>
      <c r="AK35" s="292">
        <f>SUM(AK26:AK33)</f>
        <v>0</v>
      </c>
      <c r="AL35" s="293"/>
      <c r="AM35" s="293"/>
      <c r="AN35" s="293"/>
      <c r="AO35" s="294"/>
      <c r="AP35" s="36"/>
      <c r="AQ35" s="36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5" customHeight="1" x14ac:dyDescent="0.2">
      <c r="B42" s="32"/>
      <c r="C42" s="22" t="s">
        <v>59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hidden="1" customHeight="1" x14ac:dyDescent="0.2">
      <c r="B44" s="44"/>
      <c r="C44" s="28" t="s">
        <v>13</v>
      </c>
      <c r="L44" s="3" t="str">
        <f>K5</f>
        <v>M228</v>
      </c>
      <c r="AR44" s="44"/>
    </row>
    <row r="45" spans="2:44" s="4" customFormat="1" ht="36.950000000000003" customHeight="1" x14ac:dyDescent="0.2">
      <c r="B45" s="45"/>
      <c r="C45" s="46" t="s">
        <v>16</v>
      </c>
      <c r="L45" s="311" t="str">
        <f>K6</f>
        <v>UK-1.LF- Instalace systému VZT a klimatizace, Studničkova 2, Praha</v>
      </c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R45" s="45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8" t="s">
        <v>22</v>
      </c>
      <c r="L47" s="47" t="str">
        <f>IF(K8="","",K8)</f>
        <v>Praha</v>
      </c>
      <c r="AI47" s="28" t="s">
        <v>24</v>
      </c>
      <c r="AM47" s="313" t="str">
        <f>IF(AN8= "","",AN8)</f>
        <v>Vyplň údaj</v>
      </c>
      <c r="AN47" s="313"/>
      <c r="AR47" s="32"/>
    </row>
    <row r="48" spans="2:44" s="1" customFormat="1" ht="6.95" customHeight="1" x14ac:dyDescent="0.2">
      <c r="B48" s="32"/>
      <c r="AR48" s="32"/>
    </row>
    <row r="49" spans="1:91" s="1" customFormat="1" ht="15.2" customHeight="1" x14ac:dyDescent="0.2">
      <c r="B49" s="32"/>
      <c r="C49" s="28" t="s">
        <v>30</v>
      </c>
      <c r="L49" s="3" t="str">
        <f>IF(E11= "","",E11)</f>
        <v>1. lékařská fakulta Univerzity Karlovy, Kateřinská 32, Praha 2</v>
      </c>
      <c r="AI49" s="28" t="s">
        <v>37</v>
      </c>
      <c r="AM49" s="314" t="str">
        <f>IF(E17="","",E17)</f>
        <v xml:space="preserve"> </v>
      </c>
      <c r="AN49" s="315"/>
      <c r="AO49" s="315"/>
      <c r="AP49" s="315"/>
      <c r="AR49" s="32"/>
      <c r="AS49" s="319" t="s">
        <v>60</v>
      </c>
      <c r="AT49" s="320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25.7" customHeight="1" x14ac:dyDescent="0.2">
      <c r="B50" s="32"/>
      <c r="C50" s="28" t="s">
        <v>36</v>
      </c>
      <c r="L50" s="3" t="str">
        <f>IF(E14= "Vyplň údaj","",E14)</f>
        <v/>
      </c>
      <c r="AI50" s="28" t="s">
        <v>41</v>
      </c>
      <c r="AM50" s="314" t="str">
        <f>IF(E20="","",E20)</f>
        <v>Petr Krčál, Dukelská 973, 564 01 Žamberk</v>
      </c>
      <c r="AN50" s="315"/>
      <c r="AO50" s="315"/>
      <c r="AP50" s="315"/>
      <c r="AR50" s="32"/>
      <c r="AS50" s="321"/>
      <c r="AT50" s="322"/>
      <c r="BD50" s="50"/>
    </row>
    <row r="51" spans="1:91" s="1" customFormat="1" ht="10.9" customHeight="1" x14ac:dyDescent="0.2">
      <c r="B51" s="32"/>
      <c r="AR51" s="32"/>
      <c r="AS51" s="321"/>
      <c r="AT51" s="322"/>
      <c r="BD51" s="50"/>
    </row>
    <row r="52" spans="1:91" s="1" customFormat="1" ht="29.25" customHeight="1" x14ac:dyDescent="0.2">
      <c r="B52" s="32"/>
      <c r="C52" s="323" t="s">
        <v>61</v>
      </c>
      <c r="D52" s="310"/>
      <c r="E52" s="310"/>
      <c r="F52" s="310"/>
      <c r="G52" s="310"/>
      <c r="H52" s="51"/>
      <c r="I52" s="309" t="s">
        <v>62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24" t="s">
        <v>63</v>
      </c>
      <c r="AH52" s="310"/>
      <c r="AI52" s="310"/>
      <c r="AJ52" s="310"/>
      <c r="AK52" s="310"/>
      <c r="AL52" s="310"/>
      <c r="AM52" s="310"/>
      <c r="AN52" s="309" t="s">
        <v>64</v>
      </c>
      <c r="AO52" s="310"/>
      <c r="AP52" s="310"/>
      <c r="AQ52" s="52" t="s">
        <v>65</v>
      </c>
      <c r="AR52" s="32"/>
      <c r="AS52" s="53" t="s">
        <v>66</v>
      </c>
      <c r="AT52" s="54" t="s">
        <v>67</v>
      </c>
      <c r="AU52" s="54" t="s">
        <v>68</v>
      </c>
      <c r="AV52" s="54" t="s">
        <v>69</v>
      </c>
      <c r="AW52" s="54" t="s">
        <v>70</v>
      </c>
      <c r="AX52" s="54" t="s">
        <v>71</v>
      </c>
      <c r="AY52" s="54" t="s">
        <v>72</v>
      </c>
      <c r="AZ52" s="54" t="s">
        <v>73</v>
      </c>
      <c r="BA52" s="54" t="s">
        <v>74</v>
      </c>
      <c r="BB52" s="54" t="s">
        <v>75</v>
      </c>
      <c r="BC52" s="54" t="s">
        <v>76</v>
      </c>
      <c r="BD52" s="55" t="s">
        <v>77</v>
      </c>
    </row>
    <row r="53" spans="1:91" s="1" customFormat="1" ht="10.9" customHeight="1" x14ac:dyDescent="0.2">
      <c r="B53" s="32"/>
      <c r="AR53" s="32"/>
      <c r="AS53" s="56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 x14ac:dyDescent="0.2">
      <c r="B54" s="57"/>
      <c r="C54" s="58" t="s">
        <v>78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317">
        <f>ROUND(SUM(AG55:AG60),2)</f>
        <v>0</v>
      </c>
      <c r="AH54" s="317"/>
      <c r="AI54" s="317"/>
      <c r="AJ54" s="317"/>
      <c r="AK54" s="317"/>
      <c r="AL54" s="317"/>
      <c r="AM54" s="317"/>
      <c r="AN54" s="318">
        <f t="shared" ref="AN54:AN60" si="0">SUM(AG54,AT54)</f>
        <v>0</v>
      </c>
      <c r="AO54" s="318"/>
      <c r="AP54" s="318"/>
      <c r="AQ54" s="61" t="s">
        <v>38</v>
      </c>
      <c r="AR54" s="57"/>
      <c r="AS54" s="62">
        <f>ROUND(SUM(AS55:AS60),2)</f>
        <v>0</v>
      </c>
      <c r="AT54" s="63">
        <f t="shared" ref="AT54:AT60" si="1">ROUND(SUM(AV54:AW54),2)</f>
        <v>0</v>
      </c>
      <c r="AU54" s="64">
        <f>ROUND(SUM(AU55:AU60),5)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ROUND(SUM(AZ55:AZ60),2)</f>
        <v>0</v>
      </c>
      <c r="BA54" s="63">
        <f>ROUND(SUM(BA55:BA60),2)</f>
        <v>0</v>
      </c>
      <c r="BB54" s="63">
        <f>ROUND(SUM(BB55:BB60),2)</f>
        <v>0</v>
      </c>
      <c r="BC54" s="63">
        <f>ROUND(SUM(BC55:BC60),2)</f>
        <v>0</v>
      </c>
      <c r="BD54" s="65">
        <f>ROUND(SUM(BD55:BD60),2)</f>
        <v>0</v>
      </c>
      <c r="BS54" s="66" t="s">
        <v>79</v>
      </c>
      <c r="BT54" s="66" t="s">
        <v>80</v>
      </c>
      <c r="BU54" s="67" t="s">
        <v>81</v>
      </c>
      <c r="BV54" s="66" t="s">
        <v>82</v>
      </c>
      <c r="BW54" s="66" t="s">
        <v>5</v>
      </c>
      <c r="BX54" s="66" t="s">
        <v>83</v>
      </c>
      <c r="CL54" s="66" t="s">
        <v>19</v>
      </c>
    </row>
    <row r="55" spans="1:91" s="6" customFormat="1" ht="16.5" customHeight="1" x14ac:dyDescent="0.2">
      <c r="A55" s="68" t="s">
        <v>84</v>
      </c>
      <c r="B55" s="69"/>
      <c r="C55" s="70"/>
      <c r="D55" s="316" t="s">
        <v>85</v>
      </c>
      <c r="E55" s="316"/>
      <c r="F55" s="316"/>
      <c r="G55" s="316"/>
      <c r="H55" s="316"/>
      <c r="I55" s="71"/>
      <c r="J55" s="316" t="s">
        <v>86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07">
        <f>'01 - Stavební práce'!J30</f>
        <v>0</v>
      </c>
      <c r="AH55" s="308"/>
      <c r="AI55" s="308"/>
      <c r="AJ55" s="308"/>
      <c r="AK55" s="308"/>
      <c r="AL55" s="308"/>
      <c r="AM55" s="308"/>
      <c r="AN55" s="307">
        <f t="shared" si="0"/>
        <v>0</v>
      </c>
      <c r="AO55" s="308"/>
      <c r="AP55" s="308"/>
      <c r="AQ55" s="72" t="s">
        <v>87</v>
      </c>
      <c r="AR55" s="69"/>
      <c r="AS55" s="73">
        <v>0</v>
      </c>
      <c r="AT55" s="74">
        <f t="shared" si="1"/>
        <v>0</v>
      </c>
      <c r="AU55" s="75">
        <f>'01 - Stavební práce'!Q94</f>
        <v>0</v>
      </c>
      <c r="AV55" s="74">
        <f>'01 - Stavební práce'!J33</f>
        <v>0</v>
      </c>
      <c r="AW55" s="74">
        <f>'01 - Stavební práce'!J34</f>
        <v>0</v>
      </c>
      <c r="AX55" s="74">
        <f>'01 - Stavební práce'!J35</f>
        <v>0</v>
      </c>
      <c r="AY55" s="74">
        <f>'01 - Stavební práce'!J36</f>
        <v>0</v>
      </c>
      <c r="AZ55" s="74">
        <f>'01 - Stavební práce'!F33</f>
        <v>0</v>
      </c>
      <c r="BA55" s="74">
        <f>'01 - Stavební práce'!F34</f>
        <v>0</v>
      </c>
      <c r="BB55" s="74">
        <f>'01 - Stavební práce'!F35</f>
        <v>0</v>
      </c>
      <c r="BC55" s="74">
        <f>'01 - Stavební práce'!F36</f>
        <v>0</v>
      </c>
      <c r="BD55" s="76">
        <f>'01 - Stavební práce'!F37</f>
        <v>0</v>
      </c>
      <c r="BT55" s="77" t="s">
        <v>88</v>
      </c>
      <c r="BV55" s="77" t="s">
        <v>82</v>
      </c>
      <c r="BW55" s="77" t="s">
        <v>89</v>
      </c>
      <c r="BX55" s="77" t="s">
        <v>5</v>
      </c>
      <c r="CL55" s="77" t="s">
        <v>19</v>
      </c>
      <c r="CM55" s="77" t="s">
        <v>90</v>
      </c>
    </row>
    <row r="56" spans="1:91" s="6" customFormat="1" ht="16.5" customHeight="1" x14ac:dyDescent="0.2">
      <c r="A56" s="68" t="s">
        <v>84</v>
      </c>
      <c r="B56" s="69"/>
      <c r="C56" s="70"/>
      <c r="D56" s="316" t="s">
        <v>91</v>
      </c>
      <c r="E56" s="316"/>
      <c r="F56" s="316"/>
      <c r="G56" s="316"/>
      <c r="H56" s="316"/>
      <c r="I56" s="71"/>
      <c r="J56" s="316" t="s">
        <v>92</v>
      </c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07">
        <f>'02 - Elektroinstalace'!J30</f>
        <v>0</v>
      </c>
      <c r="AH56" s="308"/>
      <c r="AI56" s="308"/>
      <c r="AJ56" s="308"/>
      <c r="AK56" s="308"/>
      <c r="AL56" s="308"/>
      <c r="AM56" s="308"/>
      <c r="AN56" s="307">
        <f t="shared" si="0"/>
        <v>0</v>
      </c>
      <c r="AO56" s="308"/>
      <c r="AP56" s="308"/>
      <c r="AQ56" s="72" t="s">
        <v>87</v>
      </c>
      <c r="AR56" s="69"/>
      <c r="AS56" s="73">
        <v>0</v>
      </c>
      <c r="AT56" s="74">
        <f t="shared" si="1"/>
        <v>0</v>
      </c>
      <c r="AU56" s="75">
        <f>'02 - Elektroinstalace'!Q88</f>
        <v>0</v>
      </c>
      <c r="AV56" s="74">
        <f>'02 - Elektroinstalace'!J33</f>
        <v>0</v>
      </c>
      <c r="AW56" s="74">
        <f>'02 - Elektroinstalace'!J34</f>
        <v>0</v>
      </c>
      <c r="AX56" s="74">
        <f>'02 - Elektroinstalace'!J35</f>
        <v>0</v>
      </c>
      <c r="AY56" s="74">
        <f>'02 - Elektroinstalace'!J36</f>
        <v>0</v>
      </c>
      <c r="AZ56" s="74">
        <f>'02 - Elektroinstalace'!F33</f>
        <v>0</v>
      </c>
      <c r="BA56" s="74">
        <f>'02 - Elektroinstalace'!F34</f>
        <v>0</v>
      </c>
      <c r="BB56" s="74">
        <f>'02 - Elektroinstalace'!F35</f>
        <v>0</v>
      </c>
      <c r="BC56" s="74">
        <f>'02 - Elektroinstalace'!F36</f>
        <v>0</v>
      </c>
      <c r="BD56" s="76">
        <f>'02 - Elektroinstalace'!F37</f>
        <v>0</v>
      </c>
      <c r="BT56" s="77" t="s">
        <v>88</v>
      </c>
      <c r="BV56" s="77" t="s">
        <v>82</v>
      </c>
      <c r="BW56" s="77" t="s">
        <v>93</v>
      </c>
      <c r="BX56" s="77" t="s">
        <v>5</v>
      </c>
      <c r="CL56" s="77" t="s">
        <v>19</v>
      </c>
      <c r="CM56" s="77" t="s">
        <v>90</v>
      </c>
    </row>
    <row r="57" spans="1:91" s="6" customFormat="1" ht="16.5" customHeight="1" x14ac:dyDescent="0.2">
      <c r="A57" s="68" t="s">
        <v>84</v>
      </c>
      <c r="B57" s="69"/>
      <c r="C57" s="70"/>
      <c r="D57" s="316" t="s">
        <v>94</v>
      </c>
      <c r="E57" s="316"/>
      <c r="F57" s="316"/>
      <c r="G57" s="316"/>
      <c r="H57" s="316"/>
      <c r="I57" s="71"/>
      <c r="J57" s="316" t="s">
        <v>95</v>
      </c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07">
        <f>'03 - Klimatizace'!J30</f>
        <v>0</v>
      </c>
      <c r="AH57" s="308"/>
      <c r="AI57" s="308"/>
      <c r="AJ57" s="308"/>
      <c r="AK57" s="308"/>
      <c r="AL57" s="308"/>
      <c r="AM57" s="308"/>
      <c r="AN57" s="307">
        <f t="shared" si="0"/>
        <v>0</v>
      </c>
      <c r="AO57" s="308"/>
      <c r="AP57" s="308"/>
      <c r="AQ57" s="72" t="s">
        <v>87</v>
      </c>
      <c r="AR57" s="69"/>
      <c r="AS57" s="73">
        <v>0</v>
      </c>
      <c r="AT57" s="74">
        <f t="shared" si="1"/>
        <v>0</v>
      </c>
      <c r="AU57" s="75">
        <f>'03 - Klimatizace'!P97</f>
        <v>0</v>
      </c>
      <c r="AV57" s="74">
        <f>'03 - Klimatizace'!J33</f>
        <v>0</v>
      </c>
      <c r="AW57" s="74">
        <f>'03 - Klimatizace'!J34</f>
        <v>0</v>
      </c>
      <c r="AX57" s="74">
        <f>'03 - Klimatizace'!J35</f>
        <v>0</v>
      </c>
      <c r="AY57" s="74">
        <f>'03 - Klimatizace'!J36</f>
        <v>0</v>
      </c>
      <c r="AZ57" s="74">
        <f>'03 - Klimatizace'!F33</f>
        <v>0</v>
      </c>
      <c r="BA57" s="74">
        <f>'03 - Klimatizace'!F34</f>
        <v>0</v>
      </c>
      <c r="BB57" s="74">
        <f>'03 - Klimatizace'!F35</f>
        <v>0</v>
      </c>
      <c r="BC57" s="74">
        <f>'03 - Klimatizace'!F36</f>
        <v>0</v>
      </c>
      <c r="BD57" s="76">
        <f>'03 - Klimatizace'!F37</f>
        <v>0</v>
      </c>
      <c r="BT57" s="77" t="s">
        <v>88</v>
      </c>
      <c r="BV57" s="77" t="s">
        <v>82</v>
      </c>
      <c r="BW57" s="77" t="s">
        <v>96</v>
      </c>
      <c r="BX57" s="77" t="s">
        <v>5</v>
      </c>
      <c r="CL57" s="77" t="s">
        <v>38</v>
      </c>
      <c r="CM57" s="77" t="s">
        <v>90</v>
      </c>
    </row>
    <row r="58" spans="1:91" s="6" customFormat="1" ht="16.5" customHeight="1" x14ac:dyDescent="0.2">
      <c r="A58" s="68" t="s">
        <v>84</v>
      </c>
      <c r="B58" s="69"/>
      <c r="C58" s="70"/>
      <c r="D58" s="316" t="s">
        <v>97</v>
      </c>
      <c r="E58" s="316"/>
      <c r="F58" s="316"/>
      <c r="G58" s="316"/>
      <c r="H58" s="316"/>
      <c r="I58" s="71"/>
      <c r="J58" s="316" t="s">
        <v>98</v>
      </c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07">
        <f>'04 - Vzduchotechnika - pi...'!J30</f>
        <v>0</v>
      </c>
      <c r="AH58" s="308"/>
      <c r="AI58" s="308"/>
      <c r="AJ58" s="308"/>
      <c r="AK58" s="308"/>
      <c r="AL58" s="308"/>
      <c r="AM58" s="308"/>
      <c r="AN58" s="307">
        <f t="shared" si="0"/>
        <v>0</v>
      </c>
      <c r="AO58" s="308"/>
      <c r="AP58" s="308"/>
      <c r="AQ58" s="72" t="s">
        <v>87</v>
      </c>
      <c r="AR58" s="69"/>
      <c r="AS58" s="73">
        <v>0</v>
      </c>
      <c r="AT58" s="74">
        <f t="shared" si="1"/>
        <v>0</v>
      </c>
      <c r="AU58" s="75">
        <f>'04 - Vzduchotechnika - pi...'!P82</f>
        <v>0</v>
      </c>
      <c r="AV58" s="74">
        <f>'04 - Vzduchotechnika - pi...'!J33</f>
        <v>0</v>
      </c>
      <c r="AW58" s="74">
        <f>'04 - Vzduchotechnika - pi...'!J34</f>
        <v>0</v>
      </c>
      <c r="AX58" s="74">
        <f>'04 - Vzduchotechnika - pi...'!J35</f>
        <v>0</v>
      </c>
      <c r="AY58" s="74">
        <f>'04 - Vzduchotechnika - pi...'!J36</f>
        <v>0</v>
      </c>
      <c r="AZ58" s="74">
        <f>'04 - Vzduchotechnika - pi...'!F33</f>
        <v>0</v>
      </c>
      <c r="BA58" s="74">
        <f>'04 - Vzduchotechnika - pi...'!F34</f>
        <v>0</v>
      </c>
      <c r="BB58" s="74">
        <f>'04 - Vzduchotechnika - pi...'!F35</f>
        <v>0</v>
      </c>
      <c r="BC58" s="74">
        <f>'04 - Vzduchotechnika - pi...'!F36</f>
        <v>0</v>
      </c>
      <c r="BD58" s="76">
        <f>'04 - Vzduchotechnika - pi...'!F37</f>
        <v>0</v>
      </c>
      <c r="BT58" s="77" t="s">
        <v>88</v>
      </c>
      <c r="BV58" s="77" t="s">
        <v>82</v>
      </c>
      <c r="BW58" s="77" t="s">
        <v>99</v>
      </c>
      <c r="BX58" s="77" t="s">
        <v>5</v>
      </c>
      <c r="CL58" s="77" t="s">
        <v>38</v>
      </c>
      <c r="CM58" s="77" t="s">
        <v>90</v>
      </c>
    </row>
    <row r="59" spans="1:91" s="6" customFormat="1" ht="16.5" customHeight="1" x14ac:dyDescent="0.2">
      <c r="A59" s="68" t="s">
        <v>84</v>
      </c>
      <c r="B59" s="69"/>
      <c r="C59" s="70"/>
      <c r="D59" s="316" t="s">
        <v>100</v>
      </c>
      <c r="E59" s="316"/>
      <c r="F59" s="316"/>
      <c r="G59" s="316"/>
      <c r="H59" s="316"/>
      <c r="I59" s="71"/>
      <c r="J59" s="316" t="s">
        <v>101</v>
      </c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07">
        <f>'05 - MaR - pitevny'!J30</f>
        <v>0</v>
      </c>
      <c r="AH59" s="308"/>
      <c r="AI59" s="308"/>
      <c r="AJ59" s="308"/>
      <c r="AK59" s="308"/>
      <c r="AL59" s="308"/>
      <c r="AM59" s="308"/>
      <c r="AN59" s="307">
        <f t="shared" si="0"/>
        <v>0</v>
      </c>
      <c r="AO59" s="308"/>
      <c r="AP59" s="308"/>
      <c r="AQ59" s="72" t="s">
        <v>87</v>
      </c>
      <c r="AR59" s="69"/>
      <c r="AS59" s="73">
        <v>0</v>
      </c>
      <c r="AT59" s="74">
        <f t="shared" si="1"/>
        <v>0</v>
      </c>
      <c r="AU59" s="75">
        <f>'05 - MaR - pitevny'!Q84</f>
        <v>0</v>
      </c>
      <c r="AV59" s="74">
        <f>'05 - MaR - pitevny'!J33</f>
        <v>0</v>
      </c>
      <c r="AW59" s="74">
        <f>'05 - MaR - pitevny'!J34</f>
        <v>0</v>
      </c>
      <c r="AX59" s="74">
        <f>'05 - MaR - pitevny'!J35</f>
        <v>0</v>
      </c>
      <c r="AY59" s="74">
        <f>'05 - MaR - pitevny'!J36</f>
        <v>0</v>
      </c>
      <c r="AZ59" s="74">
        <f>'05 - MaR - pitevny'!F33</f>
        <v>0</v>
      </c>
      <c r="BA59" s="74">
        <f>'05 - MaR - pitevny'!F34</f>
        <v>0</v>
      </c>
      <c r="BB59" s="74">
        <f>'05 - MaR - pitevny'!F35</f>
        <v>0</v>
      </c>
      <c r="BC59" s="74">
        <f>'05 - MaR - pitevny'!F36</f>
        <v>0</v>
      </c>
      <c r="BD59" s="76">
        <f>'05 - MaR - pitevny'!F37</f>
        <v>0</v>
      </c>
      <c r="BT59" s="77" t="s">
        <v>88</v>
      </c>
      <c r="BV59" s="77" t="s">
        <v>82</v>
      </c>
      <c r="BW59" s="77" t="s">
        <v>102</v>
      </c>
      <c r="BX59" s="77" t="s">
        <v>5</v>
      </c>
      <c r="CL59" s="77" t="s">
        <v>38</v>
      </c>
      <c r="CM59" s="77" t="s">
        <v>90</v>
      </c>
    </row>
    <row r="60" spans="1:91" s="6" customFormat="1" ht="16.5" customHeight="1" x14ac:dyDescent="0.2">
      <c r="A60" s="68" t="s">
        <v>84</v>
      </c>
      <c r="B60" s="69"/>
      <c r="C60" s="70"/>
      <c r="D60" s="316" t="s">
        <v>103</v>
      </c>
      <c r="E60" s="316"/>
      <c r="F60" s="316"/>
      <c r="G60" s="316"/>
      <c r="H60" s="316"/>
      <c r="I60" s="71"/>
      <c r="J60" s="316" t="s">
        <v>104</v>
      </c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07">
        <f>'VON - Vedlejší a ostatní ...'!J30</f>
        <v>0</v>
      </c>
      <c r="AH60" s="308"/>
      <c r="AI60" s="308"/>
      <c r="AJ60" s="308"/>
      <c r="AK60" s="308"/>
      <c r="AL60" s="308"/>
      <c r="AM60" s="308"/>
      <c r="AN60" s="307">
        <f t="shared" si="0"/>
        <v>0</v>
      </c>
      <c r="AO60" s="308"/>
      <c r="AP60" s="308"/>
      <c r="AQ60" s="72" t="s">
        <v>103</v>
      </c>
      <c r="AR60" s="69"/>
      <c r="AS60" s="78">
        <v>0</v>
      </c>
      <c r="AT60" s="79">
        <f t="shared" si="1"/>
        <v>0</v>
      </c>
      <c r="AU60" s="80">
        <f>'VON - Vedlejší a ostatní ...'!P83</f>
        <v>0</v>
      </c>
      <c r="AV60" s="79">
        <f>'VON - Vedlejší a ostatní ...'!J33</f>
        <v>0</v>
      </c>
      <c r="AW60" s="79">
        <f>'VON - Vedlejší a ostatní ...'!J34</f>
        <v>0</v>
      </c>
      <c r="AX60" s="79">
        <f>'VON - Vedlejší a ostatní ...'!J35</f>
        <v>0</v>
      </c>
      <c r="AY60" s="79">
        <f>'VON - Vedlejší a ostatní ...'!J36</f>
        <v>0</v>
      </c>
      <c r="AZ60" s="79">
        <f>'VON - Vedlejší a ostatní ...'!F33</f>
        <v>0</v>
      </c>
      <c r="BA60" s="79">
        <f>'VON - Vedlejší a ostatní ...'!F34</f>
        <v>0</v>
      </c>
      <c r="BB60" s="79">
        <f>'VON - Vedlejší a ostatní ...'!F35</f>
        <v>0</v>
      </c>
      <c r="BC60" s="79">
        <f>'VON - Vedlejší a ostatní ...'!F36</f>
        <v>0</v>
      </c>
      <c r="BD60" s="81">
        <f>'VON - Vedlejší a ostatní ...'!F37</f>
        <v>0</v>
      </c>
      <c r="BT60" s="77" t="s">
        <v>88</v>
      </c>
      <c r="BV60" s="77" t="s">
        <v>82</v>
      </c>
      <c r="BW60" s="77" t="s">
        <v>105</v>
      </c>
      <c r="BX60" s="77" t="s">
        <v>5</v>
      </c>
      <c r="CL60" s="77" t="s">
        <v>19</v>
      </c>
      <c r="CM60" s="77" t="s">
        <v>90</v>
      </c>
    </row>
    <row r="61" spans="1:91" s="1" customFormat="1" ht="30" customHeight="1" x14ac:dyDescent="0.2">
      <c r="B61" s="32"/>
      <c r="AR61" s="32"/>
    </row>
    <row r="62" spans="1:91" s="1" customFormat="1" ht="6.95" customHeight="1" x14ac:dyDescent="0.2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32"/>
    </row>
  </sheetData>
  <sheetProtection formatColumns="0" formatRows="0"/>
  <mergeCells count="62"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Stavební práce'!C2" display="/" xr:uid="{00000000-0004-0000-0000-000000000000}"/>
    <hyperlink ref="A56" location="'02 - Elektroinstalace'!C2" display="/" xr:uid="{00000000-0004-0000-0000-000001000000}"/>
    <hyperlink ref="A57" location="'03 - Klimatizace'!C2" display="/" xr:uid="{00000000-0004-0000-0000-000002000000}"/>
    <hyperlink ref="A58" location="'04 - Vzduchotechnika - pi...'!C2" display="/" xr:uid="{00000000-0004-0000-0000-000003000000}"/>
    <hyperlink ref="A59" location="'05 - MaR - pitevny'!C2" display="/" xr:uid="{00000000-0004-0000-0000-000004000000}"/>
    <hyperlink ref="A6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N198"/>
  <sheetViews>
    <sheetView showGridLines="0" topLeftCell="H87" zoomScaleNormal="100" workbookViewId="0">
      <selection activeCell="L7" sqref="L7"/>
    </sheetView>
  </sheetViews>
  <sheetFormatPr defaultColWidth="9.332031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2.33203125" hidden="1" customWidth="1"/>
    <col min="13" max="13" width="7.6640625" customWidth="1"/>
    <col min="14" max="14" width="10.83203125" hidden="1" customWidth="1"/>
    <col min="15" max="15" width="0" hidden="1" customWidth="1"/>
    <col min="16" max="21" width="14.1640625" hidden="1" customWidth="1"/>
    <col min="22" max="22" width="16.33203125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AU2" s="18" t="s">
        <v>89</v>
      </c>
    </row>
    <row r="3" spans="2:47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67"/>
      <c r="M3" s="21"/>
      <c r="AU3" s="18" t="s">
        <v>90</v>
      </c>
    </row>
    <row r="4" spans="2:47" ht="24.95" customHeight="1" x14ac:dyDescent="0.2">
      <c r="B4" s="21"/>
      <c r="D4" s="22" t="s">
        <v>106</v>
      </c>
      <c r="M4" s="21"/>
      <c r="N4" s="82" t="s">
        <v>10</v>
      </c>
      <c r="AU4" s="18" t="s">
        <v>4</v>
      </c>
    </row>
    <row r="5" spans="2:47" ht="6.95" customHeight="1" x14ac:dyDescent="0.2">
      <c r="B5" s="21"/>
      <c r="M5" s="21"/>
    </row>
    <row r="6" spans="2:47" ht="12" customHeight="1" x14ac:dyDescent="0.2">
      <c r="B6" s="21"/>
      <c r="D6" s="28" t="s">
        <v>16</v>
      </c>
      <c r="M6" s="21"/>
    </row>
    <row r="7" spans="2:47" ht="16.5" customHeight="1" x14ac:dyDescent="0.2">
      <c r="B7" s="21"/>
      <c r="E7" s="326" t="str">
        <f>'Rekapitulace stavby'!K6</f>
        <v>UK-1.LF- Instalace systému VZT a klimatizace, Studničkova 2, Praha</v>
      </c>
      <c r="F7" s="327"/>
      <c r="G7" s="327"/>
      <c r="H7" s="327"/>
      <c r="M7" s="21"/>
    </row>
    <row r="8" spans="2:47" s="1" customFormat="1" ht="12" customHeight="1" x14ac:dyDescent="0.2">
      <c r="B8" s="32"/>
      <c r="D8" s="28" t="s">
        <v>107</v>
      </c>
      <c r="M8" s="32"/>
    </row>
    <row r="9" spans="2:47" s="1" customFormat="1" ht="16.5" customHeight="1" x14ac:dyDescent="0.2">
      <c r="B9" s="32"/>
      <c r="E9" s="311" t="s">
        <v>108</v>
      </c>
      <c r="F9" s="325"/>
      <c r="G9" s="325"/>
      <c r="H9" s="325"/>
      <c r="M9" s="32"/>
    </row>
    <row r="10" spans="2:47" s="1" customFormat="1" x14ac:dyDescent="0.2">
      <c r="B10" s="32"/>
      <c r="M10" s="32"/>
    </row>
    <row r="11" spans="2:47" s="1" customFormat="1" ht="12" customHeight="1" x14ac:dyDescent="0.2">
      <c r="B11" s="32"/>
      <c r="D11" s="28" t="s">
        <v>18</v>
      </c>
      <c r="F11" s="26" t="s">
        <v>19</v>
      </c>
      <c r="I11" s="28" t="s">
        <v>20</v>
      </c>
      <c r="J11" s="26" t="s">
        <v>38</v>
      </c>
      <c r="M11" s="32"/>
    </row>
    <row r="12" spans="2:47" s="1" customFormat="1" ht="12" customHeight="1" x14ac:dyDescent="0.2">
      <c r="B12" s="32"/>
      <c r="D12" s="28" t="s">
        <v>22</v>
      </c>
      <c r="F12" s="26" t="s">
        <v>23</v>
      </c>
      <c r="I12" s="28" t="s">
        <v>24</v>
      </c>
      <c r="J12" s="272" t="str">
        <f>'Rekapitulace stavby'!AN8</f>
        <v>Vyplň údaj</v>
      </c>
      <c r="M12" s="32"/>
    </row>
    <row r="13" spans="2:47" s="1" customFormat="1" ht="10.9" customHeight="1" x14ac:dyDescent="0.2">
      <c r="B13" s="32"/>
      <c r="M13" s="32"/>
    </row>
    <row r="14" spans="2:47" s="1" customFormat="1" ht="12" customHeight="1" x14ac:dyDescent="0.2">
      <c r="B14" s="32"/>
      <c r="D14" s="28" t="s">
        <v>30</v>
      </c>
      <c r="I14" s="28" t="s">
        <v>31</v>
      </c>
      <c r="J14" s="26" t="s">
        <v>32</v>
      </c>
      <c r="M14" s="32"/>
    </row>
    <row r="15" spans="2:47" s="1" customFormat="1" ht="18" customHeight="1" x14ac:dyDescent="0.2">
      <c r="B15" s="32"/>
      <c r="E15" s="26" t="s">
        <v>33</v>
      </c>
      <c r="I15" s="28" t="s">
        <v>34</v>
      </c>
      <c r="J15" s="26" t="s">
        <v>35</v>
      </c>
      <c r="M15" s="32"/>
    </row>
    <row r="16" spans="2:47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8" t="s">
        <v>36</v>
      </c>
      <c r="I17" s="28" t="s">
        <v>31</v>
      </c>
      <c r="J17" s="274" t="str">
        <f>'Rekapitulace stavby'!AN13</f>
        <v>Vyplň údaj</v>
      </c>
      <c r="M17" s="32"/>
    </row>
    <row r="18" spans="2:13" s="1" customFormat="1" ht="18" customHeight="1" x14ac:dyDescent="0.2">
      <c r="B18" s="32"/>
      <c r="E18" s="328" t="str">
        <f>'Rekapitulace stavby'!E14</f>
        <v>Vyplň údaj</v>
      </c>
      <c r="F18" s="329"/>
      <c r="G18" s="329"/>
      <c r="H18" s="329"/>
      <c r="I18" s="28" t="s">
        <v>34</v>
      </c>
      <c r="J18" s="274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8" t="s">
        <v>37</v>
      </c>
      <c r="I20" s="28" t="s">
        <v>31</v>
      </c>
      <c r="J20" s="26" t="str">
        <f>IF('Rekapitulace stavby'!AN16="","",'Rekapitulace stavby'!AN16)</f>
        <v/>
      </c>
      <c r="M20" s="32"/>
    </row>
    <row r="21" spans="2:13" s="1" customFormat="1" ht="18" customHeight="1" x14ac:dyDescent="0.2">
      <c r="B21" s="32"/>
      <c r="E21" s="26" t="str">
        <f>IF('Rekapitulace stavby'!E17="","",'Rekapitulace stavby'!E17)</f>
        <v xml:space="preserve"> </v>
      </c>
      <c r="I21" s="28" t="s">
        <v>34</v>
      </c>
      <c r="J21" s="26" t="str">
        <f>IF('Rekapitulace stavby'!AN17="","",'Rekapitulace stavby'!AN17)</f>
        <v/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8" t="s">
        <v>41</v>
      </c>
      <c r="I23" s="28" t="s">
        <v>31</v>
      </c>
      <c r="J23" s="26" t="s">
        <v>42</v>
      </c>
      <c r="M23" s="32"/>
    </row>
    <row r="24" spans="2:13" s="1" customFormat="1" ht="18" customHeight="1" x14ac:dyDescent="0.2">
      <c r="B24" s="32"/>
      <c r="E24" s="26" t="s">
        <v>43</v>
      </c>
      <c r="I24" s="28" t="s">
        <v>34</v>
      </c>
      <c r="J24" s="26" t="s">
        <v>38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8" t="s">
        <v>44</v>
      </c>
      <c r="M26" s="32"/>
    </row>
    <row r="27" spans="2:13" s="7" customFormat="1" ht="16.5" customHeight="1" x14ac:dyDescent="0.2">
      <c r="B27" s="83"/>
      <c r="E27" s="303" t="s">
        <v>38</v>
      </c>
      <c r="F27" s="303"/>
      <c r="G27" s="303"/>
      <c r="H27" s="303"/>
      <c r="M27" s="83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48"/>
      <c r="E29" s="48"/>
      <c r="F29" s="48"/>
      <c r="G29" s="48"/>
      <c r="H29" s="48"/>
      <c r="I29" s="48"/>
      <c r="J29" s="48"/>
      <c r="K29" s="48"/>
      <c r="L29" s="268"/>
      <c r="M29" s="32"/>
    </row>
    <row r="30" spans="2:13" s="1" customFormat="1" ht="25.35" customHeight="1" x14ac:dyDescent="0.2">
      <c r="B30" s="32"/>
      <c r="D30" s="84" t="s">
        <v>46</v>
      </c>
      <c r="J30" s="60">
        <f>ROUND(J94, 2)</f>
        <v>0</v>
      </c>
      <c r="M30" s="32"/>
    </row>
    <row r="31" spans="2:13" s="1" customFormat="1" ht="6.95" customHeight="1" x14ac:dyDescent="0.2">
      <c r="B31" s="32"/>
      <c r="D31" s="48"/>
      <c r="E31" s="48"/>
      <c r="F31" s="48"/>
      <c r="G31" s="48"/>
      <c r="H31" s="48"/>
      <c r="I31" s="48"/>
      <c r="J31" s="48"/>
      <c r="K31" s="48"/>
      <c r="L31" s="268"/>
      <c r="M31" s="32"/>
    </row>
    <row r="32" spans="2:13" s="1" customFormat="1" ht="14.45" customHeight="1" x14ac:dyDescent="0.2">
      <c r="B32" s="32"/>
      <c r="F32" s="85" t="s">
        <v>48</v>
      </c>
      <c r="I32" s="85" t="s">
        <v>47</v>
      </c>
      <c r="J32" s="85" t="s">
        <v>49</v>
      </c>
      <c r="M32" s="32"/>
    </row>
    <row r="33" spans="2:13" s="1" customFormat="1" ht="14.45" customHeight="1" x14ac:dyDescent="0.2">
      <c r="B33" s="32"/>
      <c r="D33" s="86" t="s">
        <v>50</v>
      </c>
      <c r="E33" s="28" t="s">
        <v>51</v>
      </c>
      <c r="F33" s="87">
        <f>ROUND((SUM(BF94:BF197)),  2)</f>
        <v>0</v>
      </c>
      <c r="I33" s="88">
        <v>0.21</v>
      </c>
      <c r="J33" s="87">
        <f>ROUND(((SUM(BF94:BF197))*I33),  2)</f>
        <v>0</v>
      </c>
      <c r="M33" s="32"/>
    </row>
    <row r="34" spans="2:13" s="1" customFormat="1" ht="14.45" customHeight="1" x14ac:dyDescent="0.2">
      <c r="B34" s="32"/>
      <c r="E34" s="28" t="s">
        <v>52</v>
      </c>
      <c r="F34" s="87">
        <f>ROUND((SUM(BG94:BG197)),  2)</f>
        <v>0</v>
      </c>
      <c r="I34" s="88">
        <v>0.15</v>
      </c>
      <c r="J34" s="87">
        <f>ROUND(((SUM(BG94:BG197))*I34),  2)</f>
        <v>0</v>
      </c>
      <c r="M34" s="32"/>
    </row>
    <row r="35" spans="2:13" s="1" customFormat="1" ht="14.45" hidden="1" customHeight="1" x14ac:dyDescent="0.2">
      <c r="B35" s="32"/>
      <c r="E35" s="28" t="s">
        <v>53</v>
      </c>
      <c r="F35" s="87">
        <f>ROUND((SUM(BH94:BH197)),  2)</f>
        <v>0</v>
      </c>
      <c r="I35" s="88">
        <v>0.21</v>
      </c>
      <c r="J35" s="87">
        <f>0</f>
        <v>0</v>
      </c>
      <c r="M35" s="32"/>
    </row>
    <row r="36" spans="2:13" s="1" customFormat="1" ht="14.45" hidden="1" customHeight="1" x14ac:dyDescent="0.2">
      <c r="B36" s="32"/>
      <c r="E36" s="28" t="s">
        <v>54</v>
      </c>
      <c r="F36" s="87">
        <f>ROUND((SUM(BI94:BI197)),  2)</f>
        <v>0</v>
      </c>
      <c r="I36" s="88">
        <v>0.15</v>
      </c>
      <c r="J36" s="87">
        <f>0</f>
        <v>0</v>
      </c>
      <c r="M36" s="32"/>
    </row>
    <row r="37" spans="2:13" s="1" customFormat="1" ht="14.45" hidden="1" customHeight="1" x14ac:dyDescent="0.2">
      <c r="B37" s="32"/>
      <c r="E37" s="28" t="s">
        <v>55</v>
      </c>
      <c r="F37" s="87">
        <f>ROUND((SUM(BJ94:BJ197)),  2)</f>
        <v>0</v>
      </c>
      <c r="I37" s="88">
        <v>0</v>
      </c>
      <c r="J37" s="87">
        <f>0</f>
        <v>0</v>
      </c>
      <c r="M37" s="32"/>
    </row>
    <row r="38" spans="2:13" s="1" customFormat="1" ht="6.95" customHeight="1" x14ac:dyDescent="0.2">
      <c r="B38" s="32"/>
      <c r="M38" s="32"/>
    </row>
    <row r="39" spans="2:13" s="1" customFormat="1" ht="25.35" customHeight="1" x14ac:dyDescent="0.2">
      <c r="B39" s="32"/>
      <c r="C39" s="89"/>
      <c r="D39" s="90" t="s">
        <v>56</v>
      </c>
      <c r="E39" s="51"/>
      <c r="F39" s="51"/>
      <c r="G39" s="91" t="s">
        <v>57</v>
      </c>
      <c r="H39" s="92" t="s">
        <v>58</v>
      </c>
      <c r="I39" s="51"/>
      <c r="J39" s="93">
        <f>SUM(J30:J37)</f>
        <v>0</v>
      </c>
      <c r="K39" s="94"/>
      <c r="L39" s="269"/>
      <c r="M39" s="32"/>
    </row>
    <row r="40" spans="2:13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268"/>
      <c r="M40" s="32"/>
    </row>
    <row r="44" spans="2:13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268"/>
      <c r="M44" s="32"/>
    </row>
    <row r="45" spans="2:13" s="1" customFormat="1" ht="24.95" customHeight="1" x14ac:dyDescent="0.2">
      <c r="B45" s="32"/>
      <c r="C45" s="22" t="s">
        <v>109</v>
      </c>
      <c r="M45" s="32"/>
    </row>
    <row r="46" spans="2:13" s="1" customFormat="1" ht="6.95" customHeight="1" x14ac:dyDescent="0.2">
      <c r="B46" s="32"/>
      <c r="M46" s="32"/>
    </row>
    <row r="47" spans="2:13" s="1" customFormat="1" ht="12" customHeight="1" x14ac:dyDescent="0.2">
      <c r="B47" s="32"/>
      <c r="C47" s="28" t="s">
        <v>16</v>
      </c>
      <c r="M47" s="32"/>
    </row>
    <row r="48" spans="2:13" s="1" customFormat="1" ht="16.5" customHeight="1" x14ac:dyDescent="0.2">
      <c r="B48" s="32"/>
      <c r="E48" s="326" t="str">
        <f>E7</f>
        <v>UK-1.LF- Instalace systému VZT a klimatizace, Studničkova 2, Praha</v>
      </c>
      <c r="F48" s="327"/>
      <c r="G48" s="327"/>
      <c r="H48" s="327"/>
      <c r="M48" s="32"/>
    </row>
    <row r="49" spans="2:48" s="1" customFormat="1" ht="12" customHeight="1" x14ac:dyDescent="0.2">
      <c r="B49" s="32"/>
      <c r="C49" s="28" t="s">
        <v>107</v>
      </c>
      <c r="M49" s="32"/>
    </row>
    <row r="50" spans="2:48" s="1" customFormat="1" ht="16.5" customHeight="1" x14ac:dyDescent="0.2">
      <c r="B50" s="32"/>
      <c r="E50" s="311" t="str">
        <f>E9</f>
        <v>01 - Stavební práce</v>
      </c>
      <c r="F50" s="325"/>
      <c r="G50" s="325"/>
      <c r="H50" s="325"/>
      <c r="M50" s="32"/>
    </row>
    <row r="51" spans="2:48" s="1" customFormat="1" ht="6.95" customHeight="1" x14ac:dyDescent="0.2">
      <c r="B51" s="32"/>
      <c r="M51" s="32"/>
    </row>
    <row r="52" spans="2:48" s="1" customFormat="1" ht="12" customHeight="1" x14ac:dyDescent="0.2">
      <c r="B52" s="32"/>
      <c r="C52" s="28" t="s">
        <v>22</v>
      </c>
      <c r="F52" s="26" t="str">
        <f>F12</f>
        <v>Praha</v>
      </c>
      <c r="I52" s="28" t="s">
        <v>24</v>
      </c>
      <c r="J52" s="272" t="str">
        <f>IF(J12="","",J12)</f>
        <v>Vyplň údaj</v>
      </c>
      <c r="M52" s="32"/>
    </row>
    <row r="53" spans="2:48" s="1" customFormat="1" ht="6.95" customHeight="1" x14ac:dyDescent="0.2">
      <c r="B53" s="32"/>
      <c r="M53" s="32"/>
    </row>
    <row r="54" spans="2:48" s="1" customFormat="1" ht="15.2" customHeight="1" x14ac:dyDescent="0.2">
      <c r="B54" s="32"/>
      <c r="C54" s="28" t="s">
        <v>30</v>
      </c>
      <c r="F54" s="26" t="str">
        <f>E15</f>
        <v>1. lékařská fakulta Univerzity Karlovy, Kateřinská 32, Praha 2</v>
      </c>
      <c r="I54" s="28" t="s">
        <v>37</v>
      </c>
      <c r="J54" s="30" t="str">
        <f>E21</f>
        <v xml:space="preserve"> </v>
      </c>
      <c r="M54" s="32"/>
    </row>
    <row r="55" spans="2:48" s="1" customFormat="1" ht="25.7" customHeight="1" x14ac:dyDescent="0.2">
      <c r="B55" s="32"/>
      <c r="C55" s="28" t="s">
        <v>36</v>
      </c>
      <c r="F55" s="273" t="str">
        <f>IF(E18="","",E18)</f>
        <v>Vyplň údaj</v>
      </c>
      <c r="I55" s="28" t="s">
        <v>41</v>
      </c>
      <c r="J55" s="30" t="str">
        <f>E24</f>
        <v>Petr Krčál, Dukelská 973, 564 01 Žamberk</v>
      </c>
      <c r="M55" s="32"/>
    </row>
    <row r="56" spans="2:48" s="1" customFormat="1" ht="10.35" customHeight="1" x14ac:dyDescent="0.2">
      <c r="B56" s="32"/>
      <c r="M56" s="32"/>
    </row>
    <row r="57" spans="2:48" s="1" customFormat="1" ht="29.25" customHeight="1" x14ac:dyDescent="0.2">
      <c r="B57" s="32"/>
      <c r="C57" s="95" t="s">
        <v>110</v>
      </c>
      <c r="D57" s="89"/>
      <c r="E57" s="89"/>
      <c r="F57" s="89"/>
      <c r="G57" s="89"/>
      <c r="H57" s="89"/>
      <c r="I57" s="89"/>
      <c r="J57" s="96" t="s">
        <v>111</v>
      </c>
      <c r="K57" s="89"/>
      <c r="L57" s="89"/>
      <c r="M57" s="32"/>
    </row>
    <row r="58" spans="2:48" s="1" customFormat="1" ht="10.35" customHeight="1" x14ac:dyDescent="0.2">
      <c r="B58" s="32"/>
      <c r="M58" s="32"/>
    </row>
    <row r="59" spans="2:48" s="1" customFormat="1" ht="22.9" customHeight="1" x14ac:dyDescent="0.2">
      <c r="B59" s="32"/>
      <c r="C59" s="97" t="s">
        <v>78</v>
      </c>
      <c r="J59" s="60">
        <f>J94</f>
        <v>0</v>
      </c>
      <c r="M59" s="32"/>
      <c r="AV59" s="18" t="s">
        <v>112</v>
      </c>
    </row>
    <row r="60" spans="2:48" s="8" customFormat="1" ht="24.95" customHeight="1" x14ac:dyDescent="0.2">
      <c r="B60" s="98"/>
      <c r="D60" s="99" t="s">
        <v>113</v>
      </c>
      <c r="E60" s="100"/>
      <c r="F60" s="100"/>
      <c r="G60" s="100"/>
      <c r="H60" s="100"/>
      <c r="I60" s="100"/>
      <c r="J60" s="101">
        <f>J95</f>
        <v>0</v>
      </c>
      <c r="M60" s="98"/>
    </row>
    <row r="61" spans="2:48" s="9" customFormat="1" ht="19.899999999999999" customHeight="1" x14ac:dyDescent="0.2">
      <c r="B61" s="102"/>
      <c r="D61" s="103" t="s">
        <v>114</v>
      </c>
      <c r="E61" s="104"/>
      <c r="F61" s="104"/>
      <c r="G61" s="104"/>
      <c r="H61" s="104"/>
      <c r="I61" s="104"/>
      <c r="J61" s="105">
        <f>J96</f>
        <v>0</v>
      </c>
      <c r="M61" s="102"/>
    </row>
    <row r="62" spans="2:48" s="9" customFormat="1" ht="19.899999999999999" customHeight="1" x14ac:dyDescent="0.2">
      <c r="B62" s="102"/>
      <c r="D62" s="103" t="s">
        <v>115</v>
      </c>
      <c r="E62" s="104"/>
      <c r="F62" s="104"/>
      <c r="G62" s="104"/>
      <c r="H62" s="104"/>
      <c r="I62" s="104"/>
      <c r="J62" s="105">
        <f>J98</f>
        <v>0</v>
      </c>
      <c r="M62" s="102"/>
    </row>
    <row r="63" spans="2:48" s="9" customFormat="1" ht="19.899999999999999" customHeight="1" x14ac:dyDescent="0.2">
      <c r="B63" s="102"/>
      <c r="D63" s="103" t="s">
        <v>116</v>
      </c>
      <c r="E63" s="104"/>
      <c r="F63" s="104"/>
      <c r="G63" s="104"/>
      <c r="H63" s="104"/>
      <c r="I63" s="104"/>
      <c r="J63" s="105">
        <f>J101</f>
        <v>0</v>
      </c>
      <c r="M63" s="102"/>
    </row>
    <row r="64" spans="2:48" s="9" customFormat="1" ht="19.899999999999999" customHeight="1" x14ac:dyDescent="0.2">
      <c r="B64" s="102"/>
      <c r="D64" s="103" t="s">
        <v>117</v>
      </c>
      <c r="E64" s="104"/>
      <c r="F64" s="104"/>
      <c r="G64" s="104"/>
      <c r="H64" s="104"/>
      <c r="I64" s="104"/>
      <c r="J64" s="105">
        <f>J109</f>
        <v>0</v>
      </c>
      <c r="M64" s="102"/>
    </row>
    <row r="65" spans="2:13" s="9" customFormat="1" ht="19.899999999999999" customHeight="1" x14ac:dyDescent="0.2">
      <c r="B65" s="102"/>
      <c r="D65" s="103" t="s">
        <v>118</v>
      </c>
      <c r="E65" s="104"/>
      <c r="F65" s="104"/>
      <c r="G65" s="104"/>
      <c r="H65" s="104"/>
      <c r="I65" s="104"/>
      <c r="J65" s="105">
        <f>J114</f>
        <v>0</v>
      </c>
      <c r="M65" s="102"/>
    </row>
    <row r="66" spans="2:13" s="9" customFormat="1" ht="19.899999999999999" customHeight="1" x14ac:dyDescent="0.2">
      <c r="B66" s="102"/>
      <c r="D66" s="103" t="s">
        <v>119</v>
      </c>
      <c r="E66" s="104"/>
      <c r="F66" s="104"/>
      <c r="G66" s="104"/>
      <c r="H66" s="104"/>
      <c r="I66" s="104"/>
      <c r="J66" s="105">
        <f>J143</f>
        <v>0</v>
      </c>
      <c r="M66" s="102"/>
    </row>
    <row r="67" spans="2:13" s="9" customFormat="1" ht="19.899999999999999" customHeight="1" x14ac:dyDescent="0.2">
      <c r="B67" s="102"/>
      <c r="D67" s="103" t="s">
        <v>120</v>
      </c>
      <c r="E67" s="104"/>
      <c r="F67" s="104"/>
      <c r="G67" s="104"/>
      <c r="H67" s="104"/>
      <c r="I67" s="104"/>
      <c r="J67" s="105">
        <f>J152</f>
        <v>0</v>
      </c>
      <c r="M67" s="102"/>
    </row>
    <row r="68" spans="2:13" s="8" customFormat="1" ht="24.95" customHeight="1" x14ac:dyDescent="0.2">
      <c r="B68" s="98"/>
      <c r="D68" s="99" t="s">
        <v>121</v>
      </c>
      <c r="E68" s="100"/>
      <c r="F68" s="100"/>
      <c r="G68" s="100"/>
      <c r="H68" s="100"/>
      <c r="I68" s="100"/>
      <c r="J68" s="101">
        <f>J154</f>
        <v>0</v>
      </c>
      <c r="M68" s="98"/>
    </row>
    <row r="69" spans="2:13" s="9" customFormat="1" ht="19.899999999999999" customHeight="1" x14ac:dyDescent="0.2">
      <c r="B69" s="102"/>
      <c r="D69" s="103" t="s">
        <v>122</v>
      </c>
      <c r="E69" s="104"/>
      <c r="F69" s="104"/>
      <c r="G69" s="104"/>
      <c r="H69" s="104"/>
      <c r="I69" s="104"/>
      <c r="J69" s="105">
        <f>J155</f>
        <v>0</v>
      </c>
      <c r="M69" s="102"/>
    </row>
    <row r="70" spans="2:13" s="9" customFormat="1" ht="19.899999999999999" customHeight="1" x14ac:dyDescent="0.2">
      <c r="B70" s="102"/>
      <c r="D70" s="103" t="s">
        <v>123</v>
      </c>
      <c r="E70" s="104"/>
      <c r="F70" s="104"/>
      <c r="G70" s="104"/>
      <c r="H70" s="104"/>
      <c r="I70" s="104"/>
      <c r="J70" s="105">
        <f>J162</f>
        <v>0</v>
      </c>
      <c r="M70" s="102"/>
    </row>
    <row r="71" spans="2:13" s="9" customFormat="1" ht="19.899999999999999" customHeight="1" x14ac:dyDescent="0.2">
      <c r="B71" s="102"/>
      <c r="D71" s="103" t="s">
        <v>124</v>
      </c>
      <c r="E71" s="104"/>
      <c r="F71" s="104"/>
      <c r="G71" s="104"/>
      <c r="H71" s="104"/>
      <c r="I71" s="104"/>
      <c r="J71" s="105">
        <f>J172</f>
        <v>0</v>
      </c>
      <c r="M71" s="102"/>
    </row>
    <row r="72" spans="2:13" s="9" customFormat="1" ht="19.899999999999999" customHeight="1" x14ac:dyDescent="0.2">
      <c r="B72" s="102"/>
      <c r="D72" s="103" t="s">
        <v>125</v>
      </c>
      <c r="E72" s="104"/>
      <c r="F72" s="104"/>
      <c r="G72" s="104"/>
      <c r="H72" s="104"/>
      <c r="I72" s="104"/>
      <c r="J72" s="105">
        <f>J176</f>
        <v>0</v>
      </c>
      <c r="M72" s="102"/>
    </row>
    <row r="73" spans="2:13" s="9" customFormat="1" ht="19.899999999999999" customHeight="1" x14ac:dyDescent="0.2">
      <c r="B73" s="102"/>
      <c r="D73" s="103" t="s">
        <v>126</v>
      </c>
      <c r="E73" s="104"/>
      <c r="F73" s="104"/>
      <c r="G73" s="104"/>
      <c r="H73" s="104"/>
      <c r="I73" s="104"/>
      <c r="J73" s="105">
        <f>J187</f>
        <v>0</v>
      </c>
      <c r="M73" s="102"/>
    </row>
    <row r="74" spans="2:13" s="8" customFormat="1" ht="24.95" customHeight="1" x14ac:dyDescent="0.2">
      <c r="B74" s="98"/>
      <c r="D74" s="99" t="s">
        <v>127</v>
      </c>
      <c r="E74" s="100"/>
      <c r="F74" s="100"/>
      <c r="G74" s="100"/>
      <c r="H74" s="100"/>
      <c r="I74" s="100"/>
      <c r="J74" s="101">
        <f>J193</f>
        <v>0</v>
      </c>
      <c r="M74" s="98"/>
    </row>
    <row r="75" spans="2:13" s="1" customFormat="1" ht="21.75" customHeight="1" x14ac:dyDescent="0.2">
      <c r="B75" s="32"/>
      <c r="M75" s="32"/>
    </row>
    <row r="76" spans="2:13" s="1" customFormat="1" ht="6.95" customHeight="1" x14ac:dyDescent="0.2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68"/>
      <c r="M76" s="32"/>
    </row>
    <row r="80" spans="2:13" s="1" customFormat="1" ht="6.95" customHeight="1" x14ac:dyDescent="0.2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268"/>
      <c r="M80" s="32"/>
    </row>
    <row r="81" spans="2:64" s="1" customFormat="1" ht="24.95" customHeight="1" x14ac:dyDescent="0.2">
      <c r="B81" s="32"/>
      <c r="C81" s="22" t="s">
        <v>128</v>
      </c>
      <c r="M81" s="32"/>
    </row>
    <row r="82" spans="2:64" s="1" customFormat="1" ht="6.95" customHeight="1" x14ac:dyDescent="0.2">
      <c r="B82" s="32"/>
      <c r="M82" s="32"/>
    </row>
    <row r="83" spans="2:64" s="1" customFormat="1" ht="12" customHeight="1" x14ac:dyDescent="0.2">
      <c r="B83" s="32"/>
      <c r="C83" s="28" t="s">
        <v>16</v>
      </c>
      <c r="M83" s="32"/>
    </row>
    <row r="84" spans="2:64" s="1" customFormat="1" ht="16.5" customHeight="1" x14ac:dyDescent="0.2">
      <c r="B84" s="32"/>
      <c r="E84" s="326" t="str">
        <f>E7</f>
        <v>UK-1.LF- Instalace systému VZT a klimatizace, Studničkova 2, Praha</v>
      </c>
      <c r="F84" s="327"/>
      <c r="G84" s="327"/>
      <c r="H84" s="327"/>
      <c r="M84" s="32"/>
    </row>
    <row r="85" spans="2:64" s="1" customFormat="1" ht="12" customHeight="1" x14ac:dyDescent="0.2">
      <c r="B85" s="32"/>
      <c r="C85" s="28" t="s">
        <v>107</v>
      </c>
      <c r="M85" s="32"/>
    </row>
    <row r="86" spans="2:64" s="1" customFormat="1" ht="16.5" customHeight="1" x14ac:dyDescent="0.2">
      <c r="B86" s="32"/>
      <c r="E86" s="311" t="str">
        <f>E9</f>
        <v>01 - Stavební práce</v>
      </c>
      <c r="F86" s="325"/>
      <c r="G86" s="325"/>
      <c r="H86" s="325"/>
      <c r="M86" s="32"/>
    </row>
    <row r="87" spans="2:64" s="1" customFormat="1" ht="6.95" customHeight="1" x14ac:dyDescent="0.2">
      <c r="B87" s="32"/>
      <c r="M87" s="32"/>
    </row>
    <row r="88" spans="2:64" s="1" customFormat="1" ht="12" customHeight="1" x14ac:dyDescent="0.2">
      <c r="B88" s="32"/>
      <c r="C88" s="28" t="s">
        <v>22</v>
      </c>
      <c r="F88" s="26" t="str">
        <f>F12</f>
        <v>Praha</v>
      </c>
      <c r="I88" s="28" t="s">
        <v>24</v>
      </c>
      <c r="J88" s="272" t="str">
        <f>IF(J12="","",J12)</f>
        <v>Vyplň údaj</v>
      </c>
      <c r="M88" s="32"/>
    </row>
    <row r="89" spans="2:64" s="1" customFormat="1" ht="6.95" customHeight="1" x14ac:dyDescent="0.2">
      <c r="B89" s="32"/>
      <c r="M89" s="32"/>
    </row>
    <row r="90" spans="2:64" s="1" customFormat="1" ht="15.2" customHeight="1" x14ac:dyDescent="0.2">
      <c r="B90" s="32"/>
      <c r="C90" s="28" t="s">
        <v>30</v>
      </c>
      <c r="F90" s="26" t="str">
        <f>E15</f>
        <v>1. lékařská fakulta Univerzity Karlovy, Kateřinská 32, Praha 2</v>
      </c>
      <c r="I90" s="28" t="s">
        <v>37</v>
      </c>
      <c r="J90" s="30" t="str">
        <f>E21</f>
        <v xml:space="preserve"> </v>
      </c>
      <c r="M90" s="32"/>
    </row>
    <row r="91" spans="2:64" s="1" customFormat="1" ht="25.7" customHeight="1" x14ac:dyDescent="0.2">
      <c r="B91" s="32"/>
      <c r="C91" s="28" t="s">
        <v>36</v>
      </c>
      <c r="F91" s="273" t="str">
        <f>IF(E18="","",E18)</f>
        <v>Vyplň údaj</v>
      </c>
      <c r="I91" s="28" t="s">
        <v>41</v>
      </c>
      <c r="J91" s="30" t="str">
        <f>E24</f>
        <v>Petr Krčál, Dukelská 973, 564 01 Žamberk</v>
      </c>
      <c r="M91" s="32"/>
    </row>
    <row r="92" spans="2:64" s="1" customFormat="1" ht="10.35" customHeight="1" x14ac:dyDescent="0.2">
      <c r="B92" s="32"/>
      <c r="M92" s="32"/>
    </row>
    <row r="93" spans="2:64" s="10" customFormat="1" ht="29.25" customHeight="1" x14ac:dyDescent="0.2">
      <c r="B93" s="106"/>
      <c r="C93" s="107" t="s">
        <v>129</v>
      </c>
      <c r="D93" s="108" t="s">
        <v>65</v>
      </c>
      <c r="E93" s="108" t="s">
        <v>61</v>
      </c>
      <c r="F93" s="108" t="s">
        <v>62</v>
      </c>
      <c r="G93" s="108" t="s">
        <v>130</v>
      </c>
      <c r="H93" s="108" t="s">
        <v>131</v>
      </c>
      <c r="I93" s="276" t="s">
        <v>132</v>
      </c>
      <c r="J93" s="108" t="s">
        <v>111</v>
      </c>
      <c r="K93" s="108" t="s">
        <v>133</v>
      </c>
      <c r="L93" s="270" t="s">
        <v>134</v>
      </c>
      <c r="M93" s="106"/>
      <c r="N93" s="53" t="s">
        <v>38</v>
      </c>
      <c r="O93" s="54" t="s">
        <v>50</v>
      </c>
      <c r="P93" s="54" t="s">
        <v>135</v>
      </c>
      <c r="Q93" s="54" t="s">
        <v>136</v>
      </c>
      <c r="R93" s="54" t="s">
        <v>137</v>
      </c>
      <c r="S93" s="54" t="s">
        <v>138</v>
      </c>
      <c r="T93" s="54" t="s">
        <v>139</v>
      </c>
      <c r="U93" s="55" t="s">
        <v>140</v>
      </c>
    </row>
    <row r="94" spans="2:64" s="1" customFormat="1" ht="22.9" customHeight="1" x14ac:dyDescent="0.25">
      <c r="B94" s="32"/>
      <c r="C94" s="58" t="s">
        <v>141</v>
      </c>
      <c r="J94" s="110">
        <f>BL94</f>
        <v>0</v>
      </c>
      <c r="M94" s="32"/>
      <c r="N94" s="56"/>
      <c r="O94" s="48"/>
      <c r="P94" s="48"/>
      <c r="Q94" s="111">
        <f>Q95+Q154+Q193</f>
        <v>0</v>
      </c>
      <c r="R94" s="48"/>
      <c r="S94" s="111">
        <f>S95+S154+S193</f>
        <v>14.168111999999999</v>
      </c>
      <c r="T94" s="48"/>
      <c r="U94" s="112">
        <f>U95+U154+U193</f>
        <v>13.485999999999999</v>
      </c>
      <c r="AU94" s="18" t="s">
        <v>79</v>
      </c>
      <c r="AV94" s="18" t="s">
        <v>112</v>
      </c>
      <c r="BL94" s="113">
        <f>BL95+BL154+BL193</f>
        <v>0</v>
      </c>
    </row>
    <row r="95" spans="2:64" s="11" customFormat="1" ht="25.9" customHeight="1" x14ac:dyDescent="0.2">
      <c r="B95" s="114"/>
      <c r="D95" s="115" t="s">
        <v>79</v>
      </c>
      <c r="E95" s="116" t="s">
        <v>142</v>
      </c>
      <c r="F95" s="116" t="s">
        <v>143</v>
      </c>
      <c r="I95" s="117"/>
      <c r="J95" s="118">
        <f>BL95</f>
        <v>0</v>
      </c>
      <c r="M95" s="114"/>
      <c r="N95" s="119"/>
      <c r="Q95" s="120">
        <f>Q96+Q98+Q101+Q109+Q114+Q143+Q152</f>
        <v>0</v>
      </c>
      <c r="S95" s="120">
        <f>S96+S98+S101+S109+S114+S143+S152</f>
        <v>12.280586999999999</v>
      </c>
      <c r="U95" s="121">
        <f>U96+U98+U101+U109+U114+U143+U152</f>
        <v>12.398</v>
      </c>
      <c r="AS95" s="115" t="s">
        <v>88</v>
      </c>
      <c r="AU95" s="122" t="s">
        <v>79</v>
      </c>
      <c r="AV95" s="122" t="s">
        <v>80</v>
      </c>
      <c r="AZ95" s="115" t="s">
        <v>144</v>
      </c>
      <c r="BL95" s="123">
        <f>BL96+BL98+BL101+BL109+BL114+BL143+BL152</f>
        <v>0</v>
      </c>
    </row>
    <row r="96" spans="2:64" s="11" customFormat="1" ht="22.9" customHeight="1" x14ac:dyDescent="0.2">
      <c r="B96" s="114"/>
      <c r="D96" s="115" t="s">
        <v>79</v>
      </c>
      <c r="E96" s="124" t="s">
        <v>145</v>
      </c>
      <c r="F96" s="124" t="s">
        <v>146</v>
      </c>
      <c r="I96" s="117"/>
      <c r="J96" s="125">
        <f>BL96</f>
        <v>0</v>
      </c>
      <c r="M96" s="114"/>
      <c r="N96" s="119"/>
      <c r="Q96" s="120">
        <f>Q97</f>
        <v>0</v>
      </c>
      <c r="S96" s="120">
        <f>S97</f>
        <v>4.6611000000000002</v>
      </c>
      <c r="U96" s="121">
        <f>U97</f>
        <v>0</v>
      </c>
      <c r="AS96" s="115" t="s">
        <v>88</v>
      </c>
      <c r="AU96" s="122" t="s">
        <v>79</v>
      </c>
      <c r="AV96" s="122" t="s">
        <v>88</v>
      </c>
      <c r="AZ96" s="115" t="s">
        <v>144</v>
      </c>
      <c r="BL96" s="123">
        <f>BL97</f>
        <v>0</v>
      </c>
    </row>
    <row r="97" spans="2:66" s="1" customFormat="1" ht="24.2" customHeight="1" x14ac:dyDescent="0.2">
      <c r="B97" s="32"/>
      <c r="C97" s="126" t="s">
        <v>88</v>
      </c>
      <c r="D97" s="126" t="s">
        <v>147</v>
      </c>
      <c r="E97" s="127" t="s">
        <v>148</v>
      </c>
      <c r="F97" s="128" t="s">
        <v>149</v>
      </c>
      <c r="G97" s="129" t="s">
        <v>150</v>
      </c>
      <c r="H97" s="130">
        <v>2</v>
      </c>
      <c r="I97" s="131"/>
      <c r="J97" s="132">
        <f>ROUND(I97*H97,2)</f>
        <v>0</v>
      </c>
      <c r="K97" s="128" t="s">
        <v>151</v>
      </c>
      <c r="L97" s="128"/>
      <c r="M97" s="32"/>
      <c r="N97" s="133" t="s">
        <v>38</v>
      </c>
      <c r="O97" s="134" t="s">
        <v>51</v>
      </c>
      <c r="Q97" s="135">
        <f>P97*H97</f>
        <v>0</v>
      </c>
      <c r="R97" s="135">
        <v>2.3305500000000001</v>
      </c>
      <c r="S97" s="135">
        <f>R97*H97</f>
        <v>4.6611000000000002</v>
      </c>
      <c r="T97" s="135">
        <v>0</v>
      </c>
      <c r="U97" s="136">
        <f>T97*H97</f>
        <v>0</v>
      </c>
      <c r="AS97" s="137" t="s">
        <v>152</v>
      </c>
      <c r="AU97" s="137" t="s">
        <v>147</v>
      </c>
      <c r="AV97" s="137" t="s">
        <v>90</v>
      </c>
      <c r="AZ97" s="18" t="s">
        <v>144</v>
      </c>
      <c r="BF97" s="138">
        <f>IF(O97="základní",J97,0)</f>
        <v>0</v>
      </c>
      <c r="BG97" s="138">
        <f>IF(O97="snížená",J97,0)</f>
        <v>0</v>
      </c>
      <c r="BH97" s="138">
        <f>IF(O97="zákl. přenesená",J97,0)</f>
        <v>0</v>
      </c>
      <c r="BI97" s="138">
        <f>IF(O97="sníž. přenesená",J97,0)</f>
        <v>0</v>
      </c>
      <c r="BJ97" s="138">
        <f>IF(O97="nulová",J97,0)</f>
        <v>0</v>
      </c>
      <c r="BK97" s="18" t="s">
        <v>88</v>
      </c>
      <c r="BL97" s="138">
        <f>ROUND(I97*H97,2)</f>
        <v>0</v>
      </c>
      <c r="BM97" s="18" t="s">
        <v>152</v>
      </c>
      <c r="BN97" s="137" t="s">
        <v>153</v>
      </c>
    </row>
    <row r="98" spans="2:66" s="11" customFormat="1" ht="22.9" customHeight="1" x14ac:dyDescent="0.2">
      <c r="B98" s="114"/>
      <c r="D98" s="115" t="s">
        <v>79</v>
      </c>
      <c r="E98" s="124" t="s">
        <v>152</v>
      </c>
      <c r="F98" s="124" t="s">
        <v>154</v>
      </c>
      <c r="I98" s="117"/>
      <c r="J98" s="125">
        <f>BL98</f>
        <v>0</v>
      </c>
      <c r="M98" s="114"/>
      <c r="N98" s="119"/>
      <c r="Q98" s="120">
        <f>SUM(Q99:Q100)</f>
        <v>0</v>
      </c>
      <c r="S98" s="120">
        <f>SUM(S99:S100)</f>
        <v>0.66579300000000008</v>
      </c>
      <c r="U98" s="121">
        <f>SUM(U99:U100)</f>
        <v>0</v>
      </c>
      <c r="AS98" s="115" t="s">
        <v>88</v>
      </c>
      <c r="AU98" s="122" t="s">
        <v>79</v>
      </c>
      <c r="AV98" s="122" t="s">
        <v>88</v>
      </c>
      <c r="AZ98" s="115" t="s">
        <v>144</v>
      </c>
      <c r="BL98" s="123">
        <f>SUM(BL99:BL100)</f>
        <v>0</v>
      </c>
    </row>
    <row r="99" spans="2:66" s="1" customFormat="1" ht="24.2" customHeight="1" x14ac:dyDescent="0.2">
      <c r="B99" s="32"/>
      <c r="C99" s="126" t="s">
        <v>90</v>
      </c>
      <c r="D99" s="126" t="s">
        <v>147</v>
      </c>
      <c r="E99" s="127" t="s">
        <v>155</v>
      </c>
      <c r="F99" s="128" t="s">
        <v>156</v>
      </c>
      <c r="G99" s="129" t="s">
        <v>150</v>
      </c>
      <c r="H99" s="130">
        <v>0.1</v>
      </c>
      <c r="I99" s="131"/>
      <c r="J99" s="132">
        <f>ROUND(I99*H99,2)</f>
        <v>0</v>
      </c>
      <c r="K99" s="128" t="s">
        <v>151</v>
      </c>
      <c r="L99" s="128"/>
      <c r="M99" s="32"/>
      <c r="N99" s="133" t="s">
        <v>38</v>
      </c>
      <c r="O99" s="134" t="s">
        <v>51</v>
      </c>
      <c r="Q99" s="135">
        <f>P99*H99</f>
        <v>0</v>
      </c>
      <c r="R99" s="135">
        <v>2.3955299999999999</v>
      </c>
      <c r="S99" s="135">
        <f>R99*H99</f>
        <v>0.23955300000000002</v>
      </c>
      <c r="T99" s="135">
        <v>0</v>
      </c>
      <c r="U99" s="136">
        <f>T99*H99</f>
        <v>0</v>
      </c>
      <c r="AS99" s="137" t="s">
        <v>152</v>
      </c>
      <c r="AU99" s="137" t="s">
        <v>147</v>
      </c>
      <c r="AV99" s="137" t="s">
        <v>90</v>
      </c>
      <c r="AZ99" s="18" t="s">
        <v>144</v>
      </c>
      <c r="BF99" s="138">
        <f>IF(O99="základní",J99,0)</f>
        <v>0</v>
      </c>
      <c r="BG99" s="138">
        <f>IF(O99="snížená",J99,0)</f>
        <v>0</v>
      </c>
      <c r="BH99" s="138">
        <f>IF(O99="zákl. přenesená",J99,0)</f>
        <v>0</v>
      </c>
      <c r="BI99" s="138">
        <f>IF(O99="sníž. přenesená",J99,0)</f>
        <v>0</v>
      </c>
      <c r="BJ99" s="138">
        <f>IF(O99="nulová",J99,0)</f>
        <v>0</v>
      </c>
      <c r="BK99" s="18" t="s">
        <v>88</v>
      </c>
      <c r="BL99" s="138">
        <f>ROUND(I99*H99,2)</f>
        <v>0</v>
      </c>
      <c r="BM99" s="18" t="s">
        <v>152</v>
      </c>
      <c r="BN99" s="137" t="s">
        <v>157</v>
      </c>
    </row>
    <row r="100" spans="2:66" s="1" customFormat="1" ht="37.9" customHeight="1" x14ac:dyDescent="0.2">
      <c r="B100" s="32"/>
      <c r="C100" s="126" t="s">
        <v>145</v>
      </c>
      <c r="D100" s="126" t="s">
        <v>147</v>
      </c>
      <c r="E100" s="127" t="s">
        <v>158</v>
      </c>
      <c r="F100" s="128" t="s">
        <v>159</v>
      </c>
      <c r="G100" s="129" t="s">
        <v>160</v>
      </c>
      <c r="H100" s="130">
        <v>8</v>
      </c>
      <c r="I100" s="131"/>
      <c r="J100" s="132">
        <f>ROUND(I100*H100,2)</f>
        <v>0</v>
      </c>
      <c r="K100" s="128" t="s">
        <v>151</v>
      </c>
      <c r="L100" s="128"/>
      <c r="M100" s="32"/>
      <c r="N100" s="133" t="s">
        <v>38</v>
      </c>
      <c r="O100" s="134" t="s">
        <v>51</v>
      </c>
      <c r="Q100" s="135">
        <f>P100*H100</f>
        <v>0</v>
      </c>
      <c r="R100" s="135">
        <v>5.3280000000000001E-2</v>
      </c>
      <c r="S100" s="135">
        <f>R100*H100</f>
        <v>0.42624000000000001</v>
      </c>
      <c r="T100" s="135">
        <v>0</v>
      </c>
      <c r="U100" s="136">
        <f>T100*H100</f>
        <v>0</v>
      </c>
      <c r="AS100" s="137" t="s">
        <v>152</v>
      </c>
      <c r="AU100" s="137" t="s">
        <v>147</v>
      </c>
      <c r="AV100" s="137" t="s">
        <v>90</v>
      </c>
      <c r="AZ100" s="18" t="s">
        <v>144</v>
      </c>
      <c r="BF100" s="138">
        <f>IF(O100="základní",J100,0)</f>
        <v>0</v>
      </c>
      <c r="BG100" s="138">
        <f>IF(O100="snížená",J100,0)</f>
        <v>0</v>
      </c>
      <c r="BH100" s="138">
        <f>IF(O100="zákl. přenesená",J100,0)</f>
        <v>0</v>
      </c>
      <c r="BI100" s="138">
        <f>IF(O100="sníž. přenesená",J100,0)</f>
        <v>0</v>
      </c>
      <c r="BJ100" s="138">
        <f>IF(O100="nulová",J100,0)</f>
        <v>0</v>
      </c>
      <c r="BK100" s="18" t="s">
        <v>88</v>
      </c>
      <c r="BL100" s="138">
        <f>ROUND(I100*H100,2)</f>
        <v>0</v>
      </c>
      <c r="BM100" s="18" t="s">
        <v>152</v>
      </c>
      <c r="BN100" s="137" t="s">
        <v>161</v>
      </c>
    </row>
    <row r="101" spans="2:66" s="11" customFormat="1" ht="22.9" customHeight="1" x14ac:dyDescent="0.2">
      <c r="B101" s="114"/>
      <c r="D101" s="115" t="s">
        <v>79</v>
      </c>
      <c r="E101" s="124" t="s">
        <v>162</v>
      </c>
      <c r="F101" s="124" t="s">
        <v>163</v>
      </c>
      <c r="I101" s="117"/>
      <c r="J101" s="125">
        <f>BL101</f>
        <v>0</v>
      </c>
      <c r="M101" s="114"/>
      <c r="N101" s="119"/>
      <c r="Q101" s="120">
        <f>SUM(Q102:Q108)</f>
        <v>0</v>
      </c>
      <c r="S101" s="120">
        <f>SUM(S102:S108)</f>
        <v>1.8972000000000002</v>
      </c>
      <c r="U101" s="121">
        <f>SUM(U102:U108)</f>
        <v>0</v>
      </c>
      <c r="AS101" s="115" t="s">
        <v>88</v>
      </c>
      <c r="AU101" s="122" t="s">
        <v>79</v>
      </c>
      <c r="AV101" s="122" t="s">
        <v>88</v>
      </c>
      <c r="AZ101" s="115" t="s">
        <v>144</v>
      </c>
      <c r="BL101" s="123">
        <f>SUM(BL102:BL108)</f>
        <v>0</v>
      </c>
    </row>
    <row r="102" spans="2:66" s="1" customFormat="1" ht="24.2" customHeight="1" x14ac:dyDescent="0.2">
      <c r="B102" s="32"/>
      <c r="C102" s="126" t="s">
        <v>152</v>
      </c>
      <c r="D102" s="126" t="s">
        <v>147</v>
      </c>
      <c r="E102" s="127" t="s">
        <v>164</v>
      </c>
      <c r="F102" s="128" t="s">
        <v>165</v>
      </c>
      <c r="G102" s="129" t="s">
        <v>160</v>
      </c>
      <c r="H102" s="130">
        <v>9</v>
      </c>
      <c r="I102" s="131"/>
      <c r="J102" s="132">
        <f>ROUND(I102*H102,2)</f>
        <v>0</v>
      </c>
      <c r="K102" s="128" t="s">
        <v>151</v>
      </c>
      <c r="L102" s="128"/>
      <c r="M102" s="32"/>
      <c r="N102" s="133" t="s">
        <v>38</v>
      </c>
      <c r="O102" s="134" t="s">
        <v>51</v>
      </c>
      <c r="Q102" s="135">
        <f>P102*H102</f>
        <v>0</v>
      </c>
      <c r="R102" s="135">
        <v>1.0200000000000001E-2</v>
      </c>
      <c r="S102" s="135">
        <f>R102*H102</f>
        <v>9.1800000000000007E-2</v>
      </c>
      <c r="T102" s="135">
        <v>0</v>
      </c>
      <c r="U102" s="136">
        <f>T102*H102</f>
        <v>0</v>
      </c>
      <c r="AS102" s="137" t="s">
        <v>152</v>
      </c>
      <c r="AU102" s="137" t="s">
        <v>147</v>
      </c>
      <c r="AV102" s="137" t="s">
        <v>90</v>
      </c>
      <c r="AZ102" s="18" t="s">
        <v>144</v>
      </c>
      <c r="BF102" s="138">
        <f>IF(O102="základní",J102,0)</f>
        <v>0</v>
      </c>
      <c r="BG102" s="138">
        <f>IF(O102="snížená",J102,0)</f>
        <v>0</v>
      </c>
      <c r="BH102" s="138">
        <f>IF(O102="zákl. přenesená",J102,0)</f>
        <v>0</v>
      </c>
      <c r="BI102" s="138">
        <f>IF(O102="sníž. přenesená",J102,0)</f>
        <v>0</v>
      </c>
      <c r="BJ102" s="138">
        <f>IF(O102="nulová",J102,0)</f>
        <v>0</v>
      </c>
      <c r="BK102" s="18" t="s">
        <v>88</v>
      </c>
      <c r="BL102" s="138">
        <f>ROUND(I102*H102,2)</f>
        <v>0</v>
      </c>
      <c r="BM102" s="18" t="s">
        <v>152</v>
      </c>
      <c r="BN102" s="137" t="s">
        <v>166</v>
      </c>
    </row>
    <row r="103" spans="2:66" s="1" customFormat="1" ht="24.2" customHeight="1" x14ac:dyDescent="0.2">
      <c r="B103" s="32"/>
      <c r="C103" s="126" t="s">
        <v>167</v>
      </c>
      <c r="D103" s="126" t="s">
        <v>147</v>
      </c>
      <c r="E103" s="127" t="s">
        <v>168</v>
      </c>
      <c r="F103" s="128" t="s">
        <v>169</v>
      </c>
      <c r="G103" s="129" t="s">
        <v>160</v>
      </c>
      <c r="H103" s="130">
        <v>177</v>
      </c>
      <c r="I103" s="131"/>
      <c r="J103" s="132">
        <f>ROUND(I103*H103,2)</f>
        <v>0</v>
      </c>
      <c r="K103" s="128" t="s">
        <v>151</v>
      </c>
      <c r="L103" s="128"/>
      <c r="M103" s="32"/>
      <c r="N103" s="133" t="s">
        <v>38</v>
      </c>
      <c r="O103" s="134" t="s">
        <v>51</v>
      </c>
      <c r="Q103" s="135">
        <f>P103*H103</f>
        <v>0</v>
      </c>
      <c r="R103" s="135">
        <v>1.0200000000000001E-2</v>
      </c>
      <c r="S103" s="135">
        <f>R103*H103</f>
        <v>1.8054000000000001</v>
      </c>
      <c r="T103" s="135">
        <v>0</v>
      </c>
      <c r="U103" s="136">
        <f>T103*H103</f>
        <v>0</v>
      </c>
      <c r="AS103" s="137" t="s">
        <v>152</v>
      </c>
      <c r="AU103" s="137" t="s">
        <v>147</v>
      </c>
      <c r="AV103" s="137" t="s">
        <v>90</v>
      </c>
      <c r="AZ103" s="18" t="s">
        <v>144</v>
      </c>
      <c r="BF103" s="138">
        <f>IF(O103="základní",J103,0)</f>
        <v>0</v>
      </c>
      <c r="BG103" s="138">
        <f>IF(O103="snížená",J103,0)</f>
        <v>0</v>
      </c>
      <c r="BH103" s="138">
        <f>IF(O103="zákl. přenesená",J103,0)</f>
        <v>0</v>
      </c>
      <c r="BI103" s="138">
        <f>IF(O103="sníž. přenesená",J103,0)</f>
        <v>0</v>
      </c>
      <c r="BJ103" s="138">
        <f>IF(O103="nulová",J103,0)</f>
        <v>0</v>
      </c>
      <c r="BK103" s="18" t="s">
        <v>88</v>
      </c>
      <c r="BL103" s="138">
        <f>ROUND(I103*H103,2)</f>
        <v>0</v>
      </c>
      <c r="BM103" s="18" t="s">
        <v>152</v>
      </c>
      <c r="BN103" s="137" t="s">
        <v>170</v>
      </c>
    </row>
    <row r="104" spans="2:66" s="12" customFormat="1" x14ac:dyDescent="0.2">
      <c r="B104" s="139"/>
      <c r="D104" s="140" t="s">
        <v>171</v>
      </c>
      <c r="E104" s="141" t="s">
        <v>38</v>
      </c>
      <c r="F104" s="142" t="s">
        <v>172</v>
      </c>
      <c r="H104" s="141" t="s">
        <v>38</v>
      </c>
      <c r="I104" s="143"/>
      <c r="M104" s="139"/>
      <c r="N104" s="144"/>
      <c r="U104" s="145"/>
      <c r="AU104" s="141" t="s">
        <v>171</v>
      </c>
      <c r="AV104" s="141" t="s">
        <v>90</v>
      </c>
      <c r="AW104" s="12" t="s">
        <v>88</v>
      </c>
      <c r="AX104" s="12" t="s">
        <v>40</v>
      </c>
      <c r="AY104" s="12" t="s">
        <v>80</v>
      </c>
      <c r="AZ104" s="141" t="s">
        <v>144</v>
      </c>
    </row>
    <row r="105" spans="2:66" s="13" customFormat="1" x14ac:dyDescent="0.2">
      <c r="B105" s="146"/>
      <c r="D105" s="140" t="s">
        <v>171</v>
      </c>
      <c r="E105" s="147" t="s">
        <v>38</v>
      </c>
      <c r="F105" s="148" t="s">
        <v>173</v>
      </c>
      <c r="H105" s="149">
        <v>59</v>
      </c>
      <c r="I105" s="150"/>
      <c r="M105" s="146"/>
      <c r="N105" s="151"/>
      <c r="U105" s="152"/>
      <c r="AU105" s="147" t="s">
        <v>171</v>
      </c>
      <c r="AV105" s="147" t="s">
        <v>90</v>
      </c>
      <c r="AW105" s="13" t="s">
        <v>90</v>
      </c>
      <c r="AX105" s="13" t="s">
        <v>40</v>
      </c>
      <c r="AY105" s="13" t="s">
        <v>80</v>
      </c>
      <c r="AZ105" s="147" t="s">
        <v>144</v>
      </c>
    </row>
    <row r="106" spans="2:66" s="12" customFormat="1" x14ac:dyDescent="0.2">
      <c r="B106" s="139"/>
      <c r="D106" s="140" t="s">
        <v>171</v>
      </c>
      <c r="E106" s="141" t="s">
        <v>38</v>
      </c>
      <c r="F106" s="142" t="s">
        <v>174</v>
      </c>
      <c r="H106" s="141" t="s">
        <v>38</v>
      </c>
      <c r="I106" s="143"/>
      <c r="M106" s="139"/>
      <c r="N106" s="144"/>
      <c r="U106" s="145"/>
      <c r="AU106" s="141" t="s">
        <v>171</v>
      </c>
      <c r="AV106" s="141" t="s">
        <v>90</v>
      </c>
      <c r="AW106" s="12" t="s">
        <v>88</v>
      </c>
      <c r="AX106" s="12" t="s">
        <v>40</v>
      </c>
      <c r="AY106" s="12" t="s">
        <v>80</v>
      </c>
      <c r="AZ106" s="141" t="s">
        <v>144</v>
      </c>
    </row>
    <row r="107" spans="2:66" s="13" customFormat="1" x14ac:dyDescent="0.2">
      <c r="B107" s="146"/>
      <c r="D107" s="140" t="s">
        <v>171</v>
      </c>
      <c r="E107" s="147" t="s">
        <v>38</v>
      </c>
      <c r="F107" s="148" t="s">
        <v>175</v>
      </c>
      <c r="H107" s="149">
        <v>118</v>
      </c>
      <c r="I107" s="150"/>
      <c r="M107" s="146"/>
      <c r="N107" s="151"/>
      <c r="U107" s="152"/>
      <c r="AU107" s="147" t="s">
        <v>171</v>
      </c>
      <c r="AV107" s="147" t="s">
        <v>90</v>
      </c>
      <c r="AW107" s="13" t="s">
        <v>90</v>
      </c>
      <c r="AX107" s="13" t="s">
        <v>40</v>
      </c>
      <c r="AY107" s="13" t="s">
        <v>80</v>
      </c>
      <c r="AZ107" s="147" t="s">
        <v>144</v>
      </c>
    </row>
    <row r="108" spans="2:66" s="14" customFormat="1" x14ac:dyDescent="0.2">
      <c r="B108" s="153"/>
      <c r="D108" s="140" t="s">
        <v>171</v>
      </c>
      <c r="E108" s="154" t="s">
        <v>38</v>
      </c>
      <c r="F108" s="155" t="s">
        <v>176</v>
      </c>
      <c r="H108" s="156">
        <v>177</v>
      </c>
      <c r="I108" s="157"/>
      <c r="M108" s="153"/>
      <c r="N108" s="158"/>
      <c r="U108" s="159"/>
      <c r="AU108" s="154" t="s">
        <v>171</v>
      </c>
      <c r="AV108" s="154" t="s">
        <v>90</v>
      </c>
      <c r="AW108" s="14" t="s">
        <v>152</v>
      </c>
      <c r="AX108" s="14" t="s">
        <v>40</v>
      </c>
      <c r="AY108" s="14" t="s">
        <v>88</v>
      </c>
      <c r="AZ108" s="154" t="s">
        <v>144</v>
      </c>
    </row>
    <row r="109" spans="2:66" s="11" customFormat="1" ht="22.9" customHeight="1" x14ac:dyDescent="0.2">
      <c r="B109" s="114"/>
      <c r="D109" s="115" t="s">
        <v>79</v>
      </c>
      <c r="E109" s="124" t="s">
        <v>177</v>
      </c>
      <c r="F109" s="124" t="s">
        <v>178</v>
      </c>
      <c r="I109" s="117"/>
      <c r="J109" s="125">
        <f>BL109</f>
        <v>0</v>
      </c>
      <c r="M109" s="114"/>
      <c r="N109" s="119"/>
      <c r="Q109" s="120">
        <f>SUM(Q110:Q113)</f>
        <v>0</v>
      </c>
      <c r="S109" s="120">
        <f>SUM(S110:S113)</f>
        <v>4.8754939999999998</v>
      </c>
      <c r="U109" s="121">
        <f>SUM(U110:U113)</f>
        <v>0</v>
      </c>
      <c r="AS109" s="115" t="s">
        <v>88</v>
      </c>
      <c r="AU109" s="122" t="s">
        <v>79</v>
      </c>
      <c r="AV109" s="122" t="s">
        <v>88</v>
      </c>
      <c r="AZ109" s="115" t="s">
        <v>144</v>
      </c>
      <c r="BL109" s="123">
        <f>SUM(BL110:BL113)</f>
        <v>0</v>
      </c>
    </row>
    <row r="110" spans="2:66" s="1" customFormat="1" ht="16.5" customHeight="1" x14ac:dyDescent="0.2">
      <c r="B110" s="32"/>
      <c r="C110" s="126" t="s">
        <v>162</v>
      </c>
      <c r="D110" s="126" t="s">
        <v>147</v>
      </c>
      <c r="E110" s="127" t="s">
        <v>179</v>
      </c>
      <c r="F110" s="128" t="s">
        <v>180</v>
      </c>
      <c r="G110" s="129" t="s">
        <v>181</v>
      </c>
      <c r="H110" s="130">
        <v>59.8</v>
      </c>
      <c r="I110" s="131"/>
      <c r="J110" s="132">
        <f>ROUND(I110*H110,2)</f>
        <v>0</v>
      </c>
      <c r="K110" s="128" t="s">
        <v>151</v>
      </c>
      <c r="L110" s="128"/>
      <c r="M110" s="32"/>
      <c r="N110" s="133" t="s">
        <v>38</v>
      </c>
      <c r="O110" s="134" t="s">
        <v>51</v>
      </c>
      <c r="Q110" s="135">
        <f>P110*H110</f>
        <v>0</v>
      </c>
      <c r="R110" s="135">
        <v>0.04</v>
      </c>
      <c r="S110" s="135">
        <f>R110*H110</f>
        <v>2.3919999999999999</v>
      </c>
      <c r="T110" s="135">
        <v>0</v>
      </c>
      <c r="U110" s="136">
        <f>T110*H110</f>
        <v>0</v>
      </c>
      <c r="AS110" s="137" t="s">
        <v>152</v>
      </c>
      <c r="AU110" s="137" t="s">
        <v>147</v>
      </c>
      <c r="AV110" s="137" t="s">
        <v>90</v>
      </c>
      <c r="AZ110" s="18" t="s">
        <v>144</v>
      </c>
      <c r="BF110" s="138">
        <f>IF(O110="základní",J110,0)</f>
        <v>0</v>
      </c>
      <c r="BG110" s="138">
        <f>IF(O110="snížená",J110,0)</f>
        <v>0</v>
      </c>
      <c r="BH110" s="138">
        <f>IF(O110="zákl. přenesená",J110,0)</f>
        <v>0</v>
      </c>
      <c r="BI110" s="138">
        <f>IF(O110="sníž. přenesená",J110,0)</f>
        <v>0</v>
      </c>
      <c r="BJ110" s="138">
        <f>IF(O110="nulová",J110,0)</f>
        <v>0</v>
      </c>
      <c r="BK110" s="18" t="s">
        <v>88</v>
      </c>
      <c r="BL110" s="138">
        <f>ROUND(I110*H110,2)</f>
        <v>0</v>
      </c>
      <c r="BM110" s="18" t="s">
        <v>152</v>
      </c>
      <c r="BN110" s="137" t="s">
        <v>182</v>
      </c>
    </row>
    <row r="111" spans="2:66" s="1" customFormat="1" ht="16.5" customHeight="1" x14ac:dyDescent="0.2">
      <c r="B111" s="32"/>
      <c r="C111" s="126" t="s">
        <v>183</v>
      </c>
      <c r="D111" s="126" t="s">
        <v>147</v>
      </c>
      <c r="E111" s="127" t="s">
        <v>184</v>
      </c>
      <c r="F111" s="128" t="s">
        <v>185</v>
      </c>
      <c r="G111" s="129" t="s">
        <v>181</v>
      </c>
      <c r="H111" s="130">
        <v>59.8</v>
      </c>
      <c r="I111" s="131"/>
      <c r="J111" s="132">
        <f>ROUND(I111*H111,2)</f>
        <v>0</v>
      </c>
      <c r="K111" s="128" t="s">
        <v>151</v>
      </c>
      <c r="L111" s="128"/>
      <c r="M111" s="32"/>
      <c r="N111" s="133" t="s">
        <v>38</v>
      </c>
      <c r="O111" s="134" t="s">
        <v>51</v>
      </c>
      <c r="Q111" s="135">
        <f>P111*H111</f>
        <v>0</v>
      </c>
      <c r="R111" s="135">
        <v>4.1529999999999997E-2</v>
      </c>
      <c r="S111" s="135">
        <f>R111*H111</f>
        <v>2.4834939999999999</v>
      </c>
      <c r="T111" s="135">
        <v>0</v>
      </c>
      <c r="U111" s="136">
        <f>T111*H111</f>
        <v>0</v>
      </c>
      <c r="AS111" s="137" t="s">
        <v>152</v>
      </c>
      <c r="AU111" s="137" t="s">
        <v>147</v>
      </c>
      <c r="AV111" s="137" t="s">
        <v>90</v>
      </c>
      <c r="AZ111" s="18" t="s">
        <v>144</v>
      </c>
      <c r="BF111" s="138">
        <f>IF(O111="základní",J111,0)</f>
        <v>0</v>
      </c>
      <c r="BG111" s="138">
        <f>IF(O111="snížená",J111,0)</f>
        <v>0</v>
      </c>
      <c r="BH111" s="138">
        <f>IF(O111="zákl. přenesená",J111,0)</f>
        <v>0</v>
      </c>
      <c r="BI111" s="138">
        <f>IF(O111="sníž. přenesená",J111,0)</f>
        <v>0</v>
      </c>
      <c r="BJ111" s="138">
        <f>IF(O111="nulová",J111,0)</f>
        <v>0</v>
      </c>
      <c r="BK111" s="18" t="s">
        <v>88</v>
      </c>
      <c r="BL111" s="138">
        <f>ROUND(I111*H111,2)</f>
        <v>0</v>
      </c>
      <c r="BM111" s="18" t="s">
        <v>152</v>
      </c>
      <c r="BN111" s="137" t="s">
        <v>186</v>
      </c>
    </row>
    <row r="112" spans="2:66" s="13" customFormat="1" x14ac:dyDescent="0.2">
      <c r="B112" s="146"/>
      <c r="D112" s="140" t="s">
        <v>171</v>
      </c>
      <c r="E112" s="147" t="s">
        <v>38</v>
      </c>
      <c r="F112" s="148" t="s">
        <v>187</v>
      </c>
      <c r="H112" s="149">
        <v>59.8</v>
      </c>
      <c r="I112" s="150"/>
      <c r="M112" s="146"/>
      <c r="N112" s="151"/>
      <c r="U112" s="152"/>
      <c r="AU112" s="147" t="s">
        <v>171</v>
      </c>
      <c r="AV112" s="147" t="s">
        <v>90</v>
      </c>
      <c r="AW112" s="13" t="s">
        <v>90</v>
      </c>
      <c r="AX112" s="13" t="s">
        <v>40</v>
      </c>
      <c r="AY112" s="13" t="s">
        <v>80</v>
      </c>
      <c r="AZ112" s="147" t="s">
        <v>144</v>
      </c>
    </row>
    <row r="113" spans="2:66" s="14" customFormat="1" x14ac:dyDescent="0.2">
      <c r="B113" s="153"/>
      <c r="D113" s="140" t="s">
        <v>171</v>
      </c>
      <c r="E113" s="154" t="s">
        <v>38</v>
      </c>
      <c r="F113" s="155" t="s">
        <v>188</v>
      </c>
      <c r="H113" s="156">
        <v>59.8</v>
      </c>
      <c r="I113" s="157"/>
      <c r="M113" s="153"/>
      <c r="N113" s="158"/>
      <c r="U113" s="159"/>
      <c r="AU113" s="154" t="s">
        <v>171</v>
      </c>
      <c r="AV113" s="154" t="s">
        <v>90</v>
      </c>
      <c r="AW113" s="14" t="s">
        <v>152</v>
      </c>
      <c r="AX113" s="14" t="s">
        <v>40</v>
      </c>
      <c r="AY113" s="14" t="s">
        <v>88</v>
      </c>
      <c r="AZ113" s="154" t="s">
        <v>144</v>
      </c>
    </row>
    <row r="114" spans="2:66" s="11" customFormat="1" ht="22.9" customHeight="1" x14ac:dyDescent="0.2">
      <c r="B114" s="114"/>
      <c r="D114" s="115" t="s">
        <v>79</v>
      </c>
      <c r="E114" s="124" t="s">
        <v>189</v>
      </c>
      <c r="F114" s="124" t="s">
        <v>190</v>
      </c>
      <c r="I114" s="117"/>
      <c r="J114" s="125">
        <f>BL114</f>
        <v>0</v>
      </c>
      <c r="M114" s="114"/>
      <c r="N114" s="119"/>
      <c r="Q114" s="120">
        <f>SUM(Q115:Q142)</f>
        <v>0</v>
      </c>
      <c r="S114" s="120">
        <f>SUM(S115:S142)</f>
        <v>0.18100000000000002</v>
      </c>
      <c r="U114" s="121">
        <f>SUM(U115:U142)</f>
        <v>12.398</v>
      </c>
      <c r="AS114" s="115" t="s">
        <v>88</v>
      </c>
      <c r="AU114" s="122" t="s">
        <v>79</v>
      </c>
      <c r="AV114" s="122" t="s">
        <v>88</v>
      </c>
      <c r="AZ114" s="115" t="s">
        <v>144</v>
      </c>
      <c r="BL114" s="123">
        <f>SUM(BL115:BL142)</f>
        <v>0</v>
      </c>
    </row>
    <row r="115" spans="2:66" s="1" customFormat="1" ht="24.2" customHeight="1" x14ac:dyDescent="0.2">
      <c r="B115" s="32"/>
      <c r="C115" s="126" t="s">
        <v>191</v>
      </c>
      <c r="D115" s="126" t="s">
        <v>147</v>
      </c>
      <c r="E115" s="127" t="s">
        <v>192</v>
      </c>
      <c r="F115" s="128" t="s">
        <v>193</v>
      </c>
      <c r="G115" s="129" t="s">
        <v>181</v>
      </c>
      <c r="H115" s="130">
        <v>700</v>
      </c>
      <c r="I115" s="131"/>
      <c r="J115" s="132">
        <f>ROUND(I115*H115,2)</f>
        <v>0</v>
      </c>
      <c r="K115" s="128" t="s">
        <v>151</v>
      </c>
      <c r="L115" s="128"/>
      <c r="M115" s="32"/>
      <c r="N115" s="133" t="s">
        <v>38</v>
      </c>
      <c r="O115" s="134" t="s">
        <v>51</v>
      </c>
      <c r="Q115" s="135">
        <f>P115*H115</f>
        <v>0</v>
      </c>
      <c r="R115" s="135">
        <v>2.1000000000000001E-4</v>
      </c>
      <c r="S115" s="135">
        <f>R115*H115</f>
        <v>0.14700000000000002</v>
      </c>
      <c r="T115" s="135">
        <v>0</v>
      </c>
      <c r="U115" s="136">
        <f>T115*H115</f>
        <v>0</v>
      </c>
      <c r="AS115" s="137" t="s">
        <v>152</v>
      </c>
      <c r="AU115" s="137" t="s">
        <v>147</v>
      </c>
      <c r="AV115" s="137" t="s">
        <v>90</v>
      </c>
      <c r="AZ115" s="18" t="s">
        <v>144</v>
      </c>
      <c r="BF115" s="138">
        <f>IF(O115="základní",J115,0)</f>
        <v>0</v>
      </c>
      <c r="BG115" s="138">
        <f>IF(O115="snížená",J115,0)</f>
        <v>0</v>
      </c>
      <c r="BH115" s="138">
        <f>IF(O115="zákl. přenesená",J115,0)</f>
        <v>0</v>
      </c>
      <c r="BI115" s="138">
        <f>IF(O115="sníž. přenesená",J115,0)</f>
        <v>0</v>
      </c>
      <c r="BJ115" s="138">
        <f>IF(O115="nulová",J115,0)</f>
        <v>0</v>
      </c>
      <c r="BK115" s="18" t="s">
        <v>88</v>
      </c>
      <c r="BL115" s="138">
        <f>ROUND(I115*H115,2)</f>
        <v>0</v>
      </c>
      <c r="BM115" s="18" t="s">
        <v>152</v>
      </c>
      <c r="BN115" s="137" t="s">
        <v>194</v>
      </c>
    </row>
    <row r="116" spans="2:66" s="12" customFormat="1" x14ac:dyDescent="0.2">
      <c r="B116" s="139"/>
      <c r="D116" s="140" t="s">
        <v>171</v>
      </c>
      <c r="E116" s="141" t="s">
        <v>38</v>
      </c>
      <c r="F116" s="142" t="s">
        <v>195</v>
      </c>
      <c r="H116" s="141" t="s">
        <v>38</v>
      </c>
      <c r="I116" s="143"/>
      <c r="M116" s="139"/>
      <c r="N116" s="144"/>
      <c r="U116" s="145"/>
      <c r="AU116" s="141" t="s">
        <v>171</v>
      </c>
      <c r="AV116" s="141" t="s">
        <v>90</v>
      </c>
      <c r="AW116" s="12" t="s">
        <v>88</v>
      </c>
      <c r="AX116" s="12" t="s">
        <v>40</v>
      </c>
      <c r="AY116" s="12" t="s">
        <v>80</v>
      </c>
      <c r="AZ116" s="141" t="s">
        <v>144</v>
      </c>
    </row>
    <row r="117" spans="2:66" s="13" customFormat="1" x14ac:dyDescent="0.2">
      <c r="B117" s="146"/>
      <c r="D117" s="140" t="s">
        <v>171</v>
      </c>
      <c r="E117" s="147" t="s">
        <v>38</v>
      </c>
      <c r="F117" s="148" t="s">
        <v>196</v>
      </c>
      <c r="H117" s="149">
        <v>100</v>
      </c>
      <c r="I117" s="150"/>
      <c r="M117" s="146"/>
      <c r="N117" s="151"/>
      <c r="U117" s="152"/>
      <c r="AU117" s="147" t="s">
        <v>171</v>
      </c>
      <c r="AV117" s="147" t="s">
        <v>90</v>
      </c>
      <c r="AW117" s="13" t="s">
        <v>90</v>
      </c>
      <c r="AX117" s="13" t="s">
        <v>40</v>
      </c>
      <c r="AY117" s="13" t="s">
        <v>80</v>
      </c>
      <c r="AZ117" s="147" t="s">
        <v>144</v>
      </c>
    </row>
    <row r="118" spans="2:66" s="12" customFormat="1" x14ac:dyDescent="0.2">
      <c r="B118" s="139"/>
      <c r="D118" s="140" t="s">
        <v>171</v>
      </c>
      <c r="E118" s="141" t="s">
        <v>38</v>
      </c>
      <c r="F118" s="142" t="s">
        <v>197</v>
      </c>
      <c r="H118" s="141" t="s">
        <v>38</v>
      </c>
      <c r="I118" s="143"/>
      <c r="M118" s="139"/>
      <c r="N118" s="144"/>
      <c r="U118" s="145"/>
      <c r="AU118" s="141" t="s">
        <v>171</v>
      </c>
      <c r="AV118" s="141" t="s">
        <v>90</v>
      </c>
      <c r="AW118" s="12" t="s">
        <v>88</v>
      </c>
      <c r="AX118" s="12" t="s">
        <v>40</v>
      </c>
      <c r="AY118" s="12" t="s">
        <v>80</v>
      </c>
      <c r="AZ118" s="141" t="s">
        <v>144</v>
      </c>
    </row>
    <row r="119" spans="2:66" s="13" customFormat="1" x14ac:dyDescent="0.2">
      <c r="B119" s="146"/>
      <c r="D119" s="140" t="s">
        <v>171</v>
      </c>
      <c r="E119" s="147" t="s">
        <v>38</v>
      </c>
      <c r="F119" s="148" t="s">
        <v>198</v>
      </c>
      <c r="H119" s="149">
        <v>600</v>
      </c>
      <c r="I119" s="150"/>
      <c r="M119" s="146"/>
      <c r="N119" s="151"/>
      <c r="U119" s="152"/>
      <c r="AU119" s="147" t="s">
        <v>171</v>
      </c>
      <c r="AV119" s="147" t="s">
        <v>90</v>
      </c>
      <c r="AW119" s="13" t="s">
        <v>90</v>
      </c>
      <c r="AX119" s="13" t="s">
        <v>40</v>
      </c>
      <c r="AY119" s="13" t="s">
        <v>80</v>
      </c>
      <c r="AZ119" s="147" t="s">
        <v>144</v>
      </c>
    </row>
    <row r="120" spans="2:66" s="14" customFormat="1" x14ac:dyDescent="0.2">
      <c r="B120" s="153"/>
      <c r="D120" s="140" t="s">
        <v>171</v>
      </c>
      <c r="E120" s="154" t="s">
        <v>38</v>
      </c>
      <c r="F120" s="155" t="s">
        <v>176</v>
      </c>
      <c r="H120" s="156">
        <v>700</v>
      </c>
      <c r="I120" s="157"/>
      <c r="M120" s="153"/>
      <c r="N120" s="158"/>
      <c r="U120" s="159"/>
      <c r="AU120" s="154" t="s">
        <v>171</v>
      </c>
      <c r="AV120" s="154" t="s">
        <v>90</v>
      </c>
      <c r="AW120" s="14" t="s">
        <v>152</v>
      </c>
      <c r="AX120" s="14" t="s">
        <v>40</v>
      </c>
      <c r="AY120" s="14" t="s">
        <v>88</v>
      </c>
      <c r="AZ120" s="154" t="s">
        <v>144</v>
      </c>
    </row>
    <row r="121" spans="2:66" s="1" customFormat="1" ht="24.2" customHeight="1" x14ac:dyDescent="0.2">
      <c r="B121" s="32"/>
      <c r="C121" s="126" t="s">
        <v>189</v>
      </c>
      <c r="D121" s="126" t="s">
        <v>147</v>
      </c>
      <c r="E121" s="127" t="s">
        <v>199</v>
      </c>
      <c r="F121" s="128" t="s">
        <v>200</v>
      </c>
      <c r="G121" s="129" t="s">
        <v>181</v>
      </c>
      <c r="H121" s="130">
        <v>850</v>
      </c>
      <c r="I121" s="131"/>
      <c r="J121" s="132">
        <f>ROUND(I121*H121,2)</f>
        <v>0</v>
      </c>
      <c r="K121" s="128" t="s">
        <v>151</v>
      </c>
      <c r="L121" s="128"/>
      <c r="M121" s="32"/>
      <c r="N121" s="133" t="s">
        <v>38</v>
      </c>
      <c r="O121" s="134" t="s">
        <v>51</v>
      </c>
      <c r="Q121" s="135">
        <f>P121*H121</f>
        <v>0</v>
      </c>
      <c r="R121" s="135">
        <v>4.0000000000000003E-5</v>
      </c>
      <c r="S121" s="135">
        <f>R121*H121</f>
        <v>3.4000000000000002E-2</v>
      </c>
      <c r="T121" s="135">
        <v>0</v>
      </c>
      <c r="U121" s="136">
        <f>T121*H121</f>
        <v>0</v>
      </c>
      <c r="AS121" s="137" t="s">
        <v>152</v>
      </c>
      <c r="AU121" s="137" t="s">
        <v>147</v>
      </c>
      <c r="AV121" s="137" t="s">
        <v>90</v>
      </c>
      <c r="AZ121" s="18" t="s">
        <v>144</v>
      </c>
      <c r="BF121" s="138">
        <f>IF(O121="základní",J121,0)</f>
        <v>0</v>
      </c>
      <c r="BG121" s="138">
        <f>IF(O121="snížená",J121,0)</f>
        <v>0</v>
      </c>
      <c r="BH121" s="138">
        <f>IF(O121="zákl. přenesená",J121,0)</f>
        <v>0</v>
      </c>
      <c r="BI121" s="138">
        <f>IF(O121="sníž. přenesená",J121,0)</f>
        <v>0</v>
      </c>
      <c r="BJ121" s="138">
        <f>IF(O121="nulová",J121,0)</f>
        <v>0</v>
      </c>
      <c r="BK121" s="18" t="s">
        <v>88</v>
      </c>
      <c r="BL121" s="138">
        <f>ROUND(I121*H121,2)</f>
        <v>0</v>
      </c>
      <c r="BM121" s="18" t="s">
        <v>152</v>
      </c>
      <c r="BN121" s="137" t="s">
        <v>201</v>
      </c>
    </row>
    <row r="122" spans="2:66" s="1" customFormat="1" ht="24.2" customHeight="1" x14ac:dyDescent="0.2">
      <c r="B122" s="32"/>
      <c r="C122" s="126" t="s">
        <v>202</v>
      </c>
      <c r="D122" s="126" t="s">
        <v>147</v>
      </c>
      <c r="E122" s="127" t="s">
        <v>203</v>
      </c>
      <c r="F122" s="128" t="s">
        <v>204</v>
      </c>
      <c r="G122" s="129" t="s">
        <v>160</v>
      </c>
      <c r="H122" s="130">
        <v>27</v>
      </c>
      <c r="I122" s="131"/>
      <c r="J122" s="132">
        <f>ROUND(I122*H122,2)</f>
        <v>0</v>
      </c>
      <c r="K122" s="128" t="s">
        <v>151</v>
      </c>
      <c r="L122" s="128"/>
      <c r="M122" s="32"/>
      <c r="N122" s="133" t="s">
        <v>38</v>
      </c>
      <c r="O122" s="134" t="s">
        <v>51</v>
      </c>
      <c r="Q122" s="135">
        <f>P122*H122</f>
        <v>0</v>
      </c>
      <c r="R122" s="135">
        <v>0</v>
      </c>
      <c r="S122" s="135">
        <f>R122*H122</f>
        <v>0</v>
      </c>
      <c r="T122" s="135">
        <v>2.5000000000000001E-2</v>
      </c>
      <c r="U122" s="136">
        <f>T122*H122</f>
        <v>0.67500000000000004</v>
      </c>
      <c r="AS122" s="137" t="s">
        <v>152</v>
      </c>
      <c r="AU122" s="137" t="s">
        <v>147</v>
      </c>
      <c r="AV122" s="137" t="s">
        <v>90</v>
      </c>
      <c r="AZ122" s="18" t="s">
        <v>144</v>
      </c>
      <c r="BF122" s="138">
        <f>IF(O122="základní",J122,0)</f>
        <v>0</v>
      </c>
      <c r="BG122" s="138">
        <f>IF(O122="snížená",J122,0)</f>
        <v>0</v>
      </c>
      <c r="BH122" s="138">
        <f>IF(O122="zákl. přenesená",J122,0)</f>
        <v>0</v>
      </c>
      <c r="BI122" s="138">
        <f>IF(O122="sníž. přenesená",J122,0)</f>
        <v>0</v>
      </c>
      <c r="BJ122" s="138">
        <f>IF(O122="nulová",J122,0)</f>
        <v>0</v>
      </c>
      <c r="BK122" s="18" t="s">
        <v>88</v>
      </c>
      <c r="BL122" s="138">
        <f>ROUND(I122*H122,2)</f>
        <v>0</v>
      </c>
      <c r="BM122" s="18" t="s">
        <v>152</v>
      </c>
      <c r="BN122" s="137" t="s">
        <v>205</v>
      </c>
    </row>
    <row r="123" spans="2:66" s="1" customFormat="1" ht="19.5" x14ac:dyDescent="0.2">
      <c r="B123" s="32"/>
      <c r="D123" s="140" t="s">
        <v>206</v>
      </c>
      <c r="F123" s="160" t="s">
        <v>207</v>
      </c>
      <c r="I123" s="161"/>
      <c r="M123" s="32"/>
      <c r="N123" s="162"/>
      <c r="U123" s="50"/>
      <c r="AU123" s="18" t="s">
        <v>206</v>
      </c>
      <c r="AV123" s="18" t="s">
        <v>90</v>
      </c>
    </row>
    <row r="124" spans="2:66" s="1" customFormat="1" ht="24.2" customHeight="1" x14ac:dyDescent="0.2">
      <c r="B124" s="32"/>
      <c r="C124" s="126" t="s">
        <v>208</v>
      </c>
      <c r="D124" s="126" t="s">
        <v>147</v>
      </c>
      <c r="E124" s="127" t="s">
        <v>209</v>
      </c>
      <c r="F124" s="128" t="s">
        <v>210</v>
      </c>
      <c r="G124" s="129" t="s">
        <v>160</v>
      </c>
      <c r="H124" s="130">
        <v>12</v>
      </c>
      <c r="I124" s="131"/>
      <c r="J124" s="132">
        <f>ROUND(I124*H124,2)</f>
        <v>0</v>
      </c>
      <c r="K124" s="128" t="s">
        <v>151</v>
      </c>
      <c r="L124" s="128"/>
      <c r="M124" s="32"/>
      <c r="N124" s="133" t="s">
        <v>38</v>
      </c>
      <c r="O124" s="134" t="s">
        <v>51</v>
      </c>
      <c r="Q124" s="135">
        <f>P124*H124</f>
        <v>0</v>
      </c>
      <c r="R124" s="135">
        <v>0</v>
      </c>
      <c r="S124" s="135">
        <f>R124*H124</f>
        <v>0</v>
      </c>
      <c r="T124" s="135">
        <v>5.3999999999999999E-2</v>
      </c>
      <c r="U124" s="136">
        <f>T124*H124</f>
        <v>0.64800000000000002</v>
      </c>
      <c r="AS124" s="137" t="s">
        <v>152</v>
      </c>
      <c r="AU124" s="137" t="s">
        <v>147</v>
      </c>
      <c r="AV124" s="137" t="s">
        <v>90</v>
      </c>
      <c r="AZ124" s="18" t="s">
        <v>144</v>
      </c>
      <c r="BF124" s="138">
        <f>IF(O124="základní",J124,0)</f>
        <v>0</v>
      </c>
      <c r="BG124" s="138">
        <f>IF(O124="snížená",J124,0)</f>
        <v>0</v>
      </c>
      <c r="BH124" s="138">
        <f>IF(O124="zákl. přenesená",J124,0)</f>
        <v>0</v>
      </c>
      <c r="BI124" s="138">
        <f>IF(O124="sníž. přenesená",J124,0)</f>
        <v>0</v>
      </c>
      <c r="BJ124" s="138">
        <f>IF(O124="nulová",J124,0)</f>
        <v>0</v>
      </c>
      <c r="BK124" s="18" t="s">
        <v>88</v>
      </c>
      <c r="BL124" s="138">
        <f>ROUND(I124*H124,2)</f>
        <v>0</v>
      </c>
      <c r="BM124" s="18" t="s">
        <v>152</v>
      </c>
      <c r="BN124" s="137" t="s">
        <v>211</v>
      </c>
    </row>
    <row r="125" spans="2:66" s="1" customFormat="1" ht="19.5" x14ac:dyDescent="0.2">
      <c r="B125" s="32"/>
      <c r="D125" s="140" t="s">
        <v>206</v>
      </c>
      <c r="F125" s="160" t="s">
        <v>207</v>
      </c>
      <c r="I125" s="161"/>
      <c r="M125" s="32"/>
      <c r="N125" s="162"/>
      <c r="U125" s="50"/>
      <c r="AU125" s="18" t="s">
        <v>206</v>
      </c>
      <c r="AV125" s="18" t="s">
        <v>90</v>
      </c>
    </row>
    <row r="126" spans="2:66" s="1" customFormat="1" ht="24.2" customHeight="1" x14ac:dyDescent="0.2">
      <c r="B126" s="32"/>
      <c r="C126" s="126" t="s">
        <v>212</v>
      </c>
      <c r="D126" s="126" t="s">
        <v>147</v>
      </c>
      <c r="E126" s="127" t="s">
        <v>213</v>
      </c>
      <c r="F126" s="128" t="s">
        <v>214</v>
      </c>
      <c r="G126" s="129" t="s">
        <v>160</v>
      </c>
      <c r="H126" s="130">
        <v>5</v>
      </c>
      <c r="I126" s="131"/>
      <c r="J126" s="132">
        <f>ROUND(I126*H126,2)</f>
        <v>0</v>
      </c>
      <c r="K126" s="128" t="s">
        <v>151</v>
      </c>
      <c r="L126" s="128"/>
      <c r="M126" s="32"/>
      <c r="N126" s="133" t="s">
        <v>38</v>
      </c>
      <c r="O126" s="134" t="s">
        <v>51</v>
      </c>
      <c r="Q126" s="135">
        <f>P126*H126</f>
        <v>0</v>
      </c>
      <c r="R126" s="135">
        <v>0</v>
      </c>
      <c r="S126" s="135">
        <f>R126*H126</f>
        <v>0</v>
      </c>
      <c r="T126" s="135">
        <v>7.3999999999999996E-2</v>
      </c>
      <c r="U126" s="136">
        <f>T126*H126</f>
        <v>0.37</v>
      </c>
      <c r="AS126" s="137" t="s">
        <v>152</v>
      </c>
      <c r="AU126" s="137" t="s">
        <v>147</v>
      </c>
      <c r="AV126" s="137" t="s">
        <v>90</v>
      </c>
      <c r="AZ126" s="18" t="s">
        <v>144</v>
      </c>
      <c r="BF126" s="138">
        <f>IF(O126="základní",J126,0)</f>
        <v>0</v>
      </c>
      <c r="BG126" s="138">
        <f>IF(O126="snížená",J126,0)</f>
        <v>0</v>
      </c>
      <c r="BH126" s="138">
        <f>IF(O126="zákl. přenesená",J126,0)</f>
        <v>0</v>
      </c>
      <c r="BI126" s="138">
        <f>IF(O126="sníž. přenesená",J126,0)</f>
        <v>0</v>
      </c>
      <c r="BJ126" s="138">
        <f>IF(O126="nulová",J126,0)</f>
        <v>0</v>
      </c>
      <c r="BK126" s="18" t="s">
        <v>88</v>
      </c>
      <c r="BL126" s="138">
        <f>ROUND(I126*H126,2)</f>
        <v>0</v>
      </c>
      <c r="BM126" s="18" t="s">
        <v>152</v>
      </c>
      <c r="BN126" s="137" t="s">
        <v>215</v>
      </c>
    </row>
    <row r="127" spans="2:66" s="1" customFormat="1" ht="19.5" x14ac:dyDescent="0.2">
      <c r="B127" s="32"/>
      <c r="D127" s="140" t="s">
        <v>206</v>
      </c>
      <c r="F127" s="160" t="s">
        <v>207</v>
      </c>
      <c r="I127" s="161"/>
      <c r="M127" s="32"/>
      <c r="N127" s="162"/>
      <c r="U127" s="50"/>
      <c r="AU127" s="18" t="s">
        <v>206</v>
      </c>
      <c r="AV127" s="18" t="s">
        <v>90</v>
      </c>
    </row>
    <row r="128" spans="2:66" s="1" customFormat="1" ht="24.2" customHeight="1" x14ac:dyDescent="0.2">
      <c r="B128" s="32"/>
      <c r="C128" s="126" t="s">
        <v>216</v>
      </c>
      <c r="D128" s="126" t="s">
        <v>147</v>
      </c>
      <c r="E128" s="127" t="s">
        <v>217</v>
      </c>
      <c r="F128" s="128" t="s">
        <v>218</v>
      </c>
      <c r="G128" s="129" t="s">
        <v>160</v>
      </c>
      <c r="H128" s="130">
        <v>6</v>
      </c>
      <c r="I128" s="131"/>
      <c r="J128" s="132">
        <f>ROUND(I128*H128,2)</f>
        <v>0</v>
      </c>
      <c r="K128" s="128" t="s">
        <v>151</v>
      </c>
      <c r="L128" s="128"/>
      <c r="M128" s="32"/>
      <c r="N128" s="133" t="s">
        <v>38</v>
      </c>
      <c r="O128" s="134" t="s">
        <v>51</v>
      </c>
      <c r="Q128" s="135">
        <f>P128*H128</f>
        <v>0</v>
      </c>
      <c r="R128" s="135">
        <v>0</v>
      </c>
      <c r="S128" s="135">
        <f>R128*H128</f>
        <v>0</v>
      </c>
      <c r="T128" s="135">
        <v>9.9000000000000005E-2</v>
      </c>
      <c r="U128" s="136">
        <f>T128*H128</f>
        <v>0.59400000000000008</v>
      </c>
      <c r="AS128" s="137" t="s">
        <v>152</v>
      </c>
      <c r="AU128" s="137" t="s">
        <v>147</v>
      </c>
      <c r="AV128" s="137" t="s">
        <v>90</v>
      </c>
      <c r="AZ128" s="18" t="s">
        <v>144</v>
      </c>
      <c r="BF128" s="138">
        <f>IF(O128="základní",J128,0)</f>
        <v>0</v>
      </c>
      <c r="BG128" s="138">
        <f>IF(O128="snížená",J128,0)</f>
        <v>0</v>
      </c>
      <c r="BH128" s="138">
        <f>IF(O128="zákl. přenesená",J128,0)</f>
        <v>0</v>
      </c>
      <c r="BI128" s="138">
        <f>IF(O128="sníž. přenesená",J128,0)</f>
        <v>0</v>
      </c>
      <c r="BJ128" s="138">
        <f>IF(O128="nulová",J128,0)</f>
        <v>0</v>
      </c>
      <c r="BK128" s="18" t="s">
        <v>88</v>
      </c>
      <c r="BL128" s="138">
        <f>ROUND(I128*H128,2)</f>
        <v>0</v>
      </c>
      <c r="BM128" s="18" t="s">
        <v>152</v>
      </c>
      <c r="BN128" s="137" t="s">
        <v>219</v>
      </c>
    </row>
    <row r="129" spans="2:66" s="1" customFormat="1" ht="19.5" x14ac:dyDescent="0.2">
      <c r="B129" s="32"/>
      <c r="D129" s="140" t="s">
        <v>206</v>
      </c>
      <c r="F129" s="160" t="s">
        <v>207</v>
      </c>
      <c r="I129" s="161"/>
      <c r="M129" s="32"/>
      <c r="N129" s="162"/>
      <c r="U129" s="50"/>
      <c r="AU129" s="18" t="s">
        <v>206</v>
      </c>
      <c r="AV129" s="18" t="s">
        <v>90</v>
      </c>
    </row>
    <row r="130" spans="2:66" s="1" customFormat="1" ht="24.2" customHeight="1" x14ac:dyDescent="0.2">
      <c r="B130" s="32"/>
      <c r="C130" s="126" t="s">
        <v>220</v>
      </c>
      <c r="D130" s="126" t="s">
        <v>147</v>
      </c>
      <c r="E130" s="127" t="s">
        <v>221</v>
      </c>
      <c r="F130" s="128" t="s">
        <v>222</v>
      </c>
      <c r="G130" s="129" t="s">
        <v>160</v>
      </c>
      <c r="H130" s="130">
        <v>7</v>
      </c>
      <c r="I130" s="131"/>
      <c r="J130" s="132">
        <f>ROUND(I130*H130,2)</f>
        <v>0</v>
      </c>
      <c r="K130" s="128" t="s">
        <v>151</v>
      </c>
      <c r="L130" s="128"/>
      <c r="M130" s="32"/>
      <c r="N130" s="133" t="s">
        <v>38</v>
      </c>
      <c r="O130" s="134" t="s">
        <v>51</v>
      </c>
      <c r="Q130" s="135">
        <f>P130*H130</f>
        <v>0</v>
      </c>
      <c r="R130" s="135">
        <v>0</v>
      </c>
      <c r="S130" s="135">
        <f>R130*H130</f>
        <v>0</v>
      </c>
      <c r="T130" s="135">
        <v>0.14899999999999999</v>
      </c>
      <c r="U130" s="136">
        <f>T130*H130</f>
        <v>1.0429999999999999</v>
      </c>
      <c r="AS130" s="137" t="s">
        <v>152</v>
      </c>
      <c r="AU130" s="137" t="s">
        <v>147</v>
      </c>
      <c r="AV130" s="137" t="s">
        <v>90</v>
      </c>
      <c r="AZ130" s="18" t="s">
        <v>144</v>
      </c>
      <c r="BF130" s="138">
        <f>IF(O130="základní",J130,0)</f>
        <v>0</v>
      </c>
      <c r="BG130" s="138">
        <f>IF(O130="snížená",J130,0)</f>
        <v>0</v>
      </c>
      <c r="BH130" s="138">
        <f>IF(O130="zákl. přenesená",J130,0)</f>
        <v>0</v>
      </c>
      <c r="BI130" s="138">
        <f>IF(O130="sníž. přenesená",J130,0)</f>
        <v>0</v>
      </c>
      <c r="BJ130" s="138">
        <f>IF(O130="nulová",J130,0)</f>
        <v>0</v>
      </c>
      <c r="BK130" s="18" t="s">
        <v>88</v>
      </c>
      <c r="BL130" s="138">
        <f>ROUND(I130*H130,2)</f>
        <v>0</v>
      </c>
      <c r="BM130" s="18" t="s">
        <v>152</v>
      </c>
      <c r="BN130" s="137" t="s">
        <v>223</v>
      </c>
    </row>
    <row r="131" spans="2:66" s="1" customFormat="1" ht="19.5" x14ac:dyDescent="0.2">
      <c r="B131" s="32"/>
      <c r="D131" s="140" t="s">
        <v>206</v>
      </c>
      <c r="F131" s="160" t="s">
        <v>207</v>
      </c>
      <c r="I131" s="161"/>
      <c r="M131" s="32"/>
      <c r="N131" s="162"/>
      <c r="U131" s="50"/>
      <c r="AU131" s="18" t="s">
        <v>206</v>
      </c>
      <c r="AV131" s="18" t="s">
        <v>90</v>
      </c>
    </row>
    <row r="132" spans="2:66" s="1" customFormat="1" ht="24.2" customHeight="1" x14ac:dyDescent="0.2">
      <c r="B132" s="32"/>
      <c r="C132" s="126" t="s">
        <v>8</v>
      </c>
      <c r="D132" s="126" t="s">
        <v>147</v>
      </c>
      <c r="E132" s="127" t="s">
        <v>224</v>
      </c>
      <c r="F132" s="128" t="s">
        <v>225</v>
      </c>
      <c r="G132" s="129" t="s">
        <v>150</v>
      </c>
      <c r="H132" s="130">
        <v>0.15</v>
      </c>
      <c r="I132" s="131"/>
      <c r="J132" s="132">
        <f>ROUND(I132*H132,2)</f>
        <v>0</v>
      </c>
      <c r="K132" s="128" t="s">
        <v>151</v>
      </c>
      <c r="L132" s="128"/>
      <c r="M132" s="32"/>
      <c r="N132" s="133" t="s">
        <v>38</v>
      </c>
      <c r="O132" s="134" t="s">
        <v>51</v>
      </c>
      <c r="Q132" s="135">
        <f>P132*H132</f>
        <v>0</v>
      </c>
      <c r="R132" s="135">
        <v>0</v>
      </c>
      <c r="S132" s="135">
        <f>R132*H132</f>
        <v>0</v>
      </c>
      <c r="T132" s="135">
        <v>1.8</v>
      </c>
      <c r="U132" s="136">
        <f>T132*H132</f>
        <v>0.27</v>
      </c>
      <c r="AS132" s="137" t="s">
        <v>152</v>
      </c>
      <c r="AU132" s="137" t="s">
        <v>147</v>
      </c>
      <c r="AV132" s="137" t="s">
        <v>90</v>
      </c>
      <c r="AZ132" s="18" t="s">
        <v>144</v>
      </c>
      <c r="BF132" s="138">
        <f>IF(O132="základní",J132,0)</f>
        <v>0</v>
      </c>
      <c r="BG132" s="138">
        <f>IF(O132="snížená",J132,0)</f>
        <v>0</v>
      </c>
      <c r="BH132" s="138">
        <f>IF(O132="zákl. přenesená",J132,0)</f>
        <v>0</v>
      </c>
      <c r="BI132" s="138">
        <f>IF(O132="sníž. přenesená",J132,0)</f>
        <v>0</v>
      </c>
      <c r="BJ132" s="138">
        <f>IF(O132="nulová",J132,0)</f>
        <v>0</v>
      </c>
      <c r="BK132" s="18" t="s">
        <v>88</v>
      </c>
      <c r="BL132" s="138">
        <f>ROUND(I132*H132,2)</f>
        <v>0</v>
      </c>
      <c r="BM132" s="18" t="s">
        <v>152</v>
      </c>
      <c r="BN132" s="137" t="s">
        <v>226</v>
      </c>
    </row>
    <row r="133" spans="2:66" s="1" customFormat="1" ht="19.5" x14ac:dyDescent="0.2">
      <c r="B133" s="32"/>
      <c r="D133" s="140" t="s">
        <v>206</v>
      </c>
      <c r="F133" s="160" t="s">
        <v>207</v>
      </c>
      <c r="I133" s="161"/>
      <c r="M133" s="32"/>
      <c r="N133" s="162"/>
      <c r="U133" s="50"/>
      <c r="AU133" s="18" t="s">
        <v>206</v>
      </c>
      <c r="AV133" s="18" t="s">
        <v>90</v>
      </c>
    </row>
    <row r="134" spans="2:66" s="13" customFormat="1" x14ac:dyDescent="0.2">
      <c r="B134" s="146"/>
      <c r="D134" s="140" t="s">
        <v>171</v>
      </c>
      <c r="E134" s="147" t="s">
        <v>38</v>
      </c>
      <c r="F134" s="148" t="s">
        <v>227</v>
      </c>
      <c r="H134" s="149">
        <v>0.15</v>
      </c>
      <c r="I134" s="150"/>
      <c r="M134" s="146"/>
      <c r="N134" s="151"/>
      <c r="U134" s="152"/>
      <c r="AU134" s="147" t="s">
        <v>171</v>
      </c>
      <c r="AV134" s="147" t="s">
        <v>90</v>
      </c>
      <c r="AW134" s="13" t="s">
        <v>90</v>
      </c>
      <c r="AX134" s="13" t="s">
        <v>40</v>
      </c>
      <c r="AY134" s="13" t="s">
        <v>88</v>
      </c>
      <c r="AZ134" s="147" t="s">
        <v>144</v>
      </c>
    </row>
    <row r="135" spans="2:66" s="1" customFormat="1" ht="21.75" customHeight="1" x14ac:dyDescent="0.2">
      <c r="B135" s="32"/>
      <c r="C135" s="126" t="s">
        <v>228</v>
      </c>
      <c r="D135" s="126" t="s">
        <v>147</v>
      </c>
      <c r="E135" s="127" t="s">
        <v>229</v>
      </c>
      <c r="F135" s="128" t="s">
        <v>230</v>
      </c>
      <c r="G135" s="129" t="s">
        <v>160</v>
      </c>
      <c r="H135" s="130">
        <v>1</v>
      </c>
      <c r="I135" s="131"/>
      <c r="J135" s="132">
        <f>ROUND(I135*H135,2)</f>
        <v>0</v>
      </c>
      <c r="K135" s="128" t="s">
        <v>151</v>
      </c>
      <c r="L135" s="128"/>
      <c r="M135" s="32"/>
      <c r="N135" s="133" t="s">
        <v>38</v>
      </c>
      <c r="O135" s="134" t="s">
        <v>51</v>
      </c>
      <c r="Q135" s="135">
        <f>P135*H135</f>
        <v>0</v>
      </c>
      <c r="R135" s="135">
        <v>0</v>
      </c>
      <c r="S135" s="135">
        <f>R135*H135</f>
        <v>0</v>
      </c>
      <c r="T135" s="135">
        <v>1.7999999999999999E-2</v>
      </c>
      <c r="U135" s="136">
        <f>T135*H135</f>
        <v>1.7999999999999999E-2</v>
      </c>
      <c r="AS135" s="137" t="s">
        <v>152</v>
      </c>
      <c r="AU135" s="137" t="s">
        <v>147</v>
      </c>
      <c r="AV135" s="137" t="s">
        <v>90</v>
      </c>
      <c r="AZ135" s="18" t="s">
        <v>144</v>
      </c>
      <c r="BF135" s="138">
        <f>IF(O135="základní",J135,0)</f>
        <v>0</v>
      </c>
      <c r="BG135" s="138">
        <f>IF(O135="snížená",J135,0)</f>
        <v>0</v>
      </c>
      <c r="BH135" s="138">
        <f>IF(O135="zákl. přenesená",J135,0)</f>
        <v>0</v>
      </c>
      <c r="BI135" s="138">
        <f>IF(O135="sníž. přenesená",J135,0)</f>
        <v>0</v>
      </c>
      <c r="BJ135" s="138">
        <f>IF(O135="nulová",J135,0)</f>
        <v>0</v>
      </c>
      <c r="BK135" s="18" t="s">
        <v>88</v>
      </c>
      <c r="BL135" s="138">
        <f>ROUND(I135*H135,2)</f>
        <v>0</v>
      </c>
      <c r="BM135" s="18" t="s">
        <v>152</v>
      </c>
      <c r="BN135" s="137" t="s">
        <v>231</v>
      </c>
    </row>
    <row r="136" spans="2:66" s="1" customFormat="1" ht="19.5" x14ac:dyDescent="0.2">
      <c r="B136" s="32"/>
      <c r="D136" s="140" t="s">
        <v>206</v>
      </c>
      <c r="F136" s="160" t="s">
        <v>207</v>
      </c>
      <c r="I136" s="161"/>
      <c r="M136" s="32"/>
      <c r="N136" s="162"/>
      <c r="U136" s="50"/>
      <c r="AU136" s="18" t="s">
        <v>206</v>
      </c>
      <c r="AV136" s="18" t="s">
        <v>90</v>
      </c>
    </row>
    <row r="137" spans="2:66" s="1" customFormat="1" ht="24.2" customHeight="1" x14ac:dyDescent="0.2">
      <c r="B137" s="32"/>
      <c r="C137" s="126" t="s">
        <v>232</v>
      </c>
      <c r="D137" s="126" t="s">
        <v>147</v>
      </c>
      <c r="E137" s="127" t="s">
        <v>233</v>
      </c>
      <c r="F137" s="128" t="s">
        <v>234</v>
      </c>
      <c r="G137" s="129" t="s">
        <v>160</v>
      </c>
      <c r="H137" s="130">
        <v>8</v>
      </c>
      <c r="I137" s="131"/>
      <c r="J137" s="132">
        <f>ROUND(I137*H137,2)</f>
        <v>0</v>
      </c>
      <c r="K137" s="128" t="s">
        <v>151</v>
      </c>
      <c r="L137" s="128"/>
      <c r="M137" s="32"/>
      <c r="N137" s="133" t="s">
        <v>38</v>
      </c>
      <c r="O137" s="134" t="s">
        <v>51</v>
      </c>
      <c r="Q137" s="135">
        <f>P137*H137</f>
        <v>0</v>
      </c>
      <c r="R137" s="135">
        <v>0</v>
      </c>
      <c r="S137" s="135">
        <f>R137*H137</f>
        <v>0</v>
      </c>
      <c r="T137" s="135">
        <v>3.2000000000000001E-2</v>
      </c>
      <c r="U137" s="136">
        <f>T137*H137</f>
        <v>0.25600000000000001</v>
      </c>
      <c r="AS137" s="137" t="s">
        <v>152</v>
      </c>
      <c r="AU137" s="137" t="s">
        <v>147</v>
      </c>
      <c r="AV137" s="137" t="s">
        <v>90</v>
      </c>
      <c r="AZ137" s="18" t="s">
        <v>144</v>
      </c>
      <c r="BF137" s="138">
        <f>IF(O137="základní",J137,0)</f>
        <v>0</v>
      </c>
      <c r="BG137" s="138">
        <f>IF(O137="snížená",J137,0)</f>
        <v>0</v>
      </c>
      <c r="BH137" s="138">
        <f>IF(O137="zákl. přenesená",J137,0)</f>
        <v>0</v>
      </c>
      <c r="BI137" s="138">
        <f>IF(O137="sníž. přenesená",J137,0)</f>
        <v>0</v>
      </c>
      <c r="BJ137" s="138">
        <f>IF(O137="nulová",J137,0)</f>
        <v>0</v>
      </c>
      <c r="BK137" s="18" t="s">
        <v>88</v>
      </c>
      <c r="BL137" s="138">
        <f>ROUND(I137*H137,2)</f>
        <v>0</v>
      </c>
      <c r="BM137" s="18" t="s">
        <v>152</v>
      </c>
      <c r="BN137" s="137" t="s">
        <v>235</v>
      </c>
    </row>
    <row r="138" spans="2:66" s="1" customFormat="1" ht="19.5" x14ac:dyDescent="0.2">
      <c r="B138" s="32"/>
      <c r="D138" s="140" t="s">
        <v>206</v>
      </c>
      <c r="F138" s="160" t="s">
        <v>207</v>
      </c>
      <c r="I138" s="161"/>
      <c r="M138" s="32"/>
      <c r="N138" s="162"/>
      <c r="U138" s="50"/>
      <c r="AU138" s="18" t="s">
        <v>206</v>
      </c>
      <c r="AV138" s="18" t="s">
        <v>90</v>
      </c>
    </row>
    <row r="139" spans="2:66" s="1" customFormat="1" ht="24.2" customHeight="1" x14ac:dyDescent="0.2">
      <c r="B139" s="32"/>
      <c r="C139" s="126" t="s">
        <v>236</v>
      </c>
      <c r="D139" s="126" t="s">
        <v>147</v>
      </c>
      <c r="E139" s="127" t="s">
        <v>237</v>
      </c>
      <c r="F139" s="128" t="s">
        <v>238</v>
      </c>
      <c r="G139" s="129" t="s">
        <v>160</v>
      </c>
      <c r="H139" s="130">
        <v>50</v>
      </c>
      <c r="I139" s="131"/>
      <c r="J139" s="132">
        <f>ROUND(I139*H139,2)</f>
        <v>0</v>
      </c>
      <c r="K139" s="128" t="s">
        <v>151</v>
      </c>
      <c r="L139" s="128"/>
      <c r="M139" s="32"/>
      <c r="N139" s="133" t="s">
        <v>38</v>
      </c>
      <c r="O139" s="134" t="s">
        <v>51</v>
      </c>
      <c r="Q139" s="135">
        <f>P139*H139</f>
        <v>0</v>
      </c>
      <c r="R139" s="135">
        <v>0</v>
      </c>
      <c r="S139" s="135">
        <f>R139*H139</f>
        <v>0</v>
      </c>
      <c r="T139" s="135">
        <v>1.4999999999999999E-2</v>
      </c>
      <c r="U139" s="136">
        <f>T139*H139</f>
        <v>0.75</v>
      </c>
      <c r="AS139" s="137" t="s">
        <v>152</v>
      </c>
      <c r="AU139" s="137" t="s">
        <v>147</v>
      </c>
      <c r="AV139" s="137" t="s">
        <v>90</v>
      </c>
      <c r="AZ139" s="18" t="s">
        <v>144</v>
      </c>
      <c r="BF139" s="138">
        <f>IF(O139="základní",J139,0)</f>
        <v>0</v>
      </c>
      <c r="BG139" s="138">
        <f>IF(O139="snížená",J139,0)</f>
        <v>0</v>
      </c>
      <c r="BH139" s="138">
        <f>IF(O139="zákl. přenesená",J139,0)</f>
        <v>0</v>
      </c>
      <c r="BI139" s="138">
        <f>IF(O139="sníž. přenesená",J139,0)</f>
        <v>0</v>
      </c>
      <c r="BJ139" s="138">
        <f>IF(O139="nulová",J139,0)</f>
        <v>0</v>
      </c>
      <c r="BK139" s="18" t="s">
        <v>88</v>
      </c>
      <c r="BL139" s="138">
        <f>ROUND(I139*H139,2)</f>
        <v>0</v>
      </c>
      <c r="BM139" s="18" t="s">
        <v>152</v>
      </c>
      <c r="BN139" s="137" t="s">
        <v>239</v>
      </c>
    </row>
    <row r="140" spans="2:66" s="1" customFormat="1" ht="19.5" x14ac:dyDescent="0.2">
      <c r="B140" s="32"/>
      <c r="D140" s="140" t="s">
        <v>206</v>
      </c>
      <c r="F140" s="160" t="s">
        <v>240</v>
      </c>
      <c r="I140" s="161"/>
      <c r="M140" s="32"/>
      <c r="N140" s="162"/>
      <c r="U140" s="50"/>
      <c r="AU140" s="18" t="s">
        <v>206</v>
      </c>
      <c r="AV140" s="18" t="s">
        <v>90</v>
      </c>
    </row>
    <row r="141" spans="2:66" s="1" customFormat="1" ht="21.75" customHeight="1" x14ac:dyDescent="0.2">
      <c r="B141" s="32"/>
      <c r="C141" s="126" t="s">
        <v>241</v>
      </c>
      <c r="D141" s="126" t="s">
        <v>147</v>
      </c>
      <c r="E141" s="127" t="s">
        <v>242</v>
      </c>
      <c r="F141" s="128" t="s">
        <v>243</v>
      </c>
      <c r="G141" s="129" t="s">
        <v>244</v>
      </c>
      <c r="H141" s="130">
        <v>598</v>
      </c>
      <c r="I141" s="131"/>
      <c r="J141" s="132">
        <f>ROUND(I141*H141,2)</f>
        <v>0</v>
      </c>
      <c r="K141" s="128" t="s">
        <v>151</v>
      </c>
      <c r="L141" s="128"/>
      <c r="M141" s="32"/>
      <c r="N141" s="133" t="s">
        <v>38</v>
      </c>
      <c r="O141" s="134" t="s">
        <v>51</v>
      </c>
      <c r="Q141" s="135">
        <f>P141*H141</f>
        <v>0</v>
      </c>
      <c r="R141" s="135">
        <v>0</v>
      </c>
      <c r="S141" s="135">
        <f>R141*H141</f>
        <v>0</v>
      </c>
      <c r="T141" s="135">
        <v>1.2999999999999999E-2</v>
      </c>
      <c r="U141" s="136">
        <f>T141*H141</f>
        <v>7.774</v>
      </c>
      <c r="AS141" s="137" t="s">
        <v>152</v>
      </c>
      <c r="AU141" s="137" t="s">
        <v>147</v>
      </c>
      <c r="AV141" s="137" t="s">
        <v>90</v>
      </c>
      <c r="AZ141" s="18" t="s">
        <v>144</v>
      </c>
      <c r="BF141" s="138">
        <f>IF(O141="základní",J141,0)</f>
        <v>0</v>
      </c>
      <c r="BG141" s="138">
        <f>IF(O141="snížená",J141,0)</f>
        <v>0</v>
      </c>
      <c r="BH141" s="138">
        <f>IF(O141="zákl. přenesená",J141,0)</f>
        <v>0</v>
      </c>
      <c r="BI141" s="138">
        <f>IF(O141="sníž. přenesená",J141,0)</f>
        <v>0</v>
      </c>
      <c r="BJ141" s="138">
        <f>IF(O141="nulová",J141,0)</f>
        <v>0</v>
      </c>
      <c r="BK141" s="18" t="s">
        <v>88</v>
      </c>
      <c r="BL141" s="138">
        <f>ROUND(I141*H141,2)</f>
        <v>0</v>
      </c>
      <c r="BM141" s="18" t="s">
        <v>152</v>
      </c>
      <c r="BN141" s="137" t="s">
        <v>245</v>
      </c>
    </row>
    <row r="142" spans="2:66" s="1" customFormat="1" ht="19.5" x14ac:dyDescent="0.2">
      <c r="B142" s="32"/>
      <c r="D142" s="140" t="s">
        <v>206</v>
      </c>
      <c r="F142" s="160" t="s">
        <v>246</v>
      </c>
      <c r="I142" s="161"/>
      <c r="M142" s="32"/>
      <c r="N142" s="162"/>
      <c r="U142" s="50"/>
      <c r="AU142" s="18" t="s">
        <v>206</v>
      </c>
      <c r="AV142" s="18" t="s">
        <v>90</v>
      </c>
    </row>
    <row r="143" spans="2:66" s="11" customFormat="1" ht="22.9" customHeight="1" x14ac:dyDescent="0.2">
      <c r="B143" s="114"/>
      <c r="D143" s="115" t="s">
        <v>79</v>
      </c>
      <c r="E143" s="124" t="s">
        <v>247</v>
      </c>
      <c r="F143" s="124" t="s">
        <v>248</v>
      </c>
      <c r="I143" s="117"/>
      <c r="J143" s="125">
        <f>BL143</f>
        <v>0</v>
      </c>
      <c r="M143" s="114"/>
      <c r="N143" s="119"/>
      <c r="Q143" s="120">
        <f>SUM(Q144:Q151)</f>
        <v>0</v>
      </c>
      <c r="S143" s="120">
        <f>SUM(S144:S151)</f>
        <v>0</v>
      </c>
      <c r="U143" s="121">
        <f>SUM(U144:U151)</f>
        <v>0</v>
      </c>
      <c r="AS143" s="115" t="s">
        <v>88</v>
      </c>
      <c r="AU143" s="122" t="s">
        <v>79</v>
      </c>
      <c r="AV143" s="122" t="s">
        <v>88</v>
      </c>
      <c r="AZ143" s="115" t="s">
        <v>144</v>
      </c>
      <c r="BL143" s="123">
        <f>SUM(BL144:BL151)</f>
        <v>0</v>
      </c>
    </row>
    <row r="144" spans="2:66" s="1" customFormat="1" ht="16.5" customHeight="1" x14ac:dyDescent="0.2">
      <c r="B144" s="32"/>
      <c r="C144" s="126" t="s">
        <v>249</v>
      </c>
      <c r="D144" s="126" t="s">
        <v>147</v>
      </c>
      <c r="E144" s="127" t="s">
        <v>250</v>
      </c>
      <c r="F144" s="128" t="s">
        <v>251</v>
      </c>
      <c r="G144" s="129" t="s">
        <v>252</v>
      </c>
      <c r="H144" s="130">
        <v>13.486000000000001</v>
      </c>
      <c r="I144" s="131"/>
      <c r="J144" s="132">
        <f>ROUND(I144*H144,2)</f>
        <v>0</v>
      </c>
      <c r="K144" s="128" t="s">
        <v>151</v>
      </c>
      <c r="L144" s="128"/>
      <c r="M144" s="32"/>
      <c r="N144" s="133" t="s">
        <v>38</v>
      </c>
      <c r="O144" s="134" t="s">
        <v>51</v>
      </c>
      <c r="Q144" s="135">
        <f>P144*H144</f>
        <v>0</v>
      </c>
      <c r="R144" s="135">
        <v>0</v>
      </c>
      <c r="S144" s="135">
        <f>R144*H144</f>
        <v>0</v>
      </c>
      <c r="T144" s="135">
        <v>0</v>
      </c>
      <c r="U144" s="136">
        <f>T144*H144</f>
        <v>0</v>
      </c>
      <c r="AS144" s="137" t="s">
        <v>152</v>
      </c>
      <c r="AU144" s="137" t="s">
        <v>147</v>
      </c>
      <c r="AV144" s="137" t="s">
        <v>90</v>
      </c>
      <c r="AZ144" s="18" t="s">
        <v>144</v>
      </c>
      <c r="BF144" s="138">
        <f>IF(O144="základní",J144,0)</f>
        <v>0</v>
      </c>
      <c r="BG144" s="138">
        <f>IF(O144="snížená",J144,0)</f>
        <v>0</v>
      </c>
      <c r="BH144" s="138">
        <f>IF(O144="zákl. přenesená",J144,0)</f>
        <v>0</v>
      </c>
      <c r="BI144" s="138">
        <f>IF(O144="sníž. přenesená",J144,0)</f>
        <v>0</v>
      </c>
      <c r="BJ144" s="138">
        <f>IF(O144="nulová",J144,0)</f>
        <v>0</v>
      </c>
      <c r="BK144" s="18" t="s">
        <v>88</v>
      </c>
      <c r="BL144" s="138">
        <f>ROUND(I144*H144,2)</f>
        <v>0</v>
      </c>
      <c r="BM144" s="18" t="s">
        <v>152</v>
      </c>
      <c r="BN144" s="137" t="s">
        <v>253</v>
      </c>
    </row>
    <row r="145" spans="2:66" s="1" customFormat="1" ht="24.2" customHeight="1" x14ac:dyDescent="0.2">
      <c r="B145" s="32"/>
      <c r="C145" s="126" t="s">
        <v>7</v>
      </c>
      <c r="D145" s="126" t="s">
        <v>147</v>
      </c>
      <c r="E145" s="127" t="s">
        <v>254</v>
      </c>
      <c r="F145" s="128" t="s">
        <v>255</v>
      </c>
      <c r="G145" s="129" t="s">
        <v>252</v>
      </c>
      <c r="H145" s="130">
        <v>13.486000000000001</v>
      </c>
      <c r="I145" s="131"/>
      <c r="J145" s="132">
        <f>ROUND(I145*H145,2)</f>
        <v>0</v>
      </c>
      <c r="K145" s="128" t="s">
        <v>151</v>
      </c>
      <c r="L145" s="128"/>
      <c r="M145" s="32"/>
      <c r="N145" s="133" t="s">
        <v>38</v>
      </c>
      <c r="O145" s="134" t="s">
        <v>51</v>
      </c>
      <c r="Q145" s="135">
        <f>P145*H145</f>
        <v>0</v>
      </c>
      <c r="R145" s="135">
        <v>0</v>
      </c>
      <c r="S145" s="135">
        <f>R145*H145</f>
        <v>0</v>
      </c>
      <c r="T145" s="135">
        <v>0</v>
      </c>
      <c r="U145" s="136">
        <f>T145*H145</f>
        <v>0</v>
      </c>
      <c r="AS145" s="137" t="s">
        <v>152</v>
      </c>
      <c r="AU145" s="137" t="s">
        <v>147</v>
      </c>
      <c r="AV145" s="137" t="s">
        <v>90</v>
      </c>
      <c r="AZ145" s="18" t="s">
        <v>144</v>
      </c>
      <c r="BF145" s="138">
        <f>IF(O145="základní",J145,0)</f>
        <v>0</v>
      </c>
      <c r="BG145" s="138">
        <f>IF(O145="snížená",J145,0)</f>
        <v>0</v>
      </c>
      <c r="BH145" s="138">
        <f>IF(O145="zákl. přenesená",J145,0)</f>
        <v>0</v>
      </c>
      <c r="BI145" s="138">
        <f>IF(O145="sníž. přenesená",J145,0)</f>
        <v>0</v>
      </c>
      <c r="BJ145" s="138">
        <f>IF(O145="nulová",J145,0)</f>
        <v>0</v>
      </c>
      <c r="BK145" s="18" t="s">
        <v>88</v>
      </c>
      <c r="BL145" s="138">
        <f>ROUND(I145*H145,2)</f>
        <v>0</v>
      </c>
      <c r="BM145" s="18" t="s">
        <v>152</v>
      </c>
      <c r="BN145" s="137" t="s">
        <v>256</v>
      </c>
    </row>
    <row r="146" spans="2:66" s="1" customFormat="1" ht="33" customHeight="1" x14ac:dyDescent="0.2">
      <c r="B146" s="32"/>
      <c r="C146" s="126" t="s">
        <v>257</v>
      </c>
      <c r="D146" s="126" t="s">
        <v>147</v>
      </c>
      <c r="E146" s="127" t="s">
        <v>258</v>
      </c>
      <c r="F146" s="128" t="s">
        <v>259</v>
      </c>
      <c r="G146" s="129" t="s">
        <v>252</v>
      </c>
      <c r="H146" s="130">
        <v>13.486000000000001</v>
      </c>
      <c r="I146" s="131"/>
      <c r="J146" s="132">
        <f>ROUND(I146*H146,2)</f>
        <v>0</v>
      </c>
      <c r="K146" s="128" t="s">
        <v>151</v>
      </c>
      <c r="L146" s="128"/>
      <c r="M146" s="32"/>
      <c r="N146" s="133" t="s">
        <v>38</v>
      </c>
      <c r="O146" s="134" t="s">
        <v>51</v>
      </c>
      <c r="Q146" s="135">
        <f>P146*H146</f>
        <v>0</v>
      </c>
      <c r="R146" s="135">
        <v>0</v>
      </c>
      <c r="S146" s="135">
        <f>R146*H146</f>
        <v>0</v>
      </c>
      <c r="T146" s="135">
        <v>0</v>
      </c>
      <c r="U146" s="136">
        <f>T146*H146</f>
        <v>0</v>
      </c>
      <c r="AS146" s="137" t="s">
        <v>152</v>
      </c>
      <c r="AU146" s="137" t="s">
        <v>147</v>
      </c>
      <c r="AV146" s="137" t="s">
        <v>90</v>
      </c>
      <c r="AZ146" s="18" t="s">
        <v>144</v>
      </c>
      <c r="BF146" s="138">
        <f>IF(O146="základní",J146,0)</f>
        <v>0</v>
      </c>
      <c r="BG146" s="138">
        <f>IF(O146="snížená",J146,0)</f>
        <v>0</v>
      </c>
      <c r="BH146" s="138">
        <f>IF(O146="zákl. přenesená",J146,0)</f>
        <v>0</v>
      </c>
      <c r="BI146" s="138">
        <f>IF(O146="sníž. přenesená",J146,0)</f>
        <v>0</v>
      </c>
      <c r="BJ146" s="138">
        <f>IF(O146="nulová",J146,0)</f>
        <v>0</v>
      </c>
      <c r="BK146" s="18" t="s">
        <v>88</v>
      </c>
      <c r="BL146" s="138">
        <f>ROUND(I146*H146,2)</f>
        <v>0</v>
      </c>
      <c r="BM146" s="18" t="s">
        <v>152</v>
      </c>
      <c r="BN146" s="137" t="s">
        <v>260</v>
      </c>
    </row>
    <row r="147" spans="2:66" s="1" customFormat="1" ht="24.2" customHeight="1" x14ac:dyDescent="0.2">
      <c r="B147" s="32"/>
      <c r="C147" s="126" t="s">
        <v>261</v>
      </c>
      <c r="D147" s="126" t="s">
        <v>147</v>
      </c>
      <c r="E147" s="127" t="s">
        <v>262</v>
      </c>
      <c r="F147" s="128" t="s">
        <v>263</v>
      </c>
      <c r="G147" s="129" t="s">
        <v>252</v>
      </c>
      <c r="H147" s="130">
        <v>256.23399999999998</v>
      </c>
      <c r="I147" s="131"/>
      <c r="J147" s="132">
        <f>ROUND(I147*H147,2)</f>
        <v>0</v>
      </c>
      <c r="K147" s="128" t="s">
        <v>151</v>
      </c>
      <c r="L147" s="128"/>
      <c r="M147" s="32"/>
      <c r="N147" s="133" t="s">
        <v>38</v>
      </c>
      <c r="O147" s="134" t="s">
        <v>51</v>
      </c>
      <c r="Q147" s="135">
        <f>P147*H147</f>
        <v>0</v>
      </c>
      <c r="R147" s="135">
        <v>0</v>
      </c>
      <c r="S147" s="135">
        <f>R147*H147</f>
        <v>0</v>
      </c>
      <c r="T147" s="135">
        <v>0</v>
      </c>
      <c r="U147" s="136">
        <f>T147*H147</f>
        <v>0</v>
      </c>
      <c r="AS147" s="137" t="s">
        <v>152</v>
      </c>
      <c r="AU147" s="137" t="s">
        <v>147</v>
      </c>
      <c r="AV147" s="137" t="s">
        <v>90</v>
      </c>
      <c r="AZ147" s="18" t="s">
        <v>144</v>
      </c>
      <c r="BF147" s="138">
        <f>IF(O147="základní",J147,0)</f>
        <v>0</v>
      </c>
      <c r="BG147" s="138">
        <f>IF(O147="snížená",J147,0)</f>
        <v>0</v>
      </c>
      <c r="BH147" s="138">
        <f>IF(O147="zákl. přenesená",J147,0)</f>
        <v>0</v>
      </c>
      <c r="BI147" s="138">
        <f>IF(O147="sníž. přenesená",J147,0)</f>
        <v>0</v>
      </c>
      <c r="BJ147" s="138">
        <f>IF(O147="nulová",J147,0)</f>
        <v>0</v>
      </c>
      <c r="BK147" s="18" t="s">
        <v>88</v>
      </c>
      <c r="BL147" s="138">
        <f>ROUND(I147*H147,2)</f>
        <v>0</v>
      </c>
      <c r="BM147" s="18" t="s">
        <v>152</v>
      </c>
      <c r="BN147" s="137" t="s">
        <v>264</v>
      </c>
    </row>
    <row r="148" spans="2:66" s="13" customFormat="1" x14ac:dyDescent="0.2">
      <c r="B148" s="146"/>
      <c r="D148" s="140" t="s">
        <v>171</v>
      </c>
      <c r="F148" s="148" t="s">
        <v>265</v>
      </c>
      <c r="H148" s="149">
        <v>256.23399999999998</v>
      </c>
      <c r="I148" s="150"/>
      <c r="M148" s="146"/>
      <c r="N148" s="151"/>
      <c r="U148" s="152"/>
      <c r="AU148" s="147" t="s">
        <v>171</v>
      </c>
      <c r="AV148" s="147" t="s">
        <v>90</v>
      </c>
      <c r="AW148" s="13" t="s">
        <v>90</v>
      </c>
      <c r="AX148" s="13" t="s">
        <v>4</v>
      </c>
      <c r="AY148" s="13" t="s">
        <v>88</v>
      </c>
      <c r="AZ148" s="147" t="s">
        <v>144</v>
      </c>
    </row>
    <row r="149" spans="2:66" s="1" customFormat="1" ht="21.75" customHeight="1" x14ac:dyDescent="0.2">
      <c r="B149" s="32"/>
      <c r="C149" s="126" t="s">
        <v>266</v>
      </c>
      <c r="D149" s="126" t="s">
        <v>147</v>
      </c>
      <c r="E149" s="127" t="s">
        <v>267</v>
      </c>
      <c r="F149" s="128" t="s">
        <v>268</v>
      </c>
      <c r="G149" s="129" t="s">
        <v>252</v>
      </c>
      <c r="H149" s="130">
        <v>13.486000000000001</v>
      </c>
      <c r="I149" s="131"/>
      <c r="J149" s="132">
        <f>ROUND(I149*H149,2)</f>
        <v>0</v>
      </c>
      <c r="K149" s="128" t="s">
        <v>151</v>
      </c>
      <c r="L149" s="128"/>
      <c r="M149" s="32"/>
      <c r="N149" s="133" t="s">
        <v>38</v>
      </c>
      <c r="O149" s="134" t="s">
        <v>51</v>
      </c>
      <c r="Q149" s="135">
        <f>P149*H149</f>
        <v>0</v>
      </c>
      <c r="R149" s="135">
        <v>0</v>
      </c>
      <c r="S149" s="135">
        <f>R149*H149</f>
        <v>0</v>
      </c>
      <c r="T149" s="135">
        <v>0</v>
      </c>
      <c r="U149" s="136">
        <f>T149*H149</f>
        <v>0</v>
      </c>
      <c r="AS149" s="137" t="s">
        <v>152</v>
      </c>
      <c r="AU149" s="137" t="s">
        <v>147</v>
      </c>
      <c r="AV149" s="137" t="s">
        <v>90</v>
      </c>
      <c r="AZ149" s="18" t="s">
        <v>144</v>
      </c>
      <c r="BF149" s="138">
        <f>IF(O149="základní",J149,0)</f>
        <v>0</v>
      </c>
      <c r="BG149" s="138">
        <f>IF(O149="snížená",J149,0)</f>
        <v>0</v>
      </c>
      <c r="BH149" s="138">
        <f>IF(O149="zákl. přenesená",J149,0)</f>
        <v>0</v>
      </c>
      <c r="BI149" s="138">
        <f>IF(O149="sníž. přenesená",J149,0)</f>
        <v>0</v>
      </c>
      <c r="BJ149" s="138">
        <f>IF(O149="nulová",J149,0)</f>
        <v>0</v>
      </c>
      <c r="BK149" s="18" t="s">
        <v>88</v>
      </c>
      <c r="BL149" s="138">
        <f>ROUND(I149*H149,2)</f>
        <v>0</v>
      </c>
      <c r="BM149" s="18" t="s">
        <v>152</v>
      </c>
      <c r="BN149" s="137" t="s">
        <v>269</v>
      </c>
    </row>
    <row r="150" spans="2:66" s="1" customFormat="1" ht="24.2" customHeight="1" x14ac:dyDescent="0.2">
      <c r="B150" s="32"/>
      <c r="C150" s="126" t="s">
        <v>270</v>
      </c>
      <c r="D150" s="126" t="s">
        <v>147</v>
      </c>
      <c r="E150" s="127" t="s">
        <v>271</v>
      </c>
      <c r="F150" s="128" t="s">
        <v>272</v>
      </c>
      <c r="G150" s="129" t="s">
        <v>252</v>
      </c>
      <c r="H150" s="130">
        <v>13.486000000000001</v>
      </c>
      <c r="I150" s="131"/>
      <c r="J150" s="132">
        <f>ROUND(I150*H150,2)</f>
        <v>0</v>
      </c>
      <c r="K150" s="128" t="s">
        <v>151</v>
      </c>
      <c r="L150" s="128"/>
      <c r="M150" s="32"/>
      <c r="N150" s="133" t="s">
        <v>38</v>
      </c>
      <c r="O150" s="134" t="s">
        <v>51</v>
      </c>
      <c r="Q150" s="135">
        <f>P150*H150</f>
        <v>0</v>
      </c>
      <c r="R150" s="135">
        <v>0</v>
      </c>
      <c r="S150" s="135">
        <f>R150*H150</f>
        <v>0</v>
      </c>
      <c r="T150" s="135">
        <v>0</v>
      </c>
      <c r="U150" s="136">
        <f>T150*H150</f>
        <v>0</v>
      </c>
      <c r="AS150" s="137" t="s">
        <v>152</v>
      </c>
      <c r="AU150" s="137" t="s">
        <v>147</v>
      </c>
      <c r="AV150" s="137" t="s">
        <v>90</v>
      </c>
      <c r="AZ150" s="18" t="s">
        <v>144</v>
      </c>
      <c r="BF150" s="138">
        <f>IF(O150="základní",J150,0)</f>
        <v>0</v>
      </c>
      <c r="BG150" s="138">
        <f>IF(O150="snížená",J150,0)</f>
        <v>0</v>
      </c>
      <c r="BH150" s="138">
        <f>IF(O150="zákl. přenesená",J150,0)</f>
        <v>0</v>
      </c>
      <c r="BI150" s="138">
        <f>IF(O150="sníž. přenesená",J150,0)</f>
        <v>0</v>
      </c>
      <c r="BJ150" s="138">
        <f>IF(O150="nulová",J150,0)</f>
        <v>0</v>
      </c>
      <c r="BK150" s="18" t="s">
        <v>88</v>
      </c>
      <c r="BL150" s="138">
        <f>ROUND(I150*H150,2)</f>
        <v>0</v>
      </c>
      <c r="BM150" s="18" t="s">
        <v>152</v>
      </c>
      <c r="BN150" s="137" t="s">
        <v>273</v>
      </c>
    </row>
    <row r="151" spans="2:66" s="1" customFormat="1" ht="19.5" x14ac:dyDescent="0.2">
      <c r="B151" s="32"/>
      <c r="D151" s="140" t="s">
        <v>206</v>
      </c>
      <c r="F151" s="160" t="s">
        <v>274</v>
      </c>
      <c r="I151" s="161"/>
      <c r="M151" s="32"/>
      <c r="N151" s="162"/>
      <c r="U151" s="50"/>
      <c r="AU151" s="18" t="s">
        <v>206</v>
      </c>
      <c r="AV151" s="18" t="s">
        <v>90</v>
      </c>
    </row>
    <row r="152" spans="2:66" s="11" customFormat="1" ht="22.9" customHeight="1" x14ac:dyDescent="0.2">
      <c r="B152" s="114"/>
      <c r="D152" s="115" t="s">
        <v>79</v>
      </c>
      <c r="E152" s="124" t="s">
        <v>275</v>
      </c>
      <c r="F152" s="124" t="s">
        <v>276</v>
      </c>
      <c r="I152" s="117"/>
      <c r="J152" s="125">
        <f>BL152</f>
        <v>0</v>
      </c>
      <c r="M152" s="114"/>
      <c r="N152" s="119"/>
      <c r="Q152" s="120">
        <f>Q153</f>
        <v>0</v>
      </c>
      <c r="S152" s="120">
        <f>S153</f>
        <v>0</v>
      </c>
      <c r="U152" s="121">
        <f>U153</f>
        <v>0</v>
      </c>
      <c r="AS152" s="115" t="s">
        <v>88</v>
      </c>
      <c r="AU152" s="122" t="s">
        <v>79</v>
      </c>
      <c r="AV152" s="122" t="s">
        <v>88</v>
      </c>
      <c r="AZ152" s="115" t="s">
        <v>144</v>
      </c>
      <c r="BL152" s="123">
        <f>BL153</f>
        <v>0</v>
      </c>
    </row>
    <row r="153" spans="2:66" s="1" customFormat="1" ht="33" customHeight="1" x14ac:dyDescent="0.2">
      <c r="B153" s="32"/>
      <c r="C153" s="126" t="s">
        <v>277</v>
      </c>
      <c r="D153" s="126" t="s">
        <v>147</v>
      </c>
      <c r="E153" s="127" t="s">
        <v>278</v>
      </c>
      <c r="F153" s="128" t="s">
        <v>279</v>
      </c>
      <c r="G153" s="129" t="s">
        <v>252</v>
      </c>
      <c r="H153" s="130">
        <v>12.281000000000001</v>
      </c>
      <c r="I153" s="131"/>
      <c r="J153" s="132">
        <f>ROUND(I153*H153,2)</f>
        <v>0</v>
      </c>
      <c r="K153" s="128" t="s">
        <v>151</v>
      </c>
      <c r="L153" s="128"/>
      <c r="M153" s="32"/>
      <c r="N153" s="133" t="s">
        <v>38</v>
      </c>
      <c r="O153" s="134" t="s">
        <v>51</v>
      </c>
      <c r="Q153" s="135">
        <f>P153*H153</f>
        <v>0</v>
      </c>
      <c r="R153" s="135">
        <v>0</v>
      </c>
      <c r="S153" s="135">
        <f>R153*H153</f>
        <v>0</v>
      </c>
      <c r="T153" s="135">
        <v>0</v>
      </c>
      <c r="U153" s="136">
        <f>T153*H153</f>
        <v>0</v>
      </c>
      <c r="AS153" s="137" t="s">
        <v>152</v>
      </c>
      <c r="AU153" s="137" t="s">
        <v>147</v>
      </c>
      <c r="AV153" s="137" t="s">
        <v>90</v>
      </c>
      <c r="AZ153" s="18" t="s">
        <v>144</v>
      </c>
      <c r="BF153" s="138">
        <f>IF(O153="základní",J153,0)</f>
        <v>0</v>
      </c>
      <c r="BG153" s="138">
        <f>IF(O153="snížená",J153,0)</f>
        <v>0</v>
      </c>
      <c r="BH153" s="138">
        <f>IF(O153="zákl. přenesená",J153,0)</f>
        <v>0</v>
      </c>
      <c r="BI153" s="138">
        <f>IF(O153="sníž. přenesená",J153,0)</f>
        <v>0</v>
      </c>
      <c r="BJ153" s="138">
        <f>IF(O153="nulová",J153,0)</f>
        <v>0</v>
      </c>
      <c r="BK153" s="18" t="s">
        <v>88</v>
      </c>
      <c r="BL153" s="138">
        <f>ROUND(I153*H153,2)</f>
        <v>0</v>
      </c>
      <c r="BM153" s="18" t="s">
        <v>152</v>
      </c>
      <c r="BN153" s="137" t="s">
        <v>280</v>
      </c>
    </row>
    <row r="154" spans="2:66" s="11" customFormat="1" ht="25.9" customHeight="1" x14ac:dyDescent="0.2">
      <c r="B154" s="114"/>
      <c r="D154" s="115" t="s">
        <v>79</v>
      </c>
      <c r="E154" s="116" t="s">
        <v>281</v>
      </c>
      <c r="F154" s="116" t="s">
        <v>282</v>
      </c>
      <c r="I154" s="117"/>
      <c r="J154" s="118">
        <f>BL154</f>
        <v>0</v>
      </c>
      <c r="M154" s="114"/>
      <c r="N154" s="119"/>
      <c r="Q154" s="120">
        <f>Q155+Q162+Q172+Q176+Q187</f>
        <v>0</v>
      </c>
      <c r="S154" s="120">
        <f>S155+S162+S172+S176+S187</f>
        <v>1.8875249999999999</v>
      </c>
      <c r="U154" s="121">
        <f>U155+U162+U172+U176+U187</f>
        <v>1.0879999999999999</v>
      </c>
      <c r="AS154" s="115" t="s">
        <v>90</v>
      </c>
      <c r="AU154" s="122" t="s">
        <v>79</v>
      </c>
      <c r="AV154" s="122" t="s">
        <v>80</v>
      </c>
      <c r="AZ154" s="115" t="s">
        <v>144</v>
      </c>
      <c r="BL154" s="123">
        <f>BL155+BL162+BL172+BL176+BL187</f>
        <v>0</v>
      </c>
    </row>
    <row r="155" spans="2:66" s="11" customFormat="1" ht="22.9" customHeight="1" x14ac:dyDescent="0.2">
      <c r="B155" s="114"/>
      <c r="D155" s="115" t="s">
        <v>79</v>
      </c>
      <c r="E155" s="124" t="s">
        <v>283</v>
      </c>
      <c r="F155" s="124" t="s">
        <v>284</v>
      </c>
      <c r="I155" s="117"/>
      <c r="J155" s="125">
        <f>BL155</f>
        <v>0</v>
      </c>
      <c r="M155" s="114"/>
      <c r="N155" s="119"/>
      <c r="Q155" s="120">
        <f>SUM(Q156:Q161)</f>
        <v>0</v>
      </c>
      <c r="S155" s="120">
        <f>SUM(S156:S161)</f>
        <v>2.1825000000000004E-2</v>
      </c>
      <c r="U155" s="121">
        <f>SUM(U156:U161)</f>
        <v>0</v>
      </c>
      <c r="AS155" s="115" t="s">
        <v>90</v>
      </c>
      <c r="AU155" s="122" t="s">
        <v>79</v>
      </c>
      <c r="AV155" s="122" t="s">
        <v>88</v>
      </c>
      <c r="AZ155" s="115" t="s">
        <v>144</v>
      </c>
      <c r="BL155" s="123">
        <f>SUM(BL156:BL161)</f>
        <v>0</v>
      </c>
    </row>
    <row r="156" spans="2:66" s="1" customFormat="1" ht="16.5" customHeight="1" x14ac:dyDescent="0.2">
      <c r="B156" s="32"/>
      <c r="C156" s="126" t="s">
        <v>285</v>
      </c>
      <c r="D156" s="126" t="s">
        <v>147</v>
      </c>
      <c r="E156" s="127" t="s">
        <v>286</v>
      </c>
      <c r="F156" s="128" t="s">
        <v>287</v>
      </c>
      <c r="G156" s="129" t="s">
        <v>181</v>
      </c>
      <c r="H156" s="130">
        <v>2.5</v>
      </c>
      <c r="I156" s="131"/>
      <c r="J156" s="132">
        <f>ROUND(I156*H156,2)</f>
        <v>0</v>
      </c>
      <c r="K156" s="128" t="s">
        <v>151</v>
      </c>
      <c r="L156" s="128"/>
      <c r="M156" s="32"/>
      <c r="N156" s="133" t="s">
        <v>38</v>
      </c>
      <c r="O156" s="134" t="s">
        <v>51</v>
      </c>
      <c r="Q156" s="135">
        <f>P156*H156</f>
        <v>0</v>
      </c>
      <c r="R156" s="135">
        <v>3.6000000000000002E-4</v>
      </c>
      <c r="S156" s="135">
        <f>R156*H156</f>
        <v>9.0000000000000008E-4</v>
      </c>
      <c r="T156" s="135">
        <v>0</v>
      </c>
      <c r="U156" s="136">
        <f>T156*H156</f>
        <v>0</v>
      </c>
      <c r="AS156" s="137" t="s">
        <v>228</v>
      </c>
      <c r="AU156" s="137" t="s">
        <v>147</v>
      </c>
      <c r="AV156" s="137" t="s">
        <v>90</v>
      </c>
      <c r="AZ156" s="18" t="s">
        <v>144</v>
      </c>
      <c r="BF156" s="138">
        <f>IF(O156="základní",J156,0)</f>
        <v>0</v>
      </c>
      <c r="BG156" s="138">
        <f>IF(O156="snížená",J156,0)</f>
        <v>0</v>
      </c>
      <c r="BH156" s="138">
        <f>IF(O156="zákl. přenesená",J156,0)</f>
        <v>0</v>
      </c>
      <c r="BI156" s="138">
        <f>IF(O156="sníž. přenesená",J156,0)</f>
        <v>0</v>
      </c>
      <c r="BJ156" s="138">
        <f>IF(O156="nulová",J156,0)</f>
        <v>0</v>
      </c>
      <c r="BK156" s="18" t="s">
        <v>88</v>
      </c>
      <c r="BL156" s="138">
        <f>ROUND(I156*H156,2)</f>
        <v>0</v>
      </c>
      <c r="BM156" s="18" t="s">
        <v>228</v>
      </c>
      <c r="BN156" s="137" t="s">
        <v>288</v>
      </c>
    </row>
    <row r="157" spans="2:66" s="1" customFormat="1" ht="24.2" customHeight="1" x14ac:dyDescent="0.2">
      <c r="B157" s="32"/>
      <c r="C157" s="163" t="s">
        <v>289</v>
      </c>
      <c r="D157" s="163" t="s">
        <v>290</v>
      </c>
      <c r="E157" s="164" t="s">
        <v>291</v>
      </c>
      <c r="F157" s="165" t="s">
        <v>292</v>
      </c>
      <c r="G157" s="166" t="s">
        <v>181</v>
      </c>
      <c r="H157" s="167">
        <v>2.875</v>
      </c>
      <c r="I157" s="168"/>
      <c r="J157" s="169">
        <f>ROUND(I157*H157,2)</f>
        <v>0</v>
      </c>
      <c r="K157" s="165" t="s">
        <v>151</v>
      </c>
      <c r="L157" s="165"/>
      <c r="M157" s="170"/>
      <c r="N157" s="171" t="s">
        <v>38</v>
      </c>
      <c r="O157" s="172" t="s">
        <v>51</v>
      </c>
      <c r="Q157" s="135">
        <f>P157*H157</f>
        <v>0</v>
      </c>
      <c r="R157" s="135">
        <v>5.4000000000000003E-3</v>
      </c>
      <c r="S157" s="135">
        <f>R157*H157</f>
        <v>1.5525000000000001E-2</v>
      </c>
      <c r="T157" s="135">
        <v>0</v>
      </c>
      <c r="U157" s="136">
        <f>T157*H157</f>
        <v>0</v>
      </c>
      <c r="AS157" s="137" t="s">
        <v>293</v>
      </c>
      <c r="AU157" s="137" t="s">
        <v>290</v>
      </c>
      <c r="AV157" s="137" t="s">
        <v>90</v>
      </c>
      <c r="AZ157" s="18" t="s">
        <v>144</v>
      </c>
      <c r="BF157" s="138">
        <f>IF(O157="základní",J157,0)</f>
        <v>0</v>
      </c>
      <c r="BG157" s="138">
        <f>IF(O157="snížená",J157,0)</f>
        <v>0</v>
      </c>
      <c r="BH157" s="138">
        <f>IF(O157="zákl. přenesená",J157,0)</f>
        <v>0</v>
      </c>
      <c r="BI157" s="138">
        <f>IF(O157="sníž. přenesená",J157,0)</f>
        <v>0</v>
      </c>
      <c r="BJ157" s="138">
        <f>IF(O157="nulová",J157,0)</f>
        <v>0</v>
      </c>
      <c r="BK157" s="18" t="s">
        <v>88</v>
      </c>
      <c r="BL157" s="138">
        <f>ROUND(I157*H157,2)</f>
        <v>0</v>
      </c>
      <c r="BM157" s="18" t="s">
        <v>228</v>
      </c>
      <c r="BN157" s="137" t="s">
        <v>294</v>
      </c>
    </row>
    <row r="158" spans="2:66" s="13" customFormat="1" x14ac:dyDescent="0.2">
      <c r="B158" s="146"/>
      <c r="D158" s="140" t="s">
        <v>171</v>
      </c>
      <c r="F158" s="148" t="s">
        <v>295</v>
      </c>
      <c r="H158" s="149">
        <v>2.875</v>
      </c>
      <c r="I158" s="150"/>
      <c r="M158" s="146"/>
      <c r="N158" s="151"/>
      <c r="U158" s="152"/>
      <c r="AU158" s="147" t="s">
        <v>171</v>
      </c>
      <c r="AV158" s="147" t="s">
        <v>90</v>
      </c>
      <c r="AW158" s="13" t="s">
        <v>90</v>
      </c>
      <c r="AX158" s="13" t="s">
        <v>4</v>
      </c>
      <c r="AY158" s="13" t="s">
        <v>88</v>
      </c>
      <c r="AZ158" s="147" t="s">
        <v>144</v>
      </c>
    </row>
    <row r="159" spans="2:66" s="1" customFormat="1" ht="33" customHeight="1" x14ac:dyDescent="0.2">
      <c r="B159" s="32"/>
      <c r="C159" s="126" t="s">
        <v>296</v>
      </c>
      <c r="D159" s="126" t="s">
        <v>147</v>
      </c>
      <c r="E159" s="127" t="s">
        <v>297</v>
      </c>
      <c r="F159" s="128" t="s">
        <v>298</v>
      </c>
      <c r="G159" s="129" t="s">
        <v>160</v>
      </c>
      <c r="H159" s="130">
        <v>5</v>
      </c>
      <c r="I159" s="131"/>
      <c r="J159" s="132">
        <f>ROUND(I159*H159,2)</f>
        <v>0</v>
      </c>
      <c r="K159" s="128" t="s">
        <v>151</v>
      </c>
      <c r="L159" s="128"/>
      <c r="M159" s="32"/>
      <c r="N159" s="133" t="s">
        <v>38</v>
      </c>
      <c r="O159" s="134" t="s">
        <v>51</v>
      </c>
      <c r="Q159" s="135">
        <f>P159*H159</f>
        <v>0</v>
      </c>
      <c r="R159" s="135">
        <v>1.08E-3</v>
      </c>
      <c r="S159" s="135">
        <f>R159*H159</f>
        <v>5.4000000000000003E-3</v>
      </c>
      <c r="T159" s="135">
        <v>0</v>
      </c>
      <c r="U159" s="136">
        <f>T159*H159</f>
        <v>0</v>
      </c>
      <c r="AS159" s="137" t="s">
        <v>228</v>
      </c>
      <c r="AU159" s="137" t="s">
        <v>147</v>
      </c>
      <c r="AV159" s="137" t="s">
        <v>90</v>
      </c>
      <c r="AZ159" s="18" t="s">
        <v>144</v>
      </c>
      <c r="BF159" s="138">
        <f>IF(O159="základní",J159,0)</f>
        <v>0</v>
      </c>
      <c r="BG159" s="138">
        <f>IF(O159="snížená",J159,0)</f>
        <v>0</v>
      </c>
      <c r="BH159" s="138">
        <f>IF(O159="zákl. přenesená",J159,0)</f>
        <v>0</v>
      </c>
      <c r="BI159" s="138">
        <f>IF(O159="sníž. přenesená",J159,0)</f>
        <v>0</v>
      </c>
      <c r="BJ159" s="138">
        <f>IF(O159="nulová",J159,0)</f>
        <v>0</v>
      </c>
      <c r="BK159" s="18" t="s">
        <v>88</v>
      </c>
      <c r="BL159" s="138">
        <f>ROUND(I159*H159,2)</f>
        <v>0</v>
      </c>
      <c r="BM159" s="18" t="s">
        <v>228</v>
      </c>
      <c r="BN159" s="137" t="s">
        <v>299</v>
      </c>
    </row>
    <row r="160" spans="2:66" s="1" customFormat="1" ht="24.2" customHeight="1" x14ac:dyDescent="0.2">
      <c r="B160" s="32"/>
      <c r="C160" s="126" t="s">
        <v>300</v>
      </c>
      <c r="D160" s="126" t="s">
        <v>147</v>
      </c>
      <c r="E160" s="127" t="s">
        <v>301</v>
      </c>
      <c r="F160" s="128" t="s">
        <v>302</v>
      </c>
      <c r="G160" s="129" t="s">
        <v>252</v>
      </c>
      <c r="H160" s="130">
        <v>2.1999999999999999E-2</v>
      </c>
      <c r="I160" s="131"/>
      <c r="J160" s="132">
        <f>ROUND(I160*H160,2)</f>
        <v>0</v>
      </c>
      <c r="K160" s="128" t="s">
        <v>151</v>
      </c>
      <c r="L160" s="128"/>
      <c r="M160" s="32"/>
      <c r="N160" s="133" t="s">
        <v>38</v>
      </c>
      <c r="O160" s="134" t="s">
        <v>51</v>
      </c>
      <c r="Q160" s="135">
        <f>P160*H160</f>
        <v>0</v>
      </c>
      <c r="R160" s="135">
        <v>0</v>
      </c>
      <c r="S160" s="135">
        <f>R160*H160</f>
        <v>0</v>
      </c>
      <c r="T160" s="135">
        <v>0</v>
      </c>
      <c r="U160" s="136">
        <f>T160*H160</f>
        <v>0</v>
      </c>
      <c r="AS160" s="137" t="s">
        <v>228</v>
      </c>
      <c r="AU160" s="137" t="s">
        <v>147</v>
      </c>
      <c r="AV160" s="137" t="s">
        <v>90</v>
      </c>
      <c r="AZ160" s="18" t="s">
        <v>144</v>
      </c>
      <c r="BF160" s="138">
        <f>IF(O160="základní",J160,0)</f>
        <v>0</v>
      </c>
      <c r="BG160" s="138">
        <f>IF(O160="snížená",J160,0)</f>
        <v>0</v>
      </c>
      <c r="BH160" s="138">
        <f>IF(O160="zákl. přenesená",J160,0)</f>
        <v>0</v>
      </c>
      <c r="BI160" s="138">
        <f>IF(O160="sníž. přenesená",J160,0)</f>
        <v>0</v>
      </c>
      <c r="BJ160" s="138">
        <f>IF(O160="nulová",J160,0)</f>
        <v>0</v>
      </c>
      <c r="BK160" s="18" t="s">
        <v>88</v>
      </c>
      <c r="BL160" s="138">
        <f>ROUND(I160*H160,2)</f>
        <v>0</v>
      </c>
      <c r="BM160" s="18" t="s">
        <v>228</v>
      </c>
      <c r="BN160" s="137" t="s">
        <v>303</v>
      </c>
    </row>
    <row r="161" spans="2:66" s="1" customFormat="1" ht="24.2" customHeight="1" x14ac:dyDescent="0.2">
      <c r="B161" s="32"/>
      <c r="C161" s="126" t="s">
        <v>304</v>
      </c>
      <c r="D161" s="126" t="s">
        <v>147</v>
      </c>
      <c r="E161" s="127" t="s">
        <v>305</v>
      </c>
      <c r="F161" s="128" t="s">
        <v>306</v>
      </c>
      <c r="G161" s="129" t="s">
        <v>252</v>
      </c>
      <c r="H161" s="130">
        <v>2.1999999999999999E-2</v>
      </c>
      <c r="I161" s="131"/>
      <c r="J161" s="132">
        <f>ROUND(I161*H161,2)</f>
        <v>0</v>
      </c>
      <c r="K161" s="128" t="s">
        <v>151</v>
      </c>
      <c r="L161" s="128"/>
      <c r="M161" s="32"/>
      <c r="N161" s="133" t="s">
        <v>38</v>
      </c>
      <c r="O161" s="134" t="s">
        <v>51</v>
      </c>
      <c r="Q161" s="135">
        <f>P161*H161</f>
        <v>0</v>
      </c>
      <c r="R161" s="135">
        <v>0</v>
      </c>
      <c r="S161" s="135">
        <f>R161*H161</f>
        <v>0</v>
      </c>
      <c r="T161" s="135">
        <v>0</v>
      </c>
      <c r="U161" s="136">
        <f>T161*H161</f>
        <v>0</v>
      </c>
      <c r="AS161" s="137" t="s">
        <v>228</v>
      </c>
      <c r="AU161" s="137" t="s">
        <v>147</v>
      </c>
      <c r="AV161" s="137" t="s">
        <v>90</v>
      </c>
      <c r="AZ161" s="18" t="s">
        <v>144</v>
      </c>
      <c r="BF161" s="138">
        <f>IF(O161="základní",J161,0)</f>
        <v>0</v>
      </c>
      <c r="BG161" s="138">
        <f>IF(O161="snížená",J161,0)</f>
        <v>0</v>
      </c>
      <c r="BH161" s="138">
        <f>IF(O161="zákl. přenesená",J161,0)</f>
        <v>0</v>
      </c>
      <c r="BI161" s="138">
        <f>IF(O161="sníž. přenesená",J161,0)</f>
        <v>0</v>
      </c>
      <c r="BJ161" s="138">
        <f>IF(O161="nulová",J161,0)</f>
        <v>0</v>
      </c>
      <c r="BK161" s="18" t="s">
        <v>88</v>
      </c>
      <c r="BL161" s="138">
        <f>ROUND(I161*H161,2)</f>
        <v>0</v>
      </c>
      <c r="BM161" s="18" t="s">
        <v>228</v>
      </c>
      <c r="BN161" s="137" t="s">
        <v>307</v>
      </c>
    </row>
    <row r="162" spans="2:66" s="11" customFormat="1" ht="22.9" customHeight="1" x14ac:dyDescent="0.2">
      <c r="B162" s="114"/>
      <c r="D162" s="115" t="s">
        <v>79</v>
      </c>
      <c r="E162" s="124" t="s">
        <v>308</v>
      </c>
      <c r="F162" s="124" t="s">
        <v>309</v>
      </c>
      <c r="I162" s="117"/>
      <c r="J162" s="125">
        <f>BL162</f>
        <v>0</v>
      </c>
      <c r="M162" s="114"/>
      <c r="N162" s="119"/>
      <c r="Q162" s="120">
        <f>SUM(Q163:Q171)</f>
        <v>0</v>
      </c>
      <c r="S162" s="120">
        <f>SUM(S163:S171)</f>
        <v>0.13629999999999998</v>
      </c>
      <c r="U162" s="121">
        <f>SUM(U163:U171)</f>
        <v>0</v>
      </c>
      <c r="AS162" s="115" t="s">
        <v>90</v>
      </c>
      <c r="AU162" s="122" t="s">
        <v>79</v>
      </c>
      <c r="AV162" s="122" t="s">
        <v>88</v>
      </c>
      <c r="AZ162" s="115" t="s">
        <v>144</v>
      </c>
      <c r="BL162" s="123">
        <f>SUM(BL163:BL171)</f>
        <v>0</v>
      </c>
    </row>
    <row r="163" spans="2:66" s="1" customFormat="1" ht="16.5" customHeight="1" x14ac:dyDescent="0.2">
      <c r="B163" s="32"/>
      <c r="C163" s="126" t="s">
        <v>293</v>
      </c>
      <c r="D163" s="126" t="s">
        <v>147</v>
      </c>
      <c r="E163" s="127" t="s">
        <v>310</v>
      </c>
      <c r="F163" s="128" t="s">
        <v>311</v>
      </c>
      <c r="G163" s="129" t="s">
        <v>160</v>
      </c>
      <c r="H163" s="130">
        <v>9</v>
      </c>
      <c r="I163" s="131"/>
      <c r="J163" s="132">
        <f t="shared" ref="J163:J171" si="0">ROUND(I163*H163,2)</f>
        <v>0</v>
      </c>
      <c r="K163" s="128" t="s">
        <v>38</v>
      </c>
      <c r="L163" s="128"/>
      <c r="M163" s="32"/>
      <c r="N163" s="133" t="s">
        <v>38</v>
      </c>
      <c r="O163" s="134" t="s">
        <v>51</v>
      </c>
      <c r="Q163" s="135">
        <f t="shared" ref="Q163:Q171" si="1">P163*H163</f>
        <v>0</v>
      </c>
      <c r="R163" s="135">
        <v>0</v>
      </c>
      <c r="S163" s="135">
        <f t="shared" ref="S163:S171" si="2">R163*H163</f>
        <v>0</v>
      </c>
      <c r="T163" s="135">
        <v>0</v>
      </c>
      <c r="U163" s="136">
        <f t="shared" ref="U163:U171" si="3">T163*H163</f>
        <v>0</v>
      </c>
      <c r="AS163" s="137" t="s">
        <v>228</v>
      </c>
      <c r="AU163" s="137" t="s">
        <v>147</v>
      </c>
      <c r="AV163" s="137" t="s">
        <v>90</v>
      </c>
      <c r="AZ163" s="18" t="s">
        <v>144</v>
      </c>
      <c r="BF163" s="138">
        <f t="shared" ref="BF163:BF171" si="4">IF(O163="základní",J163,0)</f>
        <v>0</v>
      </c>
      <c r="BG163" s="138">
        <f t="shared" ref="BG163:BG171" si="5">IF(O163="snížená",J163,0)</f>
        <v>0</v>
      </c>
      <c r="BH163" s="138">
        <f t="shared" ref="BH163:BH171" si="6">IF(O163="zákl. přenesená",J163,0)</f>
        <v>0</v>
      </c>
      <c r="BI163" s="138">
        <f t="shared" ref="BI163:BI171" si="7">IF(O163="sníž. přenesená",J163,0)</f>
        <v>0</v>
      </c>
      <c r="BJ163" s="138">
        <f t="shared" ref="BJ163:BJ171" si="8">IF(O163="nulová",J163,0)</f>
        <v>0</v>
      </c>
      <c r="BK163" s="18" t="s">
        <v>88</v>
      </c>
      <c r="BL163" s="138">
        <f t="shared" ref="BL163:BL171" si="9">ROUND(I163*H163,2)</f>
        <v>0</v>
      </c>
      <c r="BM163" s="18" t="s">
        <v>228</v>
      </c>
      <c r="BN163" s="137" t="s">
        <v>312</v>
      </c>
    </row>
    <row r="164" spans="2:66" s="1" customFormat="1" ht="16.5" customHeight="1" x14ac:dyDescent="0.2">
      <c r="B164" s="32"/>
      <c r="C164" s="126" t="s">
        <v>313</v>
      </c>
      <c r="D164" s="126" t="s">
        <v>147</v>
      </c>
      <c r="E164" s="127" t="s">
        <v>314</v>
      </c>
      <c r="F164" s="128" t="s">
        <v>315</v>
      </c>
      <c r="G164" s="129" t="s">
        <v>160</v>
      </c>
      <c r="H164" s="130">
        <v>40</v>
      </c>
      <c r="I164" s="131"/>
      <c r="J164" s="132">
        <f t="shared" si="0"/>
        <v>0</v>
      </c>
      <c r="K164" s="128" t="s">
        <v>151</v>
      </c>
      <c r="L164" s="128"/>
      <c r="M164" s="32"/>
      <c r="N164" s="133" t="s">
        <v>38</v>
      </c>
      <c r="O164" s="134" t="s">
        <v>51</v>
      </c>
      <c r="Q164" s="135">
        <f t="shared" si="1"/>
        <v>0</v>
      </c>
      <c r="R164" s="135">
        <v>4.2000000000000002E-4</v>
      </c>
      <c r="S164" s="135">
        <f t="shared" si="2"/>
        <v>1.6800000000000002E-2</v>
      </c>
      <c r="T164" s="135">
        <v>0</v>
      </c>
      <c r="U164" s="136">
        <f t="shared" si="3"/>
        <v>0</v>
      </c>
      <c r="AS164" s="137" t="s">
        <v>228</v>
      </c>
      <c r="AU164" s="137" t="s">
        <v>147</v>
      </c>
      <c r="AV164" s="137" t="s">
        <v>90</v>
      </c>
      <c r="AZ164" s="18" t="s">
        <v>144</v>
      </c>
      <c r="BF164" s="138">
        <f t="shared" si="4"/>
        <v>0</v>
      </c>
      <c r="BG164" s="138">
        <f t="shared" si="5"/>
        <v>0</v>
      </c>
      <c r="BH164" s="138">
        <f t="shared" si="6"/>
        <v>0</v>
      </c>
      <c r="BI164" s="138">
        <f t="shared" si="7"/>
        <v>0</v>
      </c>
      <c r="BJ164" s="138">
        <f t="shared" si="8"/>
        <v>0</v>
      </c>
      <c r="BK164" s="18" t="s">
        <v>88</v>
      </c>
      <c r="BL164" s="138">
        <f t="shared" si="9"/>
        <v>0</v>
      </c>
      <c r="BM164" s="18" t="s">
        <v>228</v>
      </c>
      <c r="BN164" s="137" t="s">
        <v>316</v>
      </c>
    </row>
    <row r="165" spans="2:66" s="1" customFormat="1" ht="16.5" customHeight="1" x14ac:dyDescent="0.2">
      <c r="B165" s="32"/>
      <c r="C165" s="126" t="s">
        <v>317</v>
      </c>
      <c r="D165" s="126" t="s">
        <v>147</v>
      </c>
      <c r="E165" s="127" t="s">
        <v>318</v>
      </c>
      <c r="F165" s="128" t="s">
        <v>319</v>
      </c>
      <c r="G165" s="129" t="s">
        <v>244</v>
      </c>
      <c r="H165" s="130">
        <v>250</v>
      </c>
      <c r="I165" s="131"/>
      <c r="J165" s="132">
        <f t="shared" si="0"/>
        <v>0</v>
      </c>
      <c r="K165" s="128" t="s">
        <v>38</v>
      </c>
      <c r="L165" s="128"/>
      <c r="M165" s="32"/>
      <c r="N165" s="133" t="s">
        <v>38</v>
      </c>
      <c r="O165" s="134" t="s">
        <v>51</v>
      </c>
      <c r="Q165" s="135">
        <f t="shared" si="1"/>
        <v>0</v>
      </c>
      <c r="R165" s="135">
        <v>4.0999999999999999E-4</v>
      </c>
      <c r="S165" s="135">
        <f t="shared" si="2"/>
        <v>0.10249999999999999</v>
      </c>
      <c r="T165" s="135">
        <v>0</v>
      </c>
      <c r="U165" s="136">
        <f t="shared" si="3"/>
        <v>0</v>
      </c>
      <c r="AS165" s="137" t="s">
        <v>228</v>
      </c>
      <c r="AU165" s="137" t="s">
        <v>147</v>
      </c>
      <c r="AV165" s="137" t="s">
        <v>90</v>
      </c>
      <c r="AZ165" s="18" t="s">
        <v>144</v>
      </c>
      <c r="BF165" s="138">
        <f t="shared" si="4"/>
        <v>0</v>
      </c>
      <c r="BG165" s="138">
        <f t="shared" si="5"/>
        <v>0</v>
      </c>
      <c r="BH165" s="138">
        <f t="shared" si="6"/>
        <v>0</v>
      </c>
      <c r="BI165" s="138">
        <f t="shared" si="7"/>
        <v>0</v>
      </c>
      <c r="BJ165" s="138">
        <f t="shared" si="8"/>
        <v>0</v>
      </c>
      <c r="BK165" s="18" t="s">
        <v>88</v>
      </c>
      <c r="BL165" s="138">
        <f t="shared" si="9"/>
        <v>0</v>
      </c>
      <c r="BM165" s="18" t="s">
        <v>228</v>
      </c>
      <c r="BN165" s="137" t="s">
        <v>320</v>
      </c>
    </row>
    <row r="166" spans="2:66" s="1" customFormat="1" ht="16.5" customHeight="1" x14ac:dyDescent="0.2">
      <c r="B166" s="32"/>
      <c r="C166" s="126" t="s">
        <v>321</v>
      </c>
      <c r="D166" s="126" t="s">
        <v>147</v>
      </c>
      <c r="E166" s="127" t="s">
        <v>322</v>
      </c>
      <c r="F166" s="128" t="s">
        <v>323</v>
      </c>
      <c r="G166" s="129" t="s">
        <v>160</v>
      </c>
      <c r="H166" s="130">
        <v>50</v>
      </c>
      <c r="I166" s="131"/>
      <c r="J166" s="132">
        <f t="shared" si="0"/>
        <v>0</v>
      </c>
      <c r="K166" s="128" t="s">
        <v>151</v>
      </c>
      <c r="L166" s="128"/>
      <c r="M166" s="32"/>
      <c r="N166" s="133" t="s">
        <v>38</v>
      </c>
      <c r="O166" s="134" t="s">
        <v>51</v>
      </c>
      <c r="Q166" s="135">
        <f t="shared" si="1"/>
        <v>0</v>
      </c>
      <c r="R166" s="135">
        <v>0</v>
      </c>
      <c r="S166" s="135">
        <f t="shared" si="2"/>
        <v>0</v>
      </c>
      <c r="T166" s="135">
        <v>0</v>
      </c>
      <c r="U166" s="136">
        <f t="shared" si="3"/>
        <v>0</v>
      </c>
      <c r="AS166" s="137" t="s">
        <v>228</v>
      </c>
      <c r="AU166" s="137" t="s">
        <v>147</v>
      </c>
      <c r="AV166" s="137" t="s">
        <v>90</v>
      </c>
      <c r="AZ166" s="18" t="s">
        <v>144</v>
      </c>
      <c r="BF166" s="138">
        <f t="shared" si="4"/>
        <v>0</v>
      </c>
      <c r="BG166" s="138">
        <f t="shared" si="5"/>
        <v>0</v>
      </c>
      <c r="BH166" s="138">
        <f t="shared" si="6"/>
        <v>0</v>
      </c>
      <c r="BI166" s="138">
        <f t="shared" si="7"/>
        <v>0</v>
      </c>
      <c r="BJ166" s="138">
        <f t="shared" si="8"/>
        <v>0</v>
      </c>
      <c r="BK166" s="18" t="s">
        <v>88</v>
      </c>
      <c r="BL166" s="138">
        <f t="shared" si="9"/>
        <v>0</v>
      </c>
      <c r="BM166" s="18" t="s">
        <v>228</v>
      </c>
      <c r="BN166" s="137" t="s">
        <v>324</v>
      </c>
    </row>
    <row r="167" spans="2:66" s="1" customFormat="1" ht="16.5" customHeight="1" x14ac:dyDescent="0.2">
      <c r="B167" s="32"/>
      <c r="C167" s="126" t="s">
        <v>325</v>
      </c>
      <c r="D167" s="126" t="s">
        <v>147</v>
      </c>
      <c r="E167" s="127" t="s">
        <v>326</v>
      </c>
      <c r="F167" s="128" t="s">
        <v>327</v>
      </c>
      <c r="G167" s="129" t="s">
        <v>160</v>
      </c>
      <c r="H167" s="130">
        <v>50</v>
      </c>
      <c r="I167" s="131"/>
      <c r="J167" s="132">
        <f t="shared" si="0"/>
        <v>0</v>
      </c>
      <c r="K167" s="128" t="s">
        <v>151</v>
      </c>
      <c r="L167" s="128"/>
      <c r="M167" s="32"/>
      <c r="N167" s="133" t="s">
        <v>38</v>
      </c>
      <c r="O167" s="134" t="s">
        <v>51</v>
      </c>
      <c r="Q167" s="135">
        <f t="shared" si="1"/>
        <v>0</v>
      </c>
      <c r="R167" s="135">
        <v>6.0000000000000002E-5</v>
      </c>
      <c r="S167" s="135">
        <f t="shared" si="2"/>
        <v>3.0000000000000001E-3</v>
      </c>
      <c r="T167" s="135">
        <v>0</v>
      </c>
      <c r="U167" s="136">
        <f t="shared" si="3"/>
        <v>0</v>
      </c>
      <c r="AS167" s="137" t="s">
        <v>228</v>
      </c>
      <c r="AU167" s="137" t="s">
        <v>147</v>
      </c>
      <c r="AV167" s="137" t="s">
        <v>90</v>
      </c>
      <c r="AZ167" s="18" t="s">
        <v>144</v>
      </c>
      <c r="BF167" s="138">
        <f t="shared" si="4"/>
        <v>0</v>
      </c>
      <c r="BG167" s="138">
        <f t="shared" si="5"/>
        <v>0</v>
      </c>
      <c r="BH167" s="138">
        <f t="shared" si="6"/>
        <v>0</v>
      </c>
      <c r="BI167" s="138">
        <f t="shared" si="7"/>
        <v>0</v>
      </c>
      <c r="BJ167" s="138">
        <f t="shared" si="8"/>
        <v>0</v>
      </c>
      <c r="BK167" s="18" t="s">
        <v>88</v>
      </c>
      <c r="BL167" s="138">
        <f t="shared" si="9"/>
        <v>0</v>
      </c>
      <c r="BM167" s="18" t="s">
        <v>228</v>
      </c>
      <c r="BN167" s="137" t="s">
        <v>328</v>
      </c>
    </row>
    <row r="168" spans="2:66" s="1" customFormat="1" ht="16.5" customHeight="1" x14ac:dyDescent="0.2">
      <c r="B168" s="32"/>
      <c r="C168" s="163" t="s">
        <v>329</v>
      </c>
      <c r="D168" s="163" t="s">
        <v>290</v>
      </c>
      <c r="E168" s="164" t="s">
        <v>330</v>
      </c>
      <c r="F168" s="165" t="s">
        <v>331</v>
      </c>
      <c r="G168" s="166" t="s">
        <v>160</v>
      </c>
      <c r="H168" s="167">
        <v>50</v>
      </c>
      <c r="I168" s="168"/>
      <c r="J168" s="169">
        <f t="shared" si="0"/>
        <v>0</v>
      </c>
      <c r="K168" s="165" t="s">
        <v>38</v>
      </c>
      <c r="L168" s="165"/>
      <c r="M168" s="170"/>
      <c r="N168" s="171" t="s">
        <v>38</v>
      </c>
      <c r="O168" s="172" t="s">
        <v>51</v>
      </c>
      <c r="Q168" s="135">
        <f t="shared" si="1"/>
        <v>0</v>
      </c>
      <c r="R168" s="135">
        <v>2.7999999999999998E-4</v>
      </c>
      <c r="S168" s="135">
        <f t="shared" si="2"/>
        <v>1.3999999999999999E-2</v>
      </c>
      <c r="T168" s="135">
        <v>0</v>
      </c>
      <c r="U168" s="136">
        <f t="shared" si="3"/>
        <v>0</v>
      </c>
      <c r="AS168" s="137" t="s">
        <v>293</v>
      </c>
      <c r="AU168" s="137" t="s">
        <v>290</v>
      </c>
      <c r="AV168" s="137" t="s">
        <v>90</v>
      </c>
      <c r="AZ168" s="18" t="s">
        <v>144</v>
      </c>
      <c r="BF168" s="138">
        <f t="shared" si="4"/>
        <v>0</v>
      </c>
      <c r="BG168" s="138">
        <f t="shared" si="5"/>
        <v>0</v>
      </c>
      <c r="BH168" s="138">
        <f t="shared" si="6"/>
        <v>0</v>
      </c>
      <c r="BI168" s="138">
        <f t="shared" si="7"/>
        <v>0</v>
      </c>
      <c r="BJ168" s="138">
        <f t="shared" si="8"/>
        <v>0</v>
      </c>
      <c r="BK168" s="18" t="s">
        <v>88</v>
      </c>
      <c r="BL168" s="138">
        <f t="shared" si="9"/>
        <v>0</v>
      </c>
      <c r="BM168" s="18" t="s">
        <v>228</v>
      </c>
      <c r="BN168" s="137" t="s">
        <v>332</v>
      </c>
    </row>
    <row r="169" spans="2:66" s="1" customFormat="1" ht="16.5" customHeight="1" x14ac:dyDescent="0.2">
      <c r="B169" s="32"/>
      <c r="C169" s="126" t="s">
        <v>333</v>
      </c>
      <c r="D169" s="126" t="s">
        <v>147</v>
      </c>
      <c r="E169" s="127" t="s">
        <v>334</v>
      </c>
      <c r="F169" s="128" t="s">
        <v>335</v>
      </c>
      <c r="G169" s="129" t="s">
        <v>244</v>
      </c>
      <c r="H169" s="130">
        <v>250</v>
      </c>
      <c r="I169" s="131"/>
      <c r="J169" s="132">
        <f t="shared" si="0"/>
        <v>0</v>
      </c>
      <c r="K169" s="128" t="s">
        <v>151</v>
      </c>
      <c r="L169" s="128"/>
      <c r="M169" s="32"/>
      <c r="N169" s="133" t="s">
        <v>38</v>
      </c>
      <c r="O169" s="134" t="s">
        <v>51</v>
      </c>
      <c r="Q169" s="135">
        <f t="shared" si="1"/>
        <v>0</v>
      </c>
      <c r="R169" s="135">
        <v>0</v>
      </c>
      <c r="S169" s="135">
        <f t="shared" si="2"/>
        <v>0</v>
      </c>
      <c r="T169" s="135">
        <v>0</v>
      </c>
      <c r="U169" s="136">
        <f t="shared" si="3"/>
        <v>0</v>
      </c>
      <c r="AS169" s="137" t="s">
        <v>228</v>
      </c>
      <c r="AU169" s="137" t="s">
        <v>147</v>
      </c>
      <c r="AV169" s="137" t="s">
        <v>90</v>
      </c>
      <c r="AZ169" s="18" t="s">
        <v>144</v>
      </c>
      <c r="BF169" s="138">
        <f t="shared" si="4"/>
        <v>0</v>
      </c>
      <c r="BG169" s="138">
        <f t="shared" si="5"/>
        <v>0</v>
      </c>
      <c r="BH169" s="138">
        <f t="shared" si="6"/>
        <v>0</v>
      </c>
      <c r="BI169" s="138">
        <f t="shared" si="7"/>
        <v>0</v>
      </c>
      <c r="BJ169" s="138">
        <f t="shared" si="8"/>
        <v>0</v>
      </c>
      <c r="BK169" s="18" t="s">
        <v>88</v>
      </c>
      <c r="BL169" s="138">
        <f t="shared" si="9"/>
        <v>0</v>
      </c>
      <c r="BM169" s="18" t="s">
        <v>228</v>
      </c>
      <c r="BN169" s="137" t="s">
        <v>336</v>
      </c>
    </row>
    <row r="170" spans="2:66" s="1" customFormat="1" ht="24.2" customHeight="1" x14ac:dyDescent="0.2">
      <c r="B170" s="32"/>
      <c r="C170" s="126" t="s">
        <v>337</v>
      </c>
      <c r="D170" s="126" t="s">
        <v>147</v>
      </c>
      <c r="E170" s="127" t="s">
        <v>338</v>
      </c>
      <c r="F170" s="128" t="s">
        <v>339</v>
      </c>
      <c r="G170" s="129" t="s">
        <v>252</v>
      </c>
      <c r="H170" s="130">
        <v>0.13600000000000001</v>
      </c>
      <c r="I170" s="131"/>
      <c r="J170" s="132">
        <f t="shared" si="0"/>
        <v>0</v>
      </c>
      <c r="K170" s="128" t="s">
        <v>151</v>
      </c>
      <c r="L170" s="128"/>
      <c r="M170" s="32"/>
      <c r="N170" s="133" t="s">
        <v>38</v>
      </c>
      <c r="O170" s="134" t="s">
        <v>51</v>
      </c>
      <c r="Q170" s="135">
        <f t="shared" si="1"/>
        <v>0</v>
      </c>
      <c r="R170" s="135">
        <v>0</v>
      </c>
      <c r="S170" s="135">
        <f t="shared" si="2"/>
        <v>0</v>
      </c>
      <c r="T170" s="135">
        <v>0</v>
      </c>
      <c r="U170" s="136">
        <f t="shared" si="3"/>
        <v>0</v>
      </c>
      <c r="AS170" s="137" t="s">
        <v>228</v>
      </c>
      <c r="AU170" s="137" t="s">
        <v>147</v>
      </c>
      <c r="AV170" s="137" t="s">
        <v>90</v>
      </c>
      <c r="AZ170" s="18" t="s">
        <v>144</v>
      </c>
      <c r="BF170" s="138">
        <f t="shared" si="4"/>
        <v>0</v>
      </c>
      <c r="BG170" s="138">
        <f t="shared" si="5"/>
        <v>0</v>
      </c>
      <c r="BH170" s="138">
        <f t="shared" si="6"/>
        <v>0</v>
      </c>
      <c r="BI170" s="138">
        <f t="shared" si="7"/>
        <v>0</v>
      </c>
      <c r="BJ170" s="138">
        <f t="shared" si="8"/>
        <v>0</v>
      </c>
      <c r="BK170" s="18" t="s">
        <v>88</v>
      </c>
      <c r="BL170" s="138">
        <f t="shared" si="9"/>
        <v>0</v>
      </c>
      <c r="BM170" s="18" t="s">
        <v>228</v>
      </c>
      <c r="BN170" s="137" t="s">
        <v>340</v>
      </c>
    </row>
    <row r="171" spans="2:66" s="1" customFormat="1" ht="24.2" customHeight="1" x14ac:dyDescent="0.2">
      <c r="B171" s="32"/>
      <c r="C171" s="126" t="s">
        <v>341</v>
      </c>
      <c r="D171" s="126" t="s">
        <v>147</v>
      </c>
      <c r="E171" s="127" t="s">
        <v>342</v>
      </c>
      <c r="F171" s="128" t="s">
        <v>343</v>
      </c>
      <c r="G171" s="129" t="s">
        <v>252</v>
      </c>
      <c r="H171" s="130">
        <v>0.13600000000000001</v>
      </c>
      <c r="I171" s="131"/>
      <c r="J171" s="132">
        <f t="shared" si="0"/>
        <v>0</v>
      </c>
      <c r="K171" s="128" t="s">
        <v>151</v>
      </c>
      <c r="L171" s="128"/>
      <c r="M171" s="32"/>
      <c r="N171" s="133" t="s">
        <v>38</v>
      </c>
      <c r="O171" s="134" t="s">
        <v>51</v>
      </c>
      <c r="Q171" s="135">
        <f t="shared" si="1"/>
        <v>0</v>
      </c>
      <c r="R171" s="135">
        <v>0</v>
      </c>
      <c r="S171" s="135">
        <f t="shared" si="2"/>
        <v>0</v>
      </c>
      <c r="T171" s="135">
        <v>0</v>
      </c>
      <c r="U171" s="136">
        <f t="shared" si="3"/>
        <v>0</v>
      </c>
      <c r="AS171" s="137" t="s">
        <v>228</v>
      </c>
      <c r="AU171" s="137" t="s">
        <v>147</v>
      </c>
      <c r="AV171" s="137" t="s">
        <v>90</v>
      </c>
      <c r="AZ171" s="18" t="s">
        <v>144</v>
      </c>
      <c r="BF171" s="138">
        <f t="shared" si="4"/>
        <v>0</v>
      </c>
      <c r="BG171" s="138">
        <f t="shared" si="5"/>
        <v>0</v>
      </c>
      <c r="BH171" s="138">
        <f t="shared" si="6"/>
        <v>0</v>
      </c>
      <c r="BI171" s="138">
        <f t="shared" si="7"/>
        <v>0</v>
      </c>
      <c r="BJ171" s="138">
        <f t="shared" si="8"/>
        <v>0</v>
      </c>
      <c r="BK171" s="18" t="s">
        <v>88</v>
      </c>
      <c r="BL171" s="138">
        <f t="shared" si="9"/>
        <v>0</v>
      </c>
      <c r="BM171" s="18" t="s">
        <v>228</v>
      </c>
      <c r="BN171" s="137" t="s">
        <v>344</v>
      </c>
    </row>
    <row r="172" spans="2:66" s="11" customFormat="1" ht="22.9" customHeight="1" x14ac:dyDescent="0.2">
      <c r="B172" s="114"/>
      <c r="D172" s="115" t="s">
        <v>79</v>
      </c>
      <c r="E172" s="124" t="s">
        <v>345</v>
      </c>
      <c r="F172" s="124" t="s">
        <v>346</v>
      </c>
      <c r="I172" s="117"/>
      <c r="J172" s="125">
        <f>BL172</f>
        <v>0</v>
      </c>
      <c r="M172" s="114"/>
      <c r="N172" s="119"/>
      <c r="Q172" s="120">
        <f>SUM(Q173:Q175)</f>
        <v>0</v>
      </c>
      <c r="S172" s="120">
        <f>SUM(S173:S175)</f>
        <v>0.59</v>
      </c>
      <c r="U172" s="121">
        <f>SUM(U173:U175)</f>
        <v>0</v>
      </c>
      <c r="AS172" s="115" t="s">
        <v>90</v>
      </c>
      <c r="AU172" s="122" t="s">
        <v>79</v>
      </c>
      <c r="AV172" s="122" t="s">
        <v>88</v>
      </c>
      <c r="AZ172" s="115" t="s">
        <v>144</v>
      </c>
      <c r="BL172" s="123">
        <f>SUM(BL173:BL175)</f>
        <v>0</v>
      </c>
    </row>
    <row r="173" spans="2:66" s="1" customFormat="1" ht="21.75" customHeight="1" x14ac:dyDescent="0.2">
      <c r="B173" s="32"/>
      <c r="C173" s="126" t="s">
        <v>347</v>
      </c>
      <c r="D173" s="126" t="s">
        <v>147</v>
      </c>
      <c r="E173" s="127" t="s">
        <v>348</v>
      </c>
      <c r="F173" s="128" t="s">
        <v>349</v>
      </c>
      <c r="G173" s="129" t="s">
        <v>160</v>
      </c>
      <c r="H173" s="130">
        <v>59</v>
      </c>
      <c r="I173" s="131"/>
      <c r="J173" s="132">
        <f>ROUND(I173*H173,2)</f>
        <v>0</v>
      </c>
      <c r="K173" s="128" t="s">
        <v>38</v>
      </c>
      <c r="L173" s="128"/>
      <c r="M173" s="32"/>
      <c r="N173" s="133" t="s">
        <v>38</v>
      </c>
      <c r="O173" s="134" t="s">
        <v>51</v>
      </c>
      <c r="Q173" s="135">
        <f>P173*H173</f>
        <v>0</v>
      </c>
      <c r="R173" s="135">
        <v>0.01</v>
      </c>
      <c r="S173" s="135">
        <f>R173*H173</f>
        <v>0.59</v>
      </c>
      <c r="T173" s="135">
        <v>0</v>
      </c>
      <c r="U173" s="136">
        <f>T173*H173</f>
        <v>0</v>
      </c>
      <c r="AS173" s="137" t="s">
        <v>228</v>
      </c>
      <c r="AU173" s="137" t="s">
        <v>147</v>
      </c>
      <c r="AV173" s="137" t="s">
        <v>90</v>
      </c>
      <c r="AZ173" s="18" t="s">
        <v>144</v>
      </c>
      <c r="BF173" s="138">
        <f>IF(O173="základní",J173,0)</f>
        <v>0</v>
      </c>
      <c r="BG173" s="138">
        <f>IF(O173="snížená",J173,0)</f>
        <v>0</v>
      </c>
      <c r="BH173" s="138">
        <f>IF(O173="zákl. přenesená",J173,0)</f>
        <v>0</v>
      </c>
      <c r="BI173" s="138">
        <f>IF(O173="sníž. přenesená",J173,0)</f>
        <v>0</v>
      </c>
      <c r="BJ173" s="138">
        <f>IF(O173="nulová",J173,0)</f>
        <v>0</v>
      </c>
      <c r="BK173" s="18" t="s">
        <v>88</v>
      </c>
      <c r="BL173" s="138">
        <f>ROUND(I173*H173,2)</f>
        <v>0</v>
      </c>
      <c r="BM173" s="18" t="s">
        <v>228</v>
      </c>
      <c r="BN173" s="137" t="s">
        <v>350</v>
      </c>
    </row>
    <row r="174" spans="2:66" s="1" customFormat="1" ht="37.9" customHeight="1" x14ac:dyDescent="0.2">
      <c r="B174" s="32"/>
      <c r="C174" s="126" t="s">
        <v>351</v>
      </c>
      <c r="D174" s="126" t="s">
        <v>147</v>
      </c>
      <c r="E174" s="127" t="s">
        <v>352</v>
      </c>
      <c r="F174" s="128" t="s">
        <v>353</v>
      </c>
      <c r="G174" s="129" t="s">
        <v>252</v>
      </c>
      <c r="H174" s="130">
        <v>0.59</v>
      </c>
      <c r="I174" s="131"/>
      <c r="J174" s="132">
        <f>ROUND(I174*H174,2)</f>
        <v>0</v>
      </c>
      <c r="K174" s="128" t="s">
        <v>151</v>
      </c>
      <c r="L174" s="128"/>
      <c r="M174" s="32"/>
      <c r="N174" s="133" t="s">
        <v>38</v>
      </c>
      <c r="O174" s="134" t="s">
        <v>51</v>
      </c>
      <c r="Q174" s="135">
        <f>P174*H174</f>
        <v>0</v>
      </c>
      <c r="R174" s="135">
        <v>0</v>
      </c>
      <c r="S174" s="135">
        <f>R174*H174</f>
        <v>0</v>
      </c>
      <c r="T174" s="135">
        <v>0</v>
      </c>
      <c r="U174" s="136">
        <f>T174*H174</f>
        <v>0</v>
      </c>
      <c r="AS174" s="137" t="s">
        <v>228</v>
      </c>
      <c r="AU174" s="137" t="s">
        <v>147</v>
      </c>
      <c r="AV174" s="137" t="s">
        <v>90</v>
      </c>
      <c r="AZ174" s="18" t="s">
        <v>144</v>
      </c>
      <c r="BF174" s="138">
        <f>IF(O174="základní",J174,0)</f>
        <v>0</v>
      </c>
      <c r="BG174" s="138">
        <f>IF(O174="snížená",J174,0)</f>
        <v>0</v>
      </c>
      <c r="BH174" s="138">
        <f>IF(O174="zákl. přenesená",J174,0)</f>
        <v>0</v>
      </c>
      <c r="BI174" s="138">
        <f>IF(O174="sníž. přenesená",J174,0)</f>
        <v>0</v>
      </c>
      <c r="BJ174" s="138">
        <f>IF(O174="nulová",J174,0)</f>
        <v>0</v>
      </c>
      <c r="BK174" s="18" t="s">
        <v>88</v>
      </c>
      <c r="BL174" s="138">
        <f>ROUND(I174*H174,2)</f>
        <v>0</v>
      </c>
      <c r="BM174" s="18" t="s">
        <v>228</v>
      </c>
      <c r="BN174" s="137" t="s">
        <v>354</v>
      </c>
    </row>
    <row r="175" spans="2:66" s="1" customFormat="1" ht="33" customHeight="1" x14ac:dyDescent="0.2">
      <c r="B175" s="32"/>
      <c r="C175" s="126" t="s">
        <v>355</v>
      </c>
      <c r="D175" s="126" t="s">
        <v>147</v>
      </c>
      <c r="E175" s="127" t="s">
        <v>356</v>
      </c>
      <c r="F175" s="128" t="s">
        <v>357</v>
      </c>
      <c r="G175" s="129" t="s">
        <v>252</v>
      </c>
      <c r="H175" s="130">
        <v>0.59</v>
      </c>
      <c r="I175" s="131"/>
      <c r="J175" s="132">
        <f>ROUND(I175*H175,2)</f>
        <v>0</v>
      </c>
      <c r="K175" s="128" t="s">
        <v>151</v>
      </c>
      <c r="L175" s="128"/>
      <c r="M175" s="32"/>
      <c r="N175" s="133" t="s">
        <v>38</v>
      </c>
      <c r="O175" s="134" t="s">
        <v>51</v>
      </c>
      <c r="Q175" s="135">
        <f>P175*H175</f>
        <v>0</v>
      </c>
      <c r="R175" s="135">
        <v>0</v>
      </c>
      <c r="S175" s="135">
        <f>R175*H175</f>
        <v>0</v>
      </c>
      <c r="T175" s="135">
        <v>0</v>
      </c>
      <c r="U175" s="136">
        <f>T175*H175</f>
        <v>0</v>
      </c>
      <c r="AS175" s="137" t="s">
        <v>228</v>
      </c>
      <c r="AU175" s="137" t="s">
        <v>147</v>
      </c>
      <c r="AV175" s="137" t="s">
        <v>90</v>
      </c>
      <c r="AZ175" s="18" t="s">
        <v>144</v>
      </c>
      <c r="BF175" s="138">
        <f>IF(O175="základní",J175,0)</f>
        <v>0</v>
      </c>
      <c r="BG175" s="138">
        <f>IF(O175="snížená",J175,0)</f>
        <v>0</v>
      </c>
      <c r="BH175" s="138">
        <f>IF(O175="zákl. přenesená",J175,0)</f>
        <v>0</v>
      </c>
      <c r="BI175" s="138">
        <f>IF(O175="sníž. přenesená",J175,0)</f>
        <v>0</v>
      </c>
      <c r="BJ175" s="138">
        <f>IF(O175="nulová",J175,0)</f>
        <v>0</v>
      </c>
      <c r="BK175" s="18" t="s">
        <v>88</v>
      </c>
      <c r="BL175" s="138">
        <f>ROUND(I175*H175,2)</f>
        <v>0</v>
      </c>
      <c r="BM175" s="18" t="s">
        <v>228</v>
      </c>
      <c r="BN175" s="137" t="s">
        <v>358</v>
      </c>
    </row>
    <row r="176" spans="2:66" s="11" customFormat="1" ht="22.9" customHeight="1" x14ac:dyDescent="0.2">
      <c r="B176" s="114"/>
      <c r="D176" s="115" t="s">
        <v>79</v>
      </c>
      <c r="E176" s="124" t="s">
        <v>359</v>
      </c>
      <c r="F176" s="124" t="s">
        <v>360</v>
      </c>
      <c r="I176" s="117"/>
      <c r="J176" s="125">
        <f>BL176</f>
        <v>0</v>
      </c>
      <c r="M176" s="114"/>
      <c r="N176" s="119"/>
      <c r="Q176" s="120">
        <f>SUM(Q177:Q186)</f>
        <v>0</v>
      </c>
      <c r="S176" s="120">
        <f>SUM(S177:S186)</f>
        <v>0.76439999999999997</v>
      </c>
      <c r="U176" s="121">
        <f>SUM(U177:U186)</f>
        <v>1.0879999999999999</v>
      </c>
      <c r="AS176" s="115" t="s">
        <v>90</v>
      </c>
      <c r="AU176" s="122" t="s">
        <v>79</v>
      </c>
      <c r="AV176" s="122" t="s">
        <v>88</v>
      </c>
      <c r="AZ176" s="115" t="s">
        <v>144</v>
      </c>
      <c r="BL176" s="123">
        <f>SUM(BL177:BL186)</f>
        <v>0</v>
      </c>
    </row>
    <row r="177" spans="2:66" s="1" customFormat="1" ht="16.5" customHeight="1" x14ac:dyDescent="0.2">
      <c r="B177" s="32"/>
      <c r="C177" s="126" t="s">
        <v>361</v>
      </c>
      <c r="D177" s="126" t="s">
        <v>147</v>
      </c>
      <c r="E177" s="127" t="s">
        <v>362</v>
      </c>
      <c r="F177" s="128" t="s">
        <v>363</v>
      </c>
      <c r="G177" s="129" t="s">
        <v>181</v>
      </c>
      <c r="H177" s="130">
        <v>40</v>
      </c>
      <c r="I177" s="131"/>
      <c r="J177" s="132">
        <f>ROUND(I177*H177,2)</f>
        <v>0</v>
      </c>
      <c r="K177" s="128" t="s">
        <v>151</v>
      </c>
      <c r="L177" s="128"/>
      <c r="M177" s="32"/>
      <c r="N177" s="133" t="s">
        <v>38</v>
      </c>
      <c r="O177" s="134" t="s">
        <v>51</v>
      </c>
      <c r="Q177" s="135">
        <f>P177*H177</f>
        <v>0</v>
      </c>
      <c r="R177" s="135">
        <v>0</v>
      </c>
      <c r="S177" s="135">
        <f>R177*H177</f>
        <v>0</v>
      </c>
      <c r="T177" s="135">
        <v>2.7199999999999998E-2</v>
      </c>
      <c r="U177" s="136">
        <f>T177*H177</f>
        <v>1.0879999999999999</v>
      </c>
      <c r="AS177" s="137" t="s">
        <v>228</v>
      </c>
      <c r="AU177" s="137" t="s">
        <v>147</v>
      </c>
      <c r="AV177" s="137" t="s">
        <v>90</v>
      </c>
      <c r="AZ177" s="18" t="s">
        <v>144</v>
      </c>
      <c r="BF177" s="138">
        <f>IF(O177="základní",J177,0)</f>
        <v>0</v>
      </c>
      <c r="BG177" s="138">
        <f>IF(O177="snížená",J177,0)</f>
        <v>0</v>
      </c>
      <c r="BH177" s="138">
        <f>IF(O177="zákl. přenesená",J177,0)</f>
        <v>0</v>
      </c>
      <c r="BI177" s="138">
        <f>IF(O177="sníž. přenesená",J177,0)</f>
        <v>0</v>
      </c>
      <c r="BJ177" s="138">
        <f>IF(O177="nulová",J177,0)</f>
        <v>0</v>
      </c>
      <c r="BK177" s="18" t="s">
        <v>88</v>
      </c>
      <c r="BL177" s="138">
        <f>ROUND(I177*H177,2)</f>
        <v>0</v>
      </c>
      <c r="BM177" s="18" t="s">
        <v>228</v>
      </c>
      <c r="BN177" s="137" t="s">
        <v>364</v>
      </c>
    </row>
    <row r="178" spans="2:66" s="1" customFormat="1" ht="19.5" x14ac:dyDescent="0.2">
      <c r="B178" s="32"/>
      <c r="D178" s="140" t="s">
        <v>206</v>
      </c>
      <c r="F178" s="160" t="s">
        <v>207</v>
      </c>
      <c r="I178" s="161"/>
      <c r="M178" s="32"/>
      <c r="N178" s="162"/>
      <c r="U178" s="50"/>
      <c r="AU178" s="18" t="s">
        <v>206</v>
      </c>
      <c r="AV178" s="18" t="s">
        <v>90</v>
      </c>
    </row>
    <row r="179" spans="2:66" s="1" customFormat="1" ht="24.2" customHeight="1" x14ac:dyDescent="0.2">
      <c r="B179" s="32"/>
      <c r="C179" s="126" t="s">
        <v>365</v>
      </c>
      <c r="D179" s="126" t="s">
        <v>147</v>
      </c>
      <c r="E179" s="127" t="s">
        <v>366</v>
      </c>
      <c r="F179" s="128" t="s">
        <v>367</v>
      </c>
      <c r="G179" s="129" t="s">
        <v>181</v>
      </c>
      <c r="H179" s="130">
        <v>40</v>
      </c>
      <c r="I179" s="131"/>
      <c r="J179" s="132">
        <f>ROUND(I179*H179,2)</f>
        <v>0</v>
      </c>
      <c r="K179" s="128" t="s">
        <v>151</v>
      </c>
      <c r="L179" s="128"/>
      <c r="M179" s="32"/>
      <c r="N179" s="133" t="s">
        <v>38</v>
      </c>
      <c r="O179" s="134" t="s">
        <v>51</v>
      </c>
      <c r="Q179" s="135">
        <f>P179*H179</f>
        <v>0</v>
      </c>
      <c r="R179" s="135">
        <v>5.1999999999999998E-3</v>
      </c>
      <c r="S179" s="135">
        <f>R179*H179</f>
        <v>0.20799999999999999</v>
      </c>
      <c r="T179" s="135">
        <v>0</v>
      </c>
      <c r="U179" s="136">
        <f>T179*H179</f>
        <v>0</v>
      </c>
      <c r="AS179" s="137" t="s">
        <v>228</v>
      </c>
      <c r="AU179" s="137" t="s">
        <v>147</v>
      </c>
      <c r="AV179" s="137" t="s">
        <v>90</v>
      </c>
      <c r="AZ179" s="18" t="s">
        <v>144</v>
      </c>
      <c r="BF179" s="138">
        <f>IF(O179="základní",J179,0)</f>
        <v>0</v>
      </c>
      <c r="BG179" s="138">
        <f>IF(O179="snížená",J179,0)</f>
        <v>0</v>
      </c>
      <c r="BH179" s="138">
        <f>IF(O179="zákl. přenesená",J179,0)</f>
        <v>0</v>
      </c>
      <c r="BI179" s="138">
        <f>IF(O179="sníž. přenesená",J179,0)</f>
        <v>0</v>
      </c>
      <c r="BJ179" s="138">
        <f>IF(O179="nulová",J179,0)</f>
        <v>0</v>
      </c>
      <c r="BK179" s="18" t="s">
        <v>88</v>
      </c>
      <c r="BL179" s="138">
        <f>ROUND(I179*H179,2)</f>
        <v>0</v>
      </c>
      <c r="BM179" s="18" t="s">
        <v>228</v>
      </c>
      <c r="BN179" s="137" t="s">
        <v>368</v>
      </c>
    </row>
    <row r="180" spans="2:66" s="1" customFormat="1" ht="19.5" x14ac:dyDescent="0.2">
      <c r="B180" s="32"/>
      <c r="D180" s="140" t="s">
        <v>206</v>
      </c>
      <c r="F180" s="160" t="s">
        <v>207</v>
      </c>
      <c r="I180" s="161"/>
      <c r="M180" s="32"/>
      <c r="N180" s="162"/>
      <c r="U180" s="50"/>
      <c r="AU180" s="18" t="s">
        <v>206</v>
      </c>
      <c r="AV180" s="18" t="s">
        <v>90</v>
      </c>
    </row>
    <row r="181" spans="2:66" s="1" customFormat="1" ht="16.5" customHeight="1" x14ac:dyDescent="0.2">
      <c r="B181" s="32"/>
      <c r="C181" s="163" t="s">
        <v>369</v>
      </c>
      <c r="D181" s="163" t="s">
        <v>290</v>
      </c>
      <c r="E181" s="164" t="s">
        <v>370</v>
      </c>
      <c r="F181" s="165" t="s">
        <v>371</v>
      </c>
      <c r="G181" s="166" t="s">
        <v>181</v>
      </c>
      <c r="H181" s="167">
        <v>44</v>
      </c>
      <c r="I181" s="168"/>
      <c r="J181" s="169">
        <f>ROUND(I181*H181,2)</f>
        <v>0</v>
      </c>
      <c r="K181" s="165" t="s">
        <v>151</v>
      </c>
      <c r="L181" s="165"/>
      <c r="M181" s="170"/>
      <c r="N181" s="171" t="s">
        <v>38</v>
      </c>
      <c r="O181" s="172" t="s">
        <v>51</v>
      </c>
      <c r="Q181" s="135">
        <f>P181*H181</f>
        <v>0</v>
      </c>
      <c r="R181" s="135">
        <v>1.26E-2</v>
      </c>
      <c r="S181" s="135">
        <f>R181*H181</f>
        <v>0.5544</v>
      </c>
      <c r="T181" s="135">
        <v>0</v>
      </c>
      <c r="U181" s="136">
        <f>T181*H181</f>
        <v>0</v>
      </c>
      <c r="AS181" s="137" t="s">
        <v>293</v>
      </c>
      <c r="AU181" s="137" t="s">
        <v>290</v>
      </c>
      <c r="AV181" s="137" t="s">
        <v>90</v>
      </c>
      <c r="AZ181" s="18" t="s">
        <v>144</v>
      </c>
      <c r="BF181" s="138">
        <f>IF(O181="základní",J181,0)</f>
        <v>0</v>
      </c>
      <c r="BG181" s="138">
        <f>IF(O181="snížená",J181,0)</f>
        <v>0</v>
      </c>
      <c r="BH181" s="138">
        <f>IF(O181="zákl. přenesená",J181,0)</f>
        <v>0</v>
      </c>
      <c r="BI181" s="138">
        <f>IF(O181="sníž. přenesená",J181,0)</f>
        <v>0</v>
      </c>
      <c r="BJ181" s="138">
        <f>IF(O181="nulová",J181,0)</f>
        <v>0</v>
      </c>
      <c r="BK181" s="18" t="s">
        <v>88</v>
      </c>
      <c r="BL181" s="138">
        <f>ROUND(I181*H181,2)</f>
        <v>0</v>
      </c>
      <c r="BM181" s="18" t="s">
        <v>228</v>
      </c>
      <c r="BN181" s="137" t="s">
        <v>372</v>
      </c>
    </row>
    <row r="182" spans="2:66" s="13" customFormat="1" x14ac:dyDescent="0.2">
      <c r="B182" s="146"/>
      <c r="D182" s="140" t="s">
        <v>171</v>
      </c>
      <c r="F182" s="148" t="s">
        <v>373</v>
      </c>
      <c r="H182" s="149">
        <v>44</v>
      </c>
      <c r="I182" s="150"/>
      <c r="M182" s="146"/>
      <c r="N182" s="151"/>
      <c r="U182" s="152"/>
      <c r="AU182" s="147" t="s">
        <v>171</v>
      </c>
      <c r="AV182" s="147" t="s">
        <v>90</v>
      </c>
      <c r="AW182" s="13" t="s">
        <v>90</v>
      </c>
      <c r="AX182" s="13" t="s">
        <v>4</v>
      </c>
      <c r="AY182" s="13" t="s">
        <v>88</v>
      </c>
      <c r="AZ182" s="147" t="s">
        <v>144</v>
      </c>
    </row>
    <row r="183" spans="2:66" s="1" customFormat="1" ht="21.75" customHeight="1" x14ac:dyDescent="0.2">
      <c r="B183" s="32"/>
      <c r="C183" s="126" t="s">
        <v>374</v>
      </c>
      <c r="D183" s="126" t="s">
        <v>147</v>
      </c>
      <c r="E183" s="127" t="s">
        <v>375</v>
      </c>
      <c r="F183" s="128" t="s">
        <v>376</v>
      </c>
      <c r="G183" s="129" t="s">
        <v>181</v>
      </c>
      <c r="H183" s="130">
        <v>40</v>
      </c>
      <c r="I183" s="131"/>
      <c r="J183" s="132">
        <f>ROUND(I183*H183,2)</f>
        <v>0</v>
      </c>
      <c r="K183" s="128" t="s">
        <v>151</v>
      </c>
      <c r="L183" s="128"/>
      <c r="M183" s="32"/>
      <c r="N183" s="133" t="s">
        <v>38</v>
      </c>
      <c r="O183" s="134" t="s">
        <v>51</v>
      </c>
      <c r="Q183" s="135">
        <f>P183*H183</f>
        <v>0</v>
      </c>
      <c r="R183" s="135">
        <v>0</v>
      </c>
      <c r="S183" s="135">
        <f>R183*H183</f>
        <v>0</v>
      </c>
      <c r="T183" s="135">
        <v>0</v>
      </c>
      <c r="U183" s="136">
        <f>T183*H183</f>
        <v>0</v>
      </c>
      <c r="AS183" s="137" t="s">
        <v>228</v>
      </c>
      <c r="AU183" s="137" t="s">
        <v>147</v>
      </c>
      <c r="AV183" s="137" t="s">
        <v>90</v>
      </c>
      <c r="AZ183" s="18" t="s">
        <v>144</v>
      </c>
      <c r="BF183" s="138">
        <f>IF(O183="základní",J183,0)</f>
        <v>0</v>
      </c>
      <c r="BG183" s="138">
        <f>IF(O183="snížená",J183,0)</f>
        <v>0</v>
      </c>
      <c r="BH183" s="138">
        <f>IF(O183="zákl. přenesená",J183,0)</f>
        <v>0</v>
      </c>
      <c r="BI183" s="138">
        <f>IF(O183="sníž. přenesená",J183,0)</f>
        <v>0</v>
      </c>
      <c r="BJ183" s="138">
        <f>IF(O183="nulová",J183,0)</f>
        <v>0</v>
      </c>
      <c r="BK183" s="18" t="s">
        <v>88</v>
      </c>
      <c r="BL183" s="138">
        <f>ROUND(I183*H183,2)</f>
        <v>0</v>
      </c>
      <c r="BM183" s="18" t="s">
        <v>228</v>
      </c>
      <c r="BN183" s="137" t="s">
        <v>377</v>
      </c>
    </row>
    <row r="184" spans="2:66" s="1" customFormat="1" ht="16.5" customHeight="1" x14ac:dyDescent="0.2">
      <c r="B184" s="32"/>
      <c r="C184" s="126" t="s">
        <v>378</v>
      </c>
      <c r="D184" s="126" t="s">
        <v>147</v>
      </c>
      <c r="E184" s="127" t="s">
        <v>379</v>
      </c>
      <c r="F184" s="128" t="s">
        <v>380</v>
      </c>
      <c r="G184" s="129" t="s">
        <v>181</v>
      </c>
      <c r="H184" s="130">
        <v>40</v>
      </c>
      <c r="I184" s="131"/>
      <c r="J184" s="132">
        <f>ROUND(I184*H184,2)</f>
        <v>0</v>
      </c>
      <c r="K184" s="128" t="s">
        <v>151</v>
      </c>
      <c r="L184" s="128"/>
      <c r="M184" s="32"/>
      <c r="N184" s="133" t="s">
        <v>38</v>
      </c>
      <c r="O184" s="134" t="s">
        <v>51</v>
      </c>
      <c r="Q184" s="135">
        <f>P184*H184</f>
        <v>0</v>
      </c>
      <c r="R184" s="135">
        <v>5.0000000000000002E-5</v>
      </c>
      <c r="S184" s="135">
        <f>R184*H184</f>
        <v>2E-3</v>
      </c>
      <c r="T184" s="135">
        <v>0</v>
      </c>
      <c r="U184" s="136">
        <f>T184*H184</f>
        <v>0</v>
      </c>
      <c r="AS184" s="137" t="s">
        <v>228</v>
      </c>
      <c r="AU184" s="137" t="s">
        <v>147</v>
      </c>
      <c r="AV184" s="137" t="s">
        <v>90</v>
      </c>
      <c r="AZ184" s="18" t="s">
        <v>144</v>
      </c>
      <c r="BF184" s="138">
        <f>IF(O184="základní",J184,0)</f>
        <v>0</v>
      </c>
      <c r="BG184" s="138">
        <f>IF(O184="snížená",J184,0)</f>
        <v>0</v>
      </c>
      <c r="BH184" s="138">
        <f>IF(O184="zákl. přenesená",J184,0)</f>
        <v>0</v>
      </c>
      <c r="BI184" s="138">
        <f>IF(O184="sníž. přenesená",J184,0)</f>
        <v>0</v>
      </c>
      <c r="BJ184" s="138">
        <f>IF(O184="nulová",J184,0)</f>
        <v>0</v>
      </c>
      <c r="BK184" s="18" t="s">
        <v>88</v>
      </c>
      <c r="BL184" s="138">
        <f>ROUND(I184*H184,2)</f>
        <v>0</v>
      </c>
      <c r="BM184" s="18" t="s">
        <v>228</v>
      </c>
      <c r="BN184" s="137" t="s">
        <v>381</v>
      </c>
    </row>
    <row r="185" spans="2:66" s="1" customFormat="1" ht="24.2" customHeight="1" x14ac:dyDescent="0.2">
      <c r="B185" s="32"/>
      <c r="C185" s="126" t="s">
        <v>382</v>
      </c>
      <c r="D185" s="126" t="s">
        <v>147</v>
      </c>
      <c r="E185" s="127" t="s">
        <v>383</v>
      </c>
      <c r="F185" s="128" t="s">
        <v>384</v>
      </c>
      <c r="G185" s="129" t="s">
        <v>252</v>
      </c>
      <c r="H185" s="130">
        <v>0.76400000000000001</v>
      </c>
      <c r="I185" s="131"/>
      <c r="J185" s="132">
        <f>ROUND(I185*H185,2)</f>
        <v>0</v>
      </c>
      <c r="K185" s="128" t="s">
        <v>151</v>
      </c>
      <c r="L185" s="128"/>
      <c r="M185" s="32"/>
      <c r="N185" s="133" t="s">
        <v>38</v>
      </c>
      <c r="O185" s="134" t="s">
        <v>51</v>
      </c>
      <c r="Q185" s="135">
        <f>P185*H185</f>
        <v>0</v>
      </c>
      <c r="R185" s="135">
        <v>0</v>
      </c>
      <c r="S185" s="135">
        <f>R185*H185</f>
        <v>0</v>
      </c>
      <c r="T185" s="135">
        <v>0</v>
      </c>
      <c r="U185" s="136">
        <f>T185*H185</f>
        <v>0</v>
      </c>
      <c r="AS185" s="137" t="s">
        <v>228</v>
      </c>
      <c r="AU185" s="137" t="s">
        <v>147</v>
      </c>
      <c r="AV185" s="137" t="s">
        <v>90</v>
      </c>
      <c r="AZ185" s="18" t="s">
        <v>144</v>
      </c>
      <c r="BF185" s="138">
        <f>IF(O185="základní",J185,0)</f>
        <v>0</v>
      </c>
      <c r="BG185" s="138">
        <f>IF(O185="snížená",J185,0)</f>
        <v>0</v>
      </c>
      <c r="BH185" s="138">
        <f>IF(O185="zákl. přenesená",J185,0)</f>
        <v>0</v>
      </c>
      <c r="BI185" s="138">
        <f>IF(O185="sníž. přenesená",J185,0)</f>
        <v>0</v>
      </c>
      <c r="BJ185" s="138">
        <f>IF(O185="nulová",J185,0)</f>
        <v>0</v>
      </c>
      <c r="BK185" s="18" t="s">
        <v>88</v>
      </c>
      <c r="BL185" s="138">
        <f>ROUND(I185*H185,2)</f>
        <v>0</v>
      </c>
      <c r="BM185" s="18" t="s">
        <v>228</v>
      </c>
      <c r="BN185" s="137" t="s">
        <v>385</v>
      </c>
    </row>
    <row r="186" spans="2:66" s="1" customFormat="1" ht="24.2" customHeight="1" x14ac:dyDescent="0.2">
      <c r="B186" s="32"/>
      <c r="C186" s="126" t="s">
        <v>386</v>
      </c>
      <c r="D186" s="126" t="s">
        <v>147</v>
      </c>
      <c r="E186" s="127" t="s">
        <v>387</v>
      </c>
      <c r="F186" s="128" t="s">
        <v>388</v>
      </c>
      <c r="G186" s="129" t="s">
        <v>252</v>
      </c>
      <c r="H186" s="130">
        <v>0.76400000000000001</v>
      </c>
      <c r="I186" s="131"/>
      <c r="J186" s="132">
        <f>ROUND(I186*H186,2)</f>
        <v>0</v>
      </c>
      <c r="K186" s="128" t="s">
        <v>151</v>
      </c>
      <c r="L186" s="128"/>
      <c r="M186" s="32"/>
      <c r="N186" s="133" t="s">
        <v>38</v>
      </c>
      <c r="O186" s="134" t="s">
        <v>51</v>
      </c>
      <c r="Q186" s="135">
        <f>P186*H186</f>
        <v>0</v>
      </c>
      <c r="R186" s="135">
        <v>0</v>
      </c>
      <c r="S186" s="135">
        <f>R186*H186</f>
        <v>0</v>
      </c>
      <c r="T186" s="135">
        <v>0</v>
      </c>
      <c r="U186" s="136">
        <f>T186*H186</f>
        <v>0</v>
      </c>
      <c r="AS186" s="137" t="s">
        <v>228</v>
      </c>
      <c r="AU186" s="137" t="s">
        <v>147</v>
      </c>
      <c r="AV186" s="137" t="s">
        <v>90</v>
      </c>
      <c r="AZ186" s="18" t="s">
        <v>144</v>
      </c>
      <c r="BF186" s="138">
        <f>IF(O186="základní",J186,0)</f>
        <v>0</v>
      </c>
      <c r="BG186" s="138">
        <f>IF(O186="snížená",J186,0)</f>
        <v>0</v>
      </c>
      <c r="BH186" s="138">
        <f>IF(O186="zákl. přenesená",J186,0)</f>
        <v>0</v>
      </c>
      <c r="BI186" s="138">
        <f>IF(O186="sníž. přenesená",J186,0)</f>
        <v>0</v>
      </c>
      <c r="BJ186" s="138">
        <f>IF(O186="nulová",J186,0)</f>
        <v>0</v>
      </c>
      <c r="BK186" s="18" t="s">
        <v>88</v>
      </c>
      <c r="BL186" s="138">
        <f>ROUND(I186*H186,2)</f>
        <v>0</v>
      </c>
      <c r="BM186" s="18" t="s">
        <v>228</v>
      </c>
      <c r="BN186" s="137" t="s">
        <v>389</v>
      </c>
    </row>
    <row r="187" spans="2:66" s="11" customFormat="1" ht="22.9" customHeight="1" x14ac:dyDescent="0.2">
      <c r="B187" s="114"/>
      <c r="D187" s="115" t="s">
        <v>79</v>
      </c>
      <c r="E187" s="124" t="s">
        <v>390</v>
      </c>
      <c r="F187" s="124" t="s">
        <v>391</v>
      </c>
      <c r="I187" s="117"/>
      <c r="J187" s="125">
        <f>BL187</f>
        <v>0</v>
      </c>
      <c r="M187" s="114"/>
      <c r="N187" s="119"/>
      <c r="Q187" s="120">
        <f>SUM(Q188:Q192)</f>
        <v>0</v>
      </c>
      <c r="S187" s="120">
        <f>SUM(S188:S192)</f>
        <v>0.375</v>
      </c>
      <c r="U187" s="121">
        <f>SUM(U188:U192)</f>
        <v>0</v>
      </c>
      <c r="AS187" s="115" t="s">
        <v>90</v>
      </c>
      <c r="AU187" s="122" t="s">
        <v>79</v>
      </c>
      <c r="AV187" s="122" t="s">
        <v>88</v>
      </c>
      <c r="AZ187" s="115" t="s">
        <v>144</v>
      </c>
      <c r="BL187" s="123">
        <f>SUM(BL188:BL192)</f>
        <v>0</v>
      </c>
    </row>
    <row r="188" spans="2:66" s="1" customFormat="1" ht="16.5" customHeight="1" x14ac:dyDescent="0.2">
      <c r="B188" s="32"/>
      <c r="C188" s="126" t="s">
        <v>392</v>
      </c>
      <c r="D188" s="126" t="s">
        <v>147</v>
      </c>
      <c r="E188" s="127" t="s">
        <v>393</v>
      </c>
      <c r="F188" s="128" t="s">
        <v>394</v>
      </c>
      <c r="G188" s="129" t="s">
        <v>181</v>
      </c>
      <c r="H188" s="130">
        <v>750</v>
      </c>
      <c r="I188" s="131"/>
      <c r="J188" s="132">
        <f>ROUND(I188*H188,2)</f>
        <v>0</v>
      </c>
      <c r="K188" s="128" t="s">
        <v>151</v>
      </c>
      <c r="L188" s="128"/>
      <c r="M188" s="32"/>
      <c r="N188" s="133" t="s">
        <v>38</v>
      </c>
      <c r="O188" s="134" t="s">
        <v>51</v>
      </c>
      <c r="Q188" s="135">
        <f>P188*H188</f>
        <v>0</v>
      </c>
      <c r="R188" s="135">
        <v>0</v>
      </c>
      <c r="S188" s="135">
        <f>R188*H188</f>
        <v>0</v>
      </c>
      <c r="T188" s="135">
        <v>0</v>
      </c>
      <c r="U188" s="136">
        <f>T188*H188</f>
        <v>0</v>
      </c>
      <c r="AS188" s="137" t="s">
        <v>228</v>
      </c>
      <c r="AU188" s="137" t="s">
        <v>147</v>
      </c>
      <c r="AV188" s="137" t="s">
        <v>90</v>
      </c>
      <c r="AZ188" s="18" t="s">
        <v>144</v>
      </c>
      <c r="BF188" s="138">
        <f>IF(O188="základní",J188,0)</f>
        <v>0</v>
      </c>
      <c r="BG188" s="138">
        <f>IF(O188="snížená",J188,0)</f>
        <v>0</v>
      </c>
      <c r="BH188" s="138">
        <f>IF(O188="zákl. přenesená",J188,0)</f>
        <v>0</v>
      </c>
      <c r="BI188" s="138">
        <f>IF(O188="sníž. přenesená",J188,0)</f>
        <v>0</v>
      </c>
      <c r="BJ188" s="138">
        <f>IF(O188="nulová",J188,0)</f>
        <v>0</v>
      </c>
      <c r="BK188" s="18" t="s">
        <v>88</v>
      </c>
      <c r="BL188" s="138">
        <f>ROUND(I188*H188,2)</f>
        <v>0</v>
      </c>
      <c r="BM188" s="18" t="s">
        <v>228</v>
      </c>
      <c r="BN188" s="137" t="s">
        <v>395</v>
      </c>
    </row>
    <row r="189" spans="2:66" s="1" customFormat="1" ht="16.5" customHeight="1" x14ac:dyDescent="0.2">
      <c r="B189" s="32"/>
      <c r="C189" s="126" t="s">
        <v>396</v>
      </c>
      <c r="D189" s="126" t="s">
        <v>147</v>
      </c>
      <c r="E189" s="127" t="s">
        <v>397</v>
      </c>
      <c r="F189" s="128" t="s">
        <v>398</v>
      </c>
      <c r="G189" s="129" t="s">
        <v>181</v>
      </c>
      <c r="H189" s="130">
        <v>750</v>
      </c>
      <c r="I189" s="131"/>
      <c r="J189" s="132">
        <f>ROUND(I189*H189,2)</f>
        <v>0</v>
      </c>
      <c r="K189" s="128" t="s">
        <v>151</v>
      </c>
      <c r="L189" s="128"/>
      <c r="M189" s="32"/>
      <c r="N189" s="133" t="s">
        <v>38</v>
      </c>
      <c r="O189" s="134" t="s">
        <v>51</v>
      </c>
      <c r="Q189" s="135">
        <f>P189*H189</f>
        <v>0</v>
      </c>
      <c r="R189" s="135">
        <v>2.0000000000000001E-4</v>
      </c>
      <c r="S189" s="135">
        <f>R189*H189</f>
        <v>0.15</v>
      </c>
      <c r="T189" s="135">
        <v>0</v>
      </c>
      <c r="U189" s="136">
        <f>T189*H189</f>
        <v>0</v>
      </c>
      <c r="AS189" s="137" t="s">
        <v>228</v>
      </c>
      <c r="AU189" s="137" t="s">
        <v>147</v>
      </c>
      <c r="AV189" s="137" t="s">
        <v>90</v>
      </c>
      <c r="AZ189" s="18" t="s">
        <v>144</v>
      </c>
      <c r="BF189" s="138">
        <f>IF(O189="základní",J189,0)</f>
        <v>0</v>
      </c>
      <c r="BG189" s="138">
        <f>IF(O189="snížená",J189,0)</f>
        <v>0</v>
      </c>
      <c r="BH189" s="138">
        <f>IF(O189="zákl. přenesená",J189,0)</f>
        <v>0</v>
      </c>
      <c r="BI189" s="138">
        <f>IF(O189="sníž. přenesená",J189,0)</f>
        <v>0</v>
      </c>
      <c r="BJ189" s="138">
        <f>IF(O189="nulová",J189,0)</f>
        <v>0</v>
      </c>
      <c r="BK189" s="18" t="s">
        <v>88</v>
      </c>
      <c r="BL189" s="138">
        <f>ROUND(I189*H189,2)</f>
        <v>0</v>
      </c>
      <c r="BM189" s="18" t="s">
        <v>228</v>
      </c>
      <c r="BN189" s="137" t="s">
        <v>399</v>
      </c>
    </row>
    <row r="190" spans="2:66" s="1" customFormat="1" ht="16.5" customHeight="1" x14ac:dyDescent="0.2">
      <c r="B190" s="32"/>
      <c r="C190" s="126" t="s">
        <v>400</v>
      </c>
      <c r="D190" s="126" t="s">
        <v>147</v>
      </c>
      <c r="E190" s="127" t="s">
        <v>401</v>
      </c>
      <c r="F190" s="128" t="s">
        <v>402</v>
      </c>
      <c r="G190" s="129" t="s">
        <v>181</v>
      </c>
      <c r="H190" s="130">
        <v>750</v>
      </c>
      <c r="I190" s="131"/>
      <c r="J190" s="132">
        <f>ROUND(I190*H190,2)</f>
        <v>0</v>
      </c>
      <c r="K190" s="128" t="s">
        <v>151</v>
      </c>
      <c r="L190" s="128"/>
      <c r="M190" s="32"/>
      <c r="N190" s="133" t="s">
        <v>38</v>
      </c>
      <c r="O190" s="134" t="s">
        <v>51</v>
      </c>
      <c r="Q190" s="135">
        <f>P190*H190</f>
        <v>0</v>
      </c>
      <c r="R190" s="135">
        <v>1.0000000000000001E-5</v>
      </c>
      <c r="S190" s="135">
        <f>R190*H190</f>
        <v>7.5000000000000006E-3</v>
      </c>
      <c r="T190" s="135">
        <v>0</v>
      </c>
      <c r="U190" s="136">
        <f>T190*H190</f>
        <v>0</v>
      </c>
      <c r="AS190" s="137" t="s">
        <v>228</v>
      </c>
      <c r="AU190" s="137" t="s">
        <v>147</v>
      </c>
      <c r="AV190" s="137" t="s">
        <v>90</v>
      </c>
      <c r="AZ190" s="18" t="s">
        <v>144</v>
      </c>
      <c r="BF190" s="138">
        <f>IF(O190="základní",J190,0)</f>
        <v>0</v>
      </c>
      <c r="BG190" s="138">
        <f>IF(O190="snížená",J190,0)</f>
        <v>0</v>
      </c>
      <c r="BH190" s="138">
        <f>IF(O190="zákl. přenesená",J190,0)</f>
        <v>0</v>
      </c>
      <c r="BI190" s="138">
        <f>IF(O190="sníž. přenesená",J190,0)</f>
        <v>0</v>
      </c>
      <c r="BJ190" s="138">
        <f>IF(O190="nulová",J190,0)</f>
        <v>0</v>
      </c>
      <c r="BK190" s="18" t="s">
        <v>88</v>
      </c>
      <c r="BL190" s="138">
        <f>ROUND(I190*H190,2)</f>
        <v>0</v>
      </c>
      <c r="BM190" s="18" t="s">
        <v>228</v>
      </c>
      <c r="BN190" s="137" t="s">
        <v>403</v>
      </c>
    </row>
    <row r="191" spans="2:66" s="1" customFormat="1" ht="24.2" customHeight="1" x14ac:dyDescent="0.2">
      <c r="B191" s="32"/>
      <c r="C191" s="126" t="s">
        <v>404</v>
      </c>
      <c r="D191" s="126" t="s">
        <v>147</v>
      </c>
      <c r="E191" s="127" t="s">
        <v>405</v>
      </c>
      <c r="F191" s="128" t="s">
        <v>406</v>
      </c>
      <c r="G191" s="129" t="s">
        <v>181</v>
      </c>
      <c r="H191" s="130">
        <v>750</v>
      </c>
      <c r="I191" s="131"/>
      <c r="J191" s="132">
        <f>ROUND(I191*H191,2)</f>
        <v>0</v>
      </c>
      <c r="K191" s="128" t="s">
        <v>151</v>
      </c>
      <c r="L191" s="128"/>
      <c r="M191" s="32"/>
      <c r="N191" s="133" t="s">
        <v>38</v>
      </c>
      <c r="O191" s="134" t="s">
        <v>51</v>
      </c>
      <c r="Q191" s="135">
        <f>P191*H191</f>
        <v>0</v>
      </c>
      <c r="R191" s="135">
        <v>2.9E-4</v>
      </c>
      <c r="S191" s="135">
        <f>R191*H191</f>
        <v>0.2175</v>
      </c>
      <c r="T191" s="135">
        <v>0</v>
      </c>
      <c r="U191" s="136">
        <f>T191*H191</f>
        <v>0</v>
      </c>
      <c r="AS191" s="137" t="s">
        <v>228</v>
      </c>
      <c r="AU191" s="137" t="s">
        <v>147</v>
      </c>
      <c r="AV191" s="137" t="s">
        <v>90</v>
      </c>
      <c r="AZ191" s="18" t="s">
        <v>144</v>
      </c>
      <c r="BF191" s="138">
        <f>IF(O191="základní",J191,0)</f>
        <v>0</v>
      </c>
      <c r="BG191" s="138">
        <f>IF(O191="snížená",J191,0)</f>
        <v>0</v>
      </c>
      <c r="BH191" s="138">
        <f>IF(O191="zákl. přenesená",J191,0)</f>
        <v>0</v>
      </c>
      <c r="BI191" s="138">
        <f>IF(O191="sníž. přenesená",J191,0)</f>
        <v>0</v>
      </c>
      <c r="BJ191" s="138">
        <f>IF(O191="nulová",J191,0)</f>
        <v>0</v>
      </c>
      <c r="BK191" s="18" t="s">
        <v>88</v>
      </c>
      <c r="BL191" s="138">
        <f>ROUND(I191*H191,2)</f>
        <v>0</v>
      </c>
      <c r="BM191" s="18" t="s">
        <v>228</v>
      </c>
      <c r="BN191" s="137" t="s">
        <v>407</v>
      </c>
    </row>
    <row r="192" spans="2:66" s="1" customFormat="1" ht="24.2" customHeight="1" x14ac:dyDescent="0.2">
      <c r="B192" s="32"/>
      <c r="C192" s="126" t="s">
        <v>408</v>
      </c>
      <c r="D192" s="126" t="s">
        <v>147</v>
      </c>
      <c r="E192" s="127" t="s">
        <v>409</v>
      </c>
      <c r="F192" s="128" t="s">
        <v>410</v>
      </c>
      <c r="G192" s="129" t="s">
        <v>181</v>
      </c>
      <c r="H192" s="130">
        <v>750</v>
      </c>
      <c r="I192" s="131"/>
      <c r="J192" s="132">
        <f>ROUND(I192*H192,2)</f>
        <v>0</v>
      </c>
      <c r="K192" s="128" t="s">
        <v>151</v>
      </c>
      <c r="L192" s="128"/>
      <c r="M192" s="32"/>
      <c r="N192" s="133" t="s">
        <v>38</v>
      </c>
      <c r="O192" s="134" t="s">
        <v>51</v>
      </c>
      <c r="Q192" s="135">
        <f>P192*H192</f>
        <v>0</v>
      </c>
      <c r="R192" s="135">
        <v>0</v>
      </c>
      <c r="S192" s="135">
        <f>R192*H192</f>
        <v>0</v>
      </c>
      <c r="T192" s="135">
        <v>0</v>
      </c>
      <c r="U192" s="136">
        <f>T192*H192</f>
        <v>0</v>
      </c>
      <c r="AS192" s="137" t="s">
        <v>228</v>
      </c>
      <c r="AU192" s="137" t="s">
        <v>147</v>
      </c>
      <c r="AV192" s="137" t="s">
        <v>90</v>
      </c>
      <c r="AZ192" s="18" t="s">
        <v>144</v>
      </c>
      <c r="BF192" s="138">
        <f>IF(O192="základní",J192,0)</f>
        <v>0</v>
      </c>
      <c r="BG192" s="138">
        <f>IF(O192="snížená",J192,0)</f>
        <v>0</v>
      </c>
      <c r="BH192" s="138">
        <f>IF(O192="zákl. přenesená",J192,0)</f>
        <v>0</v>
      </c>
      <c r="BI192" s="138">
        <f>IF(O192="sníž. přenesená",J192,0)</f>
        <v>0</v>
      </c>
      <c r="BJ192" s="138">
        <f>IF(O192="nulová",J192,0)</f>
        <v>0</v>
      </c>
      <c r="BK192" s="18" t="s">
        <v>88</v>
      </c>
      <c r="BL192" s="138">
        <f>ROUND(I192*H192,2)</f>
        <v>0</v>
      </c>
      <c r="BM192" s="18" t="s">
        <v>228</v>
      </c>
      <c r="BN192" s="137" t="s">
        <v>411</v>
      </c>
    </row>
    <row r="193" spans="2:66" s="11" customFormat="1" ht="25.9" customHeight="1" x14ac:dyDescent="0.2">
      <c r="B193" s="114"/>
      <c r="D193" s="115" t="s">
        <v>79</v>
      </c>
      <c r="E193" s="116" t="s">
        <v>412</v>
      </c>
      <c r="F193" s="116" t="s">
        <v>413</v>
      </c>
      <c r="I193" s="117"/>
      <c r="J193" s="118">
        <f>BL193</f>
        <v>0</v>
      </c>
      <c r="M193" s="114"/>
      <c r="N193" s="119"/>
      <c r="Q193" s="120">
        <f>SUM(Q194:Q197)</f>
        <v>0</v>
      </c>
      <c r="S193" s="120">
        <f>SUM(S194:S197)</f>
        <v>0</v>
      </c>
      <c r="U193" s="121">
        <f>SUM(U194:U197)</f>
        <v>0</v>
      </c>
      <c r="AS193" s="115" t="s">
        <v>152</v>
      </c>
      <c r="AU193" s="122" t="s">
        <v>79</v>
      </c>
      <c r="AV193" s="122" t="s">
        <v>80</v>
      </c>
      <c r="AZ193" s="115" t="s">
        <v>144</v>
      </c>
      <c r="BL193" s="123">
        <f>SUM(BL194:BL197)</f>
        <v>0</v>
      </c>
    </row>
    <row r="194" spans="2:66" s="1" customFormat="1" ht="16.5" customHeight="1" x14ac:dyDescent="0.2">
      <c r="B194" s="32"/>
      <c r="C194" s="126" t="s">
        <v>414</v>
      </c>
      <c r="D194" s="126" t="s">
        <v>147</v>
      </c>
      <c r="E194" s="127" t="s">
        <v>415</v>
      </c>
      <c r="F194" s="128" t="s">
        <v>416</v>
      </c>
      <c r="G194" s="129" t="s">
        <v>417</v>
      </c>
      <c r="H194" s="130">
        <v>1</v>
      </c>
      <c r="I194" s="131"/>
      <c r="J194" s="132">
        <f>ROUND(I194*H194,2)</f>
        <v>0</v>
      </c>
      <c r="K194" s="128" t="s">
        <v>38</v>
      </c>
      <c r="L194" s="128"/>
      <c r="M194" s="32"/>
      <c r="N194" s="133" t="s">
        <v>38</v>
      </c>
      <c r="O194" s="134" t="s">
        <v>51</v>
      </c>
      <c r="Q194" s="135">
        <f>P194*H194</f>
        <v>0</v>
      </c>
      <c r="R194" s="135">
        <v>0</v>
      </c>
      <c r="S194" s="135">
        <f>R194*H194</f>
        <v>0</v>
      </c>
      <c r="T194" s="135">
        <v>0</v>
      </c>
      <c r="U194" s="136">
        <f>T194*H194</f>
        <v>0</v>
      </c>
      <c r="AS194" s="137" t="s">
        <v>418</v>
      </c>
      <c r="AU194" s="137" t="s">
        <v>147</v>
      </c>
      <c r="AV194" s="137" t="s">
        <v>88</v>
      </c>
      <c r="AZ194" s="18" t="s">
        <v>144</v>
      </c>
      <c r="BF194" s="138">
        <f>IF(O194="základní",J194,0)</f>
        <v>0</v>
      </c>
      <c r="BG194" s="138">
        <f>IF(O194="snížená",J194,0)</f>
        <v>0</v>
      </c>
      <c r="BH194" s="138">
        <f>IF(O194="zákl. přenesená",J194,0)</f>
        <v>0</v>
      </c>
      <c r="BI194" s="138">
        <f>IF(O194="sníž. přenesená",J194,0)</f>
        <v>0</v>
      </c>
      <c r="BJ194" s="138">
        <f>IF(O194="nulová",J194,0)</f>
        <v>0</v>
      </c>
      <c r="BK194" s="18" t="s">
        <v>88</v>
      </c>
      <c r="BL194" s="138">
        <f>ROUND(I194*H194,2)</f>
        <v>0</v>
      </c>
      <c r="BM194" s="18" t="s">
        <v>418</v>
      </c>
      <c r="BN194" s="137" t="s">
        <v>419</v>
      </c>
    </row>
    <row r="195" spans="2:66" s="1" customFormat="1" ht="16.5" customHeight="1" x14ac:dyDescent="0.2">
      <c r="B195" s="32"/>
      <c r="C195" s="126" t="s">
        <v>420</v>
      </c>
      <c r="D195" s="126" t="s">
        <v>147</v>
      </c>
      <c r="E195" s="127" t="s">
        <v>421</v>
      </c>
      <c r="F195" s="128" t="s">
        <v>422</v>
      </c>
      <c r="G195" s="129" t="s">
        <v>160</v>
      </c>
      <c r="H195" s="130">
        <v>50</v>
      </c>
      <c r="I195" s="131"/>
      <c r="J195" s="132">
        <f>ROUND(I195*H195,2)</f>
        <v>0</v>
      </c>
      <c r="K195" s="128" t="s">
        <v>38</v>
      </c>
      <c r="L195" s="128"/>
      <c r="M195" s="32"/>
      <c r="N195" s="133" t="s">
        <v>38</v>
      </c>
      <c r="O195" s="134" t="s">
        <v>51</v>
      </c>
      <c r="Q195" s="135">
        <f>P195*H195</f>
        <v>0</v>
      </c>
      <c r="R195" s="135">
        <v>0</v>
      </c>
      <c r="S195" s="135">
        <f>R195*H195</f>
        <v>0</v>
      </c>
      <c r="T195" s="135">
        <v>0</v>
      </c>
      <c r="U195" s="136">
        <f>T195*H195</f>
        <v>0</v>
      </c>
      <c r="AS195" s="137" t="s">
        <v>418</v>
      </c>
      <c r="AU195" s="137" t="s">
        <v>147</v>
      </c>
      <c r="AV195" s="137" t="s">
        <v>88</v>
      </c>
      <c r="AZ195" s="18" t="s">
        <v>144</v>
      </c>
      <c r="BF195" s="138">
        <f>IF(O195="základní",J195,0)</f>
        <v>0</v>
      </c>
      <c r="BG195" s="138">
        <f>IF(O195="snížená",J195,0)</f>
        <v>0</v>
      </c>
      <c r="BH195" s="138">
        <f>IF(O195="zákl. přenesená",J195,0)</f>
        <v>0</v>
      </c>
      <c r="BI195" s="138">
        <f>IF(O195="sníž. přenesená",J195,0)</f>
        <v>0</v>
      </c>
      <c r="BJ195" s="138">
        <f>IF(O195="nulová",J195,0)</f>
        <v>0</v>
      </c>
      <c r="BK195" s="18" t="s">
        <v>88</v>
      </c>
      <c r="BL195" s="138">
        <f>ROUND(I195*H195,2)</f>
        <v>0</v>
      </c>
      <c r="BM195" s="18" t="s">
        <v>418</v>
      </c>
      <c r="BN195" s="137" t="s">
        <v>423</v>
      </c>
    </row>
    <row r="196" spans="2:66" s="1" customFormat="1" ht="16.5" customHeight="1" x14ac:dyDescent="0.2">
      <c r="B196" s="32"/>
      <c r="C196" s="126" t="s">
        <v>424</v>
      </c>
      <c r="D196" s="126" t="s">
        <v>147</v>
      </c>
      <c r="E196" s="127" t="s">
        <v>425</v>
      </c>
      <c r="F196" s="128" t="s">
        <v>426</v>
      </c>
      <c r="G196" s="129" t="s">
        <v>160</v>
      </c>
      <c r="H196" s="130">
        <v>10</v>
      </c>
      <c r="I196" s="131"/>
      <c r="J196" s="132">
        <f>ROUND(I196*H196,2)</f>
        <v>0</v>
      </c>
      <c r="K196" s="128" t="s">
        <v>38</v>
      </c>
      <c r="L196" s="128"/>
      <c r="M196" s="32"/>
      <c r="N196" s="133" t="s">
        <v>38</v>
      </c>
      <c r="O196" s="134" t="s">
        <v>51</v>
      </c>
      <c r="Q196" s="135">
        <f>P196*H196</f>
        <v>0</v>
      </c>
      <c r="R196" s="135">
        <v>0</v>
      </c>
      <c r="S196" s="135">
        <f>R196*H196</f>
        <v>0</v>
      </c>
      <c r="T196" s="135">
        <v>0</v>
      </c>
      <c r="U196" s="136">
        <f>T196*H196</f>
        <v>0</v>
      </c>
      <c r="AS196" s="137" t="s">
        <v>418</v>
      </c>
      <c r="AU196" s="137" t="s">
        <v>147</v>
      </c>
      <c r="AV196" s="137" t="s">
        <v>88</v>
      </c>
      <c r="AZ196" s="18" t="s">
        <v>144</v>
      </c>
      <c r="BF196" s="138">
        <f>IF(O196="základní",J196,0)</f>
        <v>0</v>
      </c>
      <c r="BG196" s="138">
        <f>IF(O196="snížená",J196,0)</f>
        <v>0</v>
      </c>
      <c r="BH196" s="138">
        <f>IF(O196="zákl. přenesená",J196,0)</f>
        <v>0</v>
      </c>
      <c r="BI196" s="138">
        <f>IF(O196="sníž. přenesená",J196,0)</f>
        <v>0</v>
      </c>
      <c r="BJ196" s="138">
        <f>IF(O196="nulová",J196,0)</f>
        <v>0</v>
      </c>
      <c r="BK196" s="18" t="s">
        <v>88</v>
      </c>
      <c r="BL196" s="138">
        <f>ROUND(I196*H196,2)</f>
        <v>0</v>
      </c>
      <c r="BM196" s="18" t="s">
        <v>418</v>
      </c>
      <c r="BN196" s="137" t="s">
        <v>427</v>
      </c>
    </row>
    <row r="197" spans="2:66" s="1" customFormat="1" ht="19.5" x14ac:dyDescent="0.2">
      <c r="B197" s="32"/>
      <c r="D197" s="140" t="s">
        <v>206</v>
      </c>
      <c r="F197" s="160" t="s">
        <v>207</v>
      </c>
      <c r="I197" s="161"/>
      <c r="M197" s="32"/>
      <c r="N197" s="173"/>
      <c r="O197" s="174"/>
      <c r="P197" s="174"/>
      <c r="Q197" s="174"/>
      <c r="R197" s="174"/>
      <c r="S197" s="174"/>
      <c r="T197" s="174"/>
      <c r="U197" s="175"/>
      <c r="AU197" s="18" t="s">
        <v>206</v>
      </c>
      <c r="AV197" s="18" t="s">
        <v>88</v>
      </c>
    </row>
    <row r="198" spans="2:66" s="1" customFormat="1" ht="6.95" customHeight="1" x14ac:dyDescent="0.2"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268"/>
      <c r="M198" s="32"/>
    </row>
  </sheetData>
  <sheetProtection formatColumns="0" formatRows="0" autoFilter="0"/>
  <autoFilter ref="C93:K197" xr:uid="{00000000-0009-0000-0000-000001000000}"/>
  <mergeCells count="9">
    <mergeCell ref="E50:H50"/>
    <mergeCell ref="E84:H84"/>
    <mergeCell ref="E86:H86"/>
    <mergeCell ref="M2:W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77"/>
  <sheetViews>
    <sheetView showGridLines="0" topLeftCell="F1" zoomScaleNormal="100" workbookViewId="0">
      <selection activeCell="L2" sqref="L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2.33203125" hidden="1" customWidth="1"/>
    <col min="13" max="13" width="1.6640625" customWidth="1"/>
    <col min="14" max="14" width="10.83203125" hidden="1" customWidth="1"/>
    <col min="15" max="15" width="0" hidden="1" customWidth="1"/>
    <col min="16" max="21" width="14.1640625" hidden="1" customWidth="1"/>
    <col min="22" max="22" width="16.33203125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1" spans="1:47" x14ac:dyDescent="0.2">
      <c r="A1" s="277"/>
    </row>
    <row r="2" spans="1:47" ht="36.950000000000003" customHeight="1" x14ac:dyDescent="0.2"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AU2" s="18" t="s">
        <v>93</v>
      </c>
    </row>
    <row r="3" spans="1:47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67"/>
      <c r="M3" s="21"/>
      <c r="AU3" s="18" t="s">
        <v>90</v>
      </c>
    </row>
    <row r="4" spans="1:47" ht="24.95" customHeight="1" x14ac:dyDescent="0.2">
      <c r="B4" s="21"/>
      <c r="D4" s="22" t="s">
        <v>106</v>
      </c>
      <c r="M4" s="21"/>
      <c r="N4" s="82" t="s">
        <v>10</v>
      </c>
      <c r="AU4" s="18" t="s">
        <v>4</v>
      </c>
    </row>
    <row r="5" spans="1:47" ht="6.95" customHeight="1" x14ac:dyDescent="0.2">
      <c r="B5" s="21"/>
      <c r="M5" s="21"/>
    </row>
    <row r="6" spans="1:47" ht="12" customHeight="1" x14ac:dyDescent="0.2">
      <c r="B6" s="21"/>
      <c r="D6" s="28" t="s">
        <v>16</v>
      </c>
      <c r="M6" s="21"/>
    </row>
    <row r="7" spans="1:47" ht="16.5" customHeight="1" x14ac:dyDescent="0.2">
      <c r="B7" s="21"/>
      <c r="E7" s="326" t="str">
        <f>'Rekapitulace stavby'!K6</f>
        <v>UK-1.LF- Instalace systému VZT a klimatizace, Studničkova 2, Praha</v>
      </c>
      <c r="F7" s="327"/>
      <c r="G7" s="327"/>
      <c r="H7" s="327"/>
      <c r="M7" s="21"/>
    </row>
    <row r="8" spans="1:47" s="1" customFormat="1" ht="12" customHeight="1" x14ac:dyDescent="0.2">
      <c r="B8" s="32"/>
      <c r="D8" s="28" t="s">
        <v>107</v>
      </c>
      <c r="M8" s="32"/>
    </row>
    <row r="9" spans="1:47" s="1" customFormat="1" ht="16.5" customHeight="1" x14ac:dyDescent="0.2">
      <c r="B9" s="32"/>
      <c r="E9" s="311" t="s">
        <v>428</v>
      </c>
      <c r="F9" s="325"/>
      <c r="G9" s="325"/>
      <c r="H9" s="325"/>
      <c r="M9" s="32"/>
    </row>
    <row r="10" spans="1:47" s="1" customFormat="1" x14ac:dyDescent="0.2">
      <c r="B10" s="32"/>
      <c r="M10" s="32"/>
    </row>
    <row r="11" spans="1:47" s="1" customFormat="1" ht="12" customHeight="1" x14ac:dyDescent="0.2">
      <c r="B11" s="32"/>
      <c r="D11" s="28" t="s">
        <v>18</v>
      </c>
      <c r="F11" s="26" t="s">
        <v>19</v>
      </c>
      <c r="I11" s="28" t="s">
        <v>20</v>
      </c>
      <c r="J11" s="26" t="s">
        <v>38</v>
      </c>
      <c r="M11" s="32"/>
    </row>
    <row r="12" spans="1:47" s="1" customFormat="1" ht="12" customHeight="1" x14ac:dyDescent="0.2">
      <c r="B12" s="32"/>
      <c r="D12" s="28" t="s">
        <v>22</v>
      </c>
      <c r="F12" s="26" t="s">
        <v>23</v>
      </c>
      <c r="I12" s="28" t="s">
        <v>24</v>
      </c>
      <c r="J12" s="272" t="str">
        <f>'Rekapitulace stavby'!AN8</f>
        <v>Vyplň údaj</v>
      </c>
      <c r="M12" s="32"/>
    </row>
    <row r="13" spans="1:47" s="1" customFormat="1" ht="10.9" customHeight="1" x14ac:dyDescent="0.2">
      <c r="B13" s="32"/>
      <c r="M13" s="32"/>
    </row>
    <row r="14" spans="1:47" s="1" customFormat="1" ht="12" customHeight="1" x14ac:dyDescent="0.2">
      <c r="B14" s="32"/>
      <c r="D14" s="28" t="s">
        <v>30</v>
      </c>
      <c r="I14" s="28" t="s">
        <v>31</v>
      </c>
      <c r="J14" s="26" t="s">
        <v>32</v>
      </c>
      <c r="M14" s="32"/>
    </row>
    <row r="15" spans="1:47" s="1" customFormat="1" ht="18" customHeight="1" x14ac:dyDescent="0.2">
      <c r="B15" s="32"/>
      <c r="E15" s="26" t="s">
        <v>33</v>
      </c>
      <c r="I15" s="28" t="s">
        <v>34</v>
      </c>
      <c r="J15" s="26" t="s">
        <v>35</v>
      </c>
      <c r="M15" s="32"/>
    </row>
    <row r="16" spans="1:47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8" t="s">
        <v>36</v>
      </c>
      <c r="I17" s="28" t="s">
        <v>31</v>
      </c>
      <c r="J17" s="274" t="str">
        <f>'Rekapitulace stavby'!AN13</f>
        <v>Vyplň údaj</v>
      </c>
      <c r="M17" s="32"/>
    </row>
    <row r="18" spans="2:13" s="1" customFormat="1" ht="18" customHeight="1" x14ac:dyDescent="0.2">
      <c r="B18" s="32"/>
      <c r="E18" s="328" t="str">
        <f>'Rekapitulace stavby'!E14</f>
        <v>Vyplň údaj</v>
      </c>
      <c r="F18" s="329"/>
      <c r="G18" s="329"/>
      <c r="H18" s="329"/>
      <c r="I18" s="28" t="s">
        <v>34</v>
      </c>
      <c r="J18" s="274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8" t="s">
        <v>37</v>
      </c>
      <c r="I20" s="28" t="s">
        <v>31</v>
      </c>
      <c r="J20" s="26" t="str">
        <f>IF('Rekapitulace stavby'!AN16="","",'Rekapitulace stavby'!AN16)</f>
        <v/>
      </c>
      <c r="M20" s="32"/>
    </row>
    <row r="21" spans="2:13" s="1" customFormat="1" ht="18" customHeight="1" x14ac:dyDescent="0.2">
      <c r="B21" s="32"/>
      <c r="E21" s="26" t="str">
        <f>IF('Rekapitulace stavby'!E17="","",'Rekapitulace stavby'!E17)</f>
        <v xml:space="preserve"> </v>
      </c>
      <c r="I21" s="28" t="s">
        <v>34</v>
      </c>
      <c r="J21" s="26" t="str">
        <f>IF('Rekapitulace stavby'!AN17="","",'Rekapitulace stavby'!AN17)</f>
        <v/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8" t="s">
        <v>41</v>
      </c>
      <c r="I23" s="28" t="s">
        <v>31</v>
      </c>
      <c r="J23" s="26" t="s">
        <v>42</v>
      </c>
      <c r="M23" s="32"/>
    </row>
    <row r="24" spans="2:13" s="1" customFormat="1" ht="18" customHeight="1" x14ac:dyDescent="0.2">
      <c r="B24" s="32"/>
      <c r="E24" s="26" t="s">
        <v>43</v>
      </c>
      <c r="I24" s="28" t="s">
        <v>34</v>
      </c>
      <c r="J24" s="26" t="s">
        <v>38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8" t="s">
        <v>44</v>
      </c>
      <c r="M26" s="32"/>
    </row>
    <row r="27" spans="2:13" s="7" customFormat="1" ht="16.5" customHeight="1" x14ac:dyDescent="0.2">
      <c r="B27" s="83"/>
      <c r="E27" s="303" t="s">
        <v>38</v>
      </c>
      <c r="F27" s="303"/>
      <c r="G27" s="303"/>
      <c r="H27" s="303"/>
      <c r="M27" s="83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48"/>
      <c r="E29" s="48"/>
      <c r="F29" s="48"/>
      <c r="G29" s="48"/>
      <c r="H29" s="48"/>
      <c r="I29" s="48"/>
      <c r="J29" s="48"/>
      <c r="K29" s="48"/>
      <c r="L29" s="268"/>
      <c r="M29" s="32"/>
    </row>
    <row r="30" spans="2:13" s="1" customFormat="1" ht="25.35" customHeight="1" x14ac:dyDescent="0.2">
      <c r="B30" s="32"/>
      <c r="D30" s="84" t="s">
        <v>46</v>
      </c>
      <c r="J30" s="60">
        <f>ROUND(J88, 2)</f>
        <v>0</v>
      </c>
      <c r="M30" s="32"/>
    </row>
    <row r="31" spans="2:13" s="1" customFormat="1" ht="6.95" customHeight="1" x14ac:dyDescent="0.2">
      <c r="B31" s="32"/>
      <c r="D31" s="48"/>
      <c r="E31" s="48"/>
      <c r="F31" s="48"/>
      <c r="G31" s="48"/>
      <c r="H31" s="48"/>
      <c r="I31" s="48"/>
      <c r="J31" s="48"/>
      <c r="K31" s="48"/>
      <c r="L31" s="268"/>
      <c r="M31" s="32"/>
    </row>
    <row r="32" spans="2:13" s="1" customFormat="1" ht="14.45" customHeight="1" x14ac:dyDescent="0.2">
      <c r="B32" s="32"/>
      <c r="F32" s="85" t="s">
        <v>48</v>
      </c>
      <c r="I32" s="85" t="s">
        <v>47</v>
      </c>
      <c r="J32" s="85" t="s">
        <v>49</v>
      </c>
      <c r="M32" s="32"/>
    </row>
    <row r="33" spans="2:13" s="1" customFormat="1" ht="14.45" customHeight="1" x14ac:dyDescent="0.2">
      <c r="B33" s="32"/>
      <c r="D33" s="86" t="s">
        <v>50</v>
      </c>
      <c r="E33" s="28" t="s">
        <v>51</v>
      </c>
      <c r="F33" s="87">
        <f>ROUND((SUM(BF88:BF176)),  2)</f>
        <v>0</v>
      </c>
      <c r="I33" s="88">
        <v>0.21</v>
      </c>
      <c r="J33" s="87">
        <f>ROUND(((SUM(BF88:BF176))*I33),  2)</f>
        <v>0</v>
      </c>
      <c r="M33" s="32"/>
    </row>
    <row r="34" spans="2:13" s="1" customFormat="1" ht="14.45" customHeight="1" x14ac:dyDescent="0.2">
      <c r="B34" s="32"/>
      <c r="E34" s="28" t="s">
        <v>52</v>
      </c>
      <c r="F34" s="87">
        <f>ROUND((SUM(BG88:BG176)),  2)</f>
        <v>0</v>
      </c>
      <c r="I34" s="88">
        <v>0.15</v>
      </c>
      <c r="J34" s="87">
        <f>ROUND(((SUM(BG88:BG176))*I34),  2)</f>
        <v>0</v>
      </c>
      <c r="M34" s="32"/>
    </row>
    <row r="35" spans="2:13" s="1" customFormat="1" ht="14.45" hidden="1" customHeight="1" x14ac:dyDescent="0.2">
      <c r="B35" s="32"/>
      <c r="E35" s="28" t="s">
        <v>53</v>
      </c>
      <c r="F35" s="87">
        <f>ROUND((SUM(BH88:BH176)),  2)</f>
        <v>0</v>
      </c>
      <c r="I35" s="88">
        <v>0.21</v>
      </c>
      <c r="J35" s="87">
        <f>0</f>
        <v>0</v>
      </c>
      <c r="M35" s="32"/>
    </row>
    <row r="36" spans="2:13" s="1" customFormat="1" ht="14.45" hidden="1" customHeight="1" x14ac:dyDescent="0.2">
      <c r="B36" s="32"/>
      <c r="E36" s="28" t="s">
        <v>54</v>
      </c>
      <c r="F36" s="87">
        <f>ROUND((SUM(BI88:BI176)),  2)</f>
        <v>0</v>
      </c>
      <c r="I36" s="88">
        <v>0.15</v>
      </c>
      <c r="J36" s="87">
        <f>0</f>
        <v>0</v>
      </c>
      <c r="M36" s="32"/>
    </row>
    <row r="37" spans="2:13" s="1" customFormat="1" ht="14.45" hidden="1" customHeight="1" x14ac:dyDescent="0.2">
      <c r="B37" s="32"/>
      <c r="E37" s="28" t="s">
        <v>55</v>
      </c>
      <c r="F37" s="87">
        <f>ROUND((SUM(BJ88:BJ176)),  2)</f>
        <v>0</v>
      </c>
      <c r="I37" s="88">
        <v>0</v>
      </c>
      <c r="J37" s="87">
        <f>0</f>
        <v>0</v>
      </c>
      <c r="M37" s="32"/>
    </row>
    <row r="38" spans="2:13" s="1" customFormat="1" ht="6.95" customHeight="1" x14ac:dyDescent="0.2">
      <c r="B38" s="32"/>
      <c r="M38" s="32"/>
    </row>
    <row r="39" spans="2:13" s="1" customFormat="1" ht="25.35" customHeight="1" x14ac:dyDescent="0.2">
      <c r="B39" s="32"/>
      <c r="C39" s="89"/>
      <c r="D39" s="90" t="s">
        <v>56</v>
      </c>
      <c r="E39" s="51"/>
      <c r="F39" s="51"/>
      <c r="G39" s="91" t="s">
        <v>57</v>
      </c>
      <c r="H39" s="92" t="s">
        <v>58</v>
      </c>
      <c r="I39" s="51"/>
      <c r="J39" s="93">
        <f>SUM(J30:J37)</f>
        <v>0</v>
      </c>
      <c r="K39" s="94"/>
      <c r="L39" s="269"/>
      <c r="M39" s="32"/>
    </row>
    <row r="40" spans="2:13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268"/>
      <c r="M40" s="32"/>
    </row>
    <row r="44" spans="2:13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268"/>
      <c r="M44" s="32"/>
    </row>
    <row r="45" spans="2:13" s="1" customFormat="1" ht="24.95" customHeight="1" x14ac:dyDescent="0.2">
      <c r="B45" s="32"/>
      <c r="C45" s="22" t="s">
        <v>109</v>
      </c>
      <c r="M45" s="32"/>
    </row>
    <row r="46" spans="2:13" s="1" customFormat="1" ht="6.95" customHeight="1" x14ac:dyDescent="0.2">
      <c r="B46" s="32"/>
      <c r="M46" s="32"/>
    </row>
    <row r="47" spans="2:13" s="1" customFormat="1" ht="12" customHeight="1" x14ac:dyDescent="0.2">
      <c r="B47" s="32"/>
      <c r="C47" s="28" t="s">
        <v>16</v>
      </c>
      <c r="M47" s="32"/>
    </row>
    <row r="48" spans="2:13" s="1" customFormat="1" ht="16.5" customHeight="1" x14ac:dyDescent="0.2">
      <c r="B48" s="32"/>
      <c r="E48" s="326" t="str">
        <f>E7</f>
        <v>UK-1.LF- Instalace systému VZT a klimatizace, Studničkova 2, Praha</v>
      </c>
      <c r="F48" s="327"/>
      <c r="G48" s="327"/>
      <c r="H48" s="327"/>
      <c r="M48" s="32"/>
    </row>
    <row r="49" spans="2:48" s="1" customFormat="1" ht="12" customHeight="1" x14ac:dyDescent="0.2">
      <c r="B49" s="32"/>
      <c r="C49" s="28" t="s">
        <v>107</v>
      </c>
      <c r="M49" s="32"/>
    </row>
    <row r="50" spans="2:48" s="1" customFormat="1" ht="16.5" customHeight="1" x14ac:dyDescent="0.2">
      <c r="B50" s="32"/>
      <c r="E50" s="311" t="str">
        <f>E9</f>
        <v>02 - Elektroinstalace</v>
      </c>
      <c r="F50" s="325"/>
      <c r="G50" s="325"/>
      <c r="H50" s="325"/>
      <c r="M50" s="32"/>
    </row>
    <row r="51" spans="2:48" s="1" customFormat="1" ht="6.95" customHeight="1" x14ac:dyDescent="0.2">
      <c r="B51" s="32"/>
      <c r="M51" s="32"/>
    </row>
    <row r="52" spans="2:48" s="1" customFormat="1" ht="12" customHeight="1" x14ac:dyDescent="0.2">
      <c r="B52" s="32"/>
      <c r="C52" s="28" t="s">
        <v>22</v>
      </c>
      <c r="F52" s="26" t="str">
        <f>F12</f>
        <v>Praha</v>
      </c>
      <c r="I52" s="28" t="s">
        <v>24</v>
      </c>
      <c r="J52" s="272" t="str">
        <f>IF(J12="","",J12)</f>
        <v>Vyplň údaj</v>
      </c>
      <c r="M52" s="32"/>
    </row>
    <row r="53" spans="2:48" s="1" customFormat="1" ht="6.95" customHeight="1" x14ac:dyDescent="0.2">
      <c r="B53" s="32"/>
      <c r="M53" s="32"/>
    </row>
    <row r="54" spans="2:48" s="1" customFormat="1" ht="15.2" customHeight="1" x14ac:dyDescent="0.2">
      <c r="B54" s="32"/>
      <c r="C54" s="28" t="s">
        <v>30</v>
      </c>
      <c r="F54" s="26" t="str">
        <f>E15</f>
        <v>1. lékařská fakulta Univerzity Karlovy, Kateřinská 32, Praha 2</v>
      </c>
      <c r="I54" s="28" t="s">
        <v>37</v>
      </c>
      <c r="J54" s="30" t="str">
        <f>E21</f>
        <v xml:space="preserve"> </v>
      </c>
      <c r="M54" s="32"/>
    </row>
    <row r="55" spans="2:48" s="1" customFormat="1" ht="25.7" customHeight="1" x14ac:dyDescent="0.2">
      <c r="B55" s="32"/>
      <c r="C55" s="28" t="s">
        <v>36</v>
      </c>
      <c r="F55" s="273" t="str">
        <f>IF(E18="","",E18)</f>
        <v>Vyplň údaj</v>
      </c>
      <c r="I55" s="28" t="s">
        <v>41</v>
      </c>
      <c r="J55" s="30" t="str">
        <f>E24</f>
        <v>Petr Krčál, Dukelská 973, 564 01 Žamberk</v>
      </c>
      <c r="M55" s="32"/>
    </row>
    <row r="56" spans="2:48" s="1" customFormat="1" ht="10.35" customHeight="1" x14ac:dyDescent="0.2">
      <c r="B56" s="32"/>
      <c r="M56" s="32"/>
    </row>
    <row r="57" spans="2:48" s="1" customFormat="1" ht="29.25" customHeight="1" x14ac:dyDescent="0.2">
      <c r="B57" s="32"/>
      <c r="C57" s="95" t="s">
        <v>110</v>
      </c>
      <c r="D57" s="89"/>
      <c r="E57" s="89"/>
      <c r="F57" s="89"/>
      <c r="G57" s="89"/>
      <c r="H57" s="89"/>
      <c r="I57" s="89"/>
      <c r="J57" s="96" t="s">
        <v>111</v>
      </c>
      <c r="K57" s="89"/>
      <c r="L57" s="89"/>
      <c r="M57" s="32"/>
    </row>
    <row r="58" spans="2:48" s="1" customFormat="1" ht="10.35" customHeight="1" x14ac:dyDescent="0.2">
      <c r="B58" s="32"/>
      <c r="M58" s="32"/>
    </row>
    <row r="59" spans="2:48" s="1" customFormat="1" ht="22.9" customHeight="1" x14ac:dyDescent="0.2">
      <c r="B59" s="32"/>
      <c r="C59" s="97" t="s">
        <v>78</v>
      </c>
      <c r="J59" s="60">
        <f>J88</f>
        <v>0</v>
      </c>
      <c r="M59" s="32"/>
      <c r="AV59" s="18" t="s">
        <v>112</v>
      </c>
    </row>
    <row r="60" spans="2:48" s="8" customFormat="1" ht="24.95" customHeight="1" x14ac:dyDescent="0.2">
      <c r="B60" s="98"/>
      <c r="D60" s="99" t="s">
        <v>113</v>
      </c>
      <c r="E60" s="100"/>
      <c r="F60" s="100"/>
      <c r="G60" s="100"/>
      <c r="H60" s="100"/>
      <c r="I60" s="100"/>
      <c r="J60" s="101">
        <f>J89</f>
        <v>0</v>
      </c>
      <c r="M60" s="98"/>
    </row>
    <row r="61" spans="2:48" s="9" customFormat="1" ht="19.899999999999999" customHeight="1" x14ac:dyDescent="0.2">
      <c r="B61" s="102"/>
      <c r="D61" s="103" t="s">
        <v>117</v>
      </c>
      <c r="E61" s="104"/>
      <c r="F61" s="104"/>
      <c r="G61" s="104"/>
      <c r="H61" s="104"/>
      <c r="I61" s="104"/>
      <c r="J61" s="105">
        <f>J90</f>
        <v>0</v>
      </c>
      <c r="M61" s="102"/>
    </row>
    <row r="62" spans="2:48" s="9" customFormat="1" ht="19.899999999999999" customHeight="1" x14ac:dyDescent="0.2">
      <c r="B62" s="102"/>
      <c r="D62" s="103" t="s">
        <v>118</v>
      </c>
      <c r="E62" s="104"/>
      <c r="F62" s="104"/>
      <c r="G62" s="104"/>
      <c r="H62" s="104"/>
      <c r="I62" s="104"/>
      <c r="J62" s="105">
        <f>J96</f>
        <v>0</v>
      </c>
      <c r="M62" s="102"/>
    </row>
    <row r="63" spans="2:48" s="9" customFormat="1" ht="19.899999999999999" customHeight="1" x14ac:dyDescent="0.2">
      <c r="B63" s="102"/>
      <c r="D63" s="103" t="s">
        <v>429</v>
      </c>
      <c r="E63" s="104"/>
      <c r="F63" s="104"/>
      <c r="G63" s="104"/>
      <c r="H63" s="104"/>
      <c r="I63" s="104"/>
      <c r="J63" s="105">
        <f>J101</f>
        <v>0</v>
      </c>
      <c r="M63" s="102"/>
    </row>
    <row r="64" spans="2:48" s="9" customFormat="1" ht="19.899999999999999" customHeight="1" x14ac:dyDescent="0.2">
      <c r="B64" s="102"/>
      <c r="D64" s="103" t="s">
        <v>119</v>
      </c>
      <c r="E64" s="104"/>
      <c r="F64" s="104"/>
      <c r="G64" s="104"/>
      <c r="H64" s="104"/>
      <c r="I64" s="104"/>
      <c r="J64" s="105">
        <f>J106</f>
        <v>0</v>
      </c>
      <c r="M64" s="102"/>
    </row>
    <row r="65" spans="2:13" s="9" customFormat="1" ht="19.899999999999999" customHeight="1" x14ac:dyDescent="0.2">
      <c r="B65" s="102"/>
      <c r="D65" s="103" t="s">
        <v>120</v>
      </c>
      <c r="E65" s="104"/>
      <c r="F65" s="104"/>
      <c r="G65" s="104"/>
      <c r="H65" s="104"/>
      <c r="I65" s="104"/>
      <c r="J65" s="105">
        <f>J115</f>
        <v>0</v>
      </c>
      <c r="M65" s="102"/>
    </row>
    <row r="66" spans="2:13" s="8" customFormat="1" ht="24.95" customHeight="1" x14ac:dyDescent="0.2">
      <c r="B66" s="98"/>
      <c r="D66" s="99" t="s">
        <v>430</v>
      </c>
      <c r="E66" s="100"/>
      <c r="F66" s="100"/>
      <c r="G66" s="100"/>
      <c r="H66" s="100"/>
      <c r="I66" s="100"/>
      <c r="J66" s="101">
        <f>J117</f>
        <v>0</v>
      </c>
      <c r="M66" s="98"/>
    </row>
    <row r="67" spans="2:13" s="9" customFormat="1" ht="19.899999999999999" customHeight="1" x14ac:dyDescent="0.2">
      <c r="B67" s="102"/>
      <c r="D67" s="103" t="s">
        <v>431</v>
      </c>
      <c r="E67" s="104"/>
      <c r="F67" s="104"/>
      <c r="G67" s="104"/>
      <c r="H67" s="104"/>
      <c r="I67" s="104"/>
      <c r="J67" s="105">
        <f>J118</f>
        <v>0</v>
      </c>
      <c r="M67" s="102"/>
    </row>
    <row r="68" spans="2:13" s="9" customFormat="1" ht="19.899999999999999" customHeight="1" x14ac:dyDescent="0.2">
      <c r="B68" s="102"/>
      <c r="D68" s="103" t="s">
        <v>432</v>
      </c>
      <c r="E68" s="104"/>
      <c r="F68" s="104"/>
      <c r="G68" s="104"/>
      <c r="H68" s="104"/>
      <c r="I68" s="104"/>
      <c r="J68" s="105">
        <f>J171</f>
        <v>0</v>
      </c>
      <c r="M68" s="102"/>
    </row>
    <row r="69" spans="2:13" s="1" customFormat="1" ht="21.75" customHeight="1" x14ac:dyDescent="0.2">
      <c r="B69" s="32"/>
      <c r="M69" s="32"/>
    </row>
    <row r="70" spans="2:13" s="1" customFormat="1" ht="6.95" customHeight="1" x14ac:dyDescent="0.2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268"/>
      <c r="M70" s="32"/>
    </row>
    <row r="74" spans="2:13" s="1" customFormat="1" ht="6.9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268"/>
      <c r="M74" s="32"/>
    </row>
    <row r="75" spans="2:13" s="1" customFormat="1" ht="24.95" customHeight="1" x14ac:dyDescent="0.2">
      <c r="B75" s="32"/>
      <c r="C75" s="22" t="s">
        <v>128</v>
      </c>
      <c r="M75" s="32"/>
    </row>
    <row r="76" spans="2:13" s="1" customFormat="1" ht="6.95" customHeight="1" x14ac:dyDescent="0.2">
      <c r="B76" s="32"/>
      <c r="M76" s="32"/>
    </row>
    <row r="77" spans="2:13" s="1" customFormat="1" ht="12" customHeight="1" x14ac:dyDescent="0.2">
      <c r="B77" s="32"/>
      <c r="C77" s="28" t="s">
        <v>16</v>
      </c>
      <c r="M77" s="32"/>
    </row>
    <row r="78" spans="2:13" s="1" customFormat="1" ht="16.5" customHeight="1" x14ac:dyDescent="0.2">
      <c r="B78" s="32"/>
      <c r="E78" s="326" t="str">
        <f>E7</f>
        <v>UK-1.LF- Instalace systému VZT a klimatizace, Studničkova 2, Praha</v>
      </c>
      <c r="F78" s="327"/>
      <c r="G78" s="327"/>
      <c r="H78" s="327"/>
      <c r="M78" s="32"/>
    </row>
    <row r="79" spans="2:13" s="1" customFormat="1" ht="12" customHeight="1" x14ac:dyDescent="0.2">
      <c r="B79" s="32"/>
      <c r="C79" s="28" t="s">
        <v>107</v>
      </c>
      <c r="M79" s="32"/>
    </row>
    <row r="80" spans="2:13" s="1" customFormat="1" ht="16.5" customHeight="1" x14ac:dyDescent="0.2">
      <c r="B80" s="32"/>
      <c r="E80" s="311" t="str">
        <f>E9</f>
        <v>02 - Elektroinstalace</v>
      </c>
      <c r="F80" s="325"/>
      <c r="G80" s="325"/>
      <c r="H80" s="325"/>
      <c r="M80" s="32"/>
    </row>
    <row r="81" spans="2:66" s="1" customFormat="1" ht="6.95" customHeight="1" x14ac:dyDescent="0.2">
      <c r="B81" s="32"/>
      <c r="M81" s="32"/>
    </row>
    <row r="82" spans="2:66" s="1" customFormat="1" ht="12" customHeight="1" x14ac:dyDescent="0.2">
      <c r="B82" s="32"/>
      <c r="C82" s="28" t="s">
        <v>22</v>
      </c>
      <c r="F82" s="26" t="str">
        <f>F12</f>
        <v>Praha</v>
      </c>
      <c r="I82" s="28" t="s">
        <v>24</v>
      </c>
      <c r="J82" s="272" t="str">
        <f>IF(J12="","",J12)</f>
        <v>Vyplň údaj</v>
      </c>
      <c r="M82" s="32"/>
    </row>
    <row r="83" spans="2:66" s="1" customFormat="1" ht="6.95" customHeight="1" x14ac:dyDescent="0.2">
      <c r="B83" s="32"/>
      <c r="M83" s="32"/>
    </row>
    <row r="84" spans="2:66" s="1" customFormat="1" ht="15.2" customHeight="1" x14ac:dyDescent="0.2">
      <c r="B84" s="32"/>
      <c r="C84" s="28" t="s">
        <v>30</v>
      </c>
      <c r="F84" s="26" t="str">
        <f>E15</f>
        <v>1. lékařská fakulta Univerzity Karlovy, Kateřinská 32, Praha 2</v>
      </c>
      <c r="I84" s="28" t="s">
        <v>37</v>
      </c>
      <c r="J84" s="30" t="str">
        <f>E21</f>
        <v xml:space="preserve"> </v>
      </c>
      <c r="M84" s="32"/>
    </row>
    <row r="85" spans="2:66" s="1" customFormat="1" ht="25.7" customHeight="1" x14ac:dyDescent="0.2">
      <c r="B85" s="32"/>
      <c r="C85" s="28" t="s">
        <v>36</v>
      </c>
      <c r="F85" s="273" t="str">
        <f>IF(E18="","",E18)</f>
        <v>Vyplň údaj</v>
      </c>
      <c r="I85" s="28" t="s">
        <v>41</v>
      </c>
      <c r="J85" s="30" t="str">
        <f>E24</f>
        <v>Petr Krčál, Dukelská 973, 564 01 Žamberk</v>
      </c>
      <c r="M85" s="32"/>
    </row>
    <row r="86" spans="2:66" s="1" customFormat="1" ht="10.35" customHeight="1" x14ac:dyDescent="0.2">
      <c r="B86" s="32"/>
      <c r="M86" s="32"/>
    </row>
    <row r="87" spans="2:66" s="10" customFormat="1" ht="29.25" customHeight="1" x14ac:dyDescent="0.2">
      <c r="B87" s="106"/>
      <c r="C87" s="107" t="s">
        <v>129</v>
      </c>
      <c r="D87" s="108" t="s">
        <v>65</v>
      </c>
      <c r="E87" s="108" t="s">
        <v>61</v>
      </c>
      <c r="F87" s="108" t="s">
        <v>62</v>
      </c>
      <c r="G87" s="108" t="s">
        <v>130</v>
      </c>
      <c r="H87" s="108" t="s">
        <v>131</v>
      </c>
      <c r="I87" s="276" t="s">
        <v>132</v>
      </c>
      <c r="J87" s="108" t="s">
        <v>111</v>
      </c>
      <c r="K87" s="108" t="s">
        <v>133</v>
      </c>
      <c r="L87" s="270" t="s">
        <v>134</v>
      </c>
      <c r="M87" s="106"/>
      <c r="N87" s="53" t="s">
        <v>38</v>
      </c>
      <c r="O87" s="54" t="s">
        <v>50</v>
      </c>
      <c r="P87" s="54" t="s">
        <v>135</v>
      </c>
      <c r="Q87" s="54" t="s">
        <v>136</v>
      </c>
      <c r="R87" s="54" t="s">
        <v>137</v>
      </c>
      <c r="S87" s="54" t="s">
        <v>138</v>
      </c>
      <c r="T87" s="54" t="s">
        <v>139</v>
      </c>
      <c r="U87" s="55" t="s">
        <v>140</v>
      </c>
    </row>
    <row r="88" spans="2:66" s="1" customFormat="1" ht="22.9" customHeight="1" x14ac:dyDescent="0.25">
      <c r="B88" s="32"/>
      <c r="C88" s="58" t="s">
        <v>141</v>
      </c>
      <c r="J88" s="110">
        <f>BL88</f>
        <v>0</v>
      </c>
      <c r="M88" s="32"/>
      <c r="N88" s="56"/>
      <c r="O88" s="48"/>
      <c r="P88" s="48"/>
      <c r="Q88" s="111">
        <f>Q89+Q117</f>
        <v>0</v>
      </c>
      <c r="R88" s="48"/>
      <c r="S88" s="111">
        <f>S89+S117</f>
        <v>0.27304249999999997</v>
      </c>
      <c r="T88" s="48"/>
      <c r="U88" s="112">
        <f>U89+U117</f>
        <v>4.9799999999999995</v>
      </c>
      <c r="AU88" s="18" t="s">
        <v>79</v>
      </c>
      <c r="AV88" s="18" t="s">
        <v>112</v>
      </c>
      <c r="BL88" s="113">
        <f>BL89+BL117</f>
        <v>0</v>
      </c>
    </row>
    <row r="89" spans="2:66" s="11" customFormat="1" ht="25.9" customHeight="1" x14ac:dyDescent="0.2">
      <c r="B89" s="114"/>
      <c r="D89" s="115" t="s">
        <v>79</v>
      </c>
      <c r="E89" s="116" t="s">
        <v>142</v>
      </c>
      <c r="F89" s="116" t="s">
        <v>143</v>
      </c>
      <c r="I89" s="117"/>
      <c r="J89" s="118">
        <f>BL89</f>
        <v>0</v>
      </c>
      <c r="M89" s="114"/>
      <c r="N89" s="119"/>
      <c r="Q89" s="120">
        <f>Q90+Q96+Q101+Q106+Q115</f>
        <v>0</v>
      </c>
      <c r="S89" s="120">
        <f>S90+S96+S101+S106+S115</f>
        <v>0.25134249999999997</v>
      </c>
      <c r="U89" s="121">
        <f>U90+U96+U101+U106+U115</f>
        <v>4.9799999999999995</v>
      </c>
      <c r="AS89" s="115" t="s">
        <v>88</v>
      </c>
      <c r="AU89" s="122" t="s">
        <v>79</v>
      </c>
      <c r="AV89" s="122" t="s">
        <v>80</v>
      </c>
      <c r="AZ89" s="115" t="s">
        <v>144</v>
      </c>
      <c r="BL89" s="123">
        <f>BL90+BL96+BL101+BL106+BL115</f>
        <v>0</v>
      </c>
    </row>
    <row r="90" spans="2:66" s="11" customFormat="1" ht="22.9" customHeight="1" x14ac:dyDescent="0.2">
      <c r="B90" s="114"/>
      <c r="D90" s="115" t="s">
        <v>79</v>
      </c>
      <c r="E90" s="124" t="s">
        <v>177</v>
      </c>
      <c r="F90" s="124" t="s">
        <v>178</v>
      </c>
      <c r="I90" s="117"/>
      <c r="J90" s="125">
        <f>BL90</f>
        <v>0</v>
      </c>
      <c r="M90" s="114"/>
      <c r="N90" s="119"/>
      <c r="Q90" s="120">
        <f>SUM(Q91:Q95)</f>
        <v>0</v>
      </c>
      <c r="S90" s="120">
        <f>SUM(S91:S95)</f>
        <v>0.25134249999999997</v>
      </c>
      <c r="U90" s="121">
        <f>SUM(U91:U95)</f>
        <v>0</v>
      </c>
      <c r="AS90" s="115" t="s">
        <v>88</v>
      </c>
      <c r="AU90" s="122" t="s">
        <v>79</v>
      </c>
      <c r="AV90" s="122" t="s">
        <v>88</v>
      </c>
      <c r="AZ90" s="115" t="s">
        <v>144</v>
      </c>
      <c r="BL90" s="123">
        <f>SUM(BL91:BL95)</f>
        <v>0</v>
      </c>
    </row>
    <row r="91" spans="2:66" s="1" customFormat="1" ht="21.75" customHeight="1" x14ac:dyDescent="0.2">
      <c r="B91" s="32"/>
      <c r="C91" s="126" t="s">
        <v>88</v>
      </c>
      <c r="D91" s="126" t="s">
        <v>147</v>
      </c>
      <c r="E91" s="127" t="s">
        <v>433</v>
      </c>
      <c r="F91" s="128" t="s">
        <v>434</v>
      </c>
      <c r="G91" s="129" t="s">
        <v>160</v>
      </c>
      <c r="H91" s="130">
        <v>7</v>
      </c>
      <c r="I91" s="131"/>
      <c r="J91" s="132">
        <f>ROUND(I91*H91,2)</f>
        <v>0</v>
      </c>
      <c r="K91" s="128" t="s">
        <v>151</v>
      </c>
      <c r="L91" s="128"/>
      <c r="M91" s="32"/>
      <c r="N91" s="133" t="s">
        <v>38</v>
      </c>
      <c r="O91" s="134" t="s">
        <v>51</v>
      </c>
      <c r="Q91" s="135">
        <f>P91*H91</f>
        <v>0</v>
      </c>
      <c r="R91" s="135">
        <v>9.7000000000000003E-3</v>
      </c>
      <c r="S91" s="135">
        <f>R91*H91</f>
        <v>6.7900000000000002E-2</v>
      </c>
      <c r="T91" s="135">
        <v>0</v>
      </c>
      <c r="U91" s="136">
        <f>T91*H91</f>
        <v>0</v>
      </c>
      <c r="AS91" s="137" t="s">
        <v>152</v>
      </c>
      <c r="AU91" s="137" t="s">
        <v>147</v>
      </c>
      <c r="AV91" s="137" t="s">
        <v>90</v>
      </c>
      <c r="AZ91" s="18" t="s">
        <v>144</v>
      </c>
      <c r="BF91" s="138">
        <f>IF(O91="základní",J91,0)</f>
        <v>0</v>
      </c>
      <c r="BG91" s="138">
        <f>IF(O91="snížená",J91,0)</f>
        <v>0</v>
      </c>
      <c r="BH91" s="138">
        <f>IF(O91="zákl. přenesená",J91,0)</f>
        <v>0</v>
      </c>
      <c r="BI91" s="138">
        <f>IF(O91="sníž. přenesená",J91,0)</f>
        <v>0</v>
      </c>
      <c r="BJ91" s="138">
        <f>IF(O91="nulová",J91,0)</f>
        <v>0</v>
      </c>
      <c r="BK91" s="18" t="s">
        <v>88</v>
      </c>
      <c r="BL91" s="138">
        <f>ROUND(I91*H91,2)</f>
        <v>0</v>
      </c>
      <c r="BM91" s="18" t="s">
        <v>152</v>
      </c>
      <c r="BN91" s="137" t="s">
        <v>435</v>
      </c>
    </row>
    <row r="92" spans="2:66" s="1" customFormat="1" ht="16.5" customHeight="1" x14ac:dyDescent="0.2">
      <c r="B92" s="32"/>
      <c r="C92" s="126" t="s">
        <v>90</v>
      </c>
      <c r="D92" s="126" t="s">
        <v>147</v>
      </c>
      <c r="E92" s="127" t="s">
        <v>179</v>
      </c>
      <c r="F92" s="128" t="s">
        <v>180</v>
      </c>
      <c r="G92" s="129" t="s">
        <v>181</v>
      </c>
      <c r="H92" s="130">
        <v>2.25</v>
      </c>
      <c r="I92" s="131"/>
      <c r="J92" s="132">
        <f>ROUND(I92*H92,2)</f>
        <v>0</v>
      </c>
      <c r="K92" s="128" t="s">
        <v>151</v>
      </c>
      <c r="L92" s="128"/>
      <c r="M92" s="32"/>
      <c r="N92" s="133" t="s">
        <v>38</v>
      </c>
      <c r="O92" s="134" t="s">
        <v>51</v>
      </c>
      <c r="Q92" s="135">
        <f>P92*H92</f>
        <v>0</v>
      </c>
      <c r="R92" s="135">
        <v>0.04</v>
      </c>
      <c r="S92" s="135">
        <f>R92*H92</f>
        <v>0.09</v>
      </c>
      <c r="T92" s="135">
        <v>0</v>
      </c>
      <c r="U92" s="136">
        <f>T92*H92</f>
        <v>0</v>
      </c>
      <c r="AS92" s="137" t="s">
        <v>152</v>
      </c>
      <c r="AU92" s="137" t="s">
        <v>147</v>
      </c>
      <c r="AV92" s="137" t="s">
        <v>90</v>
      </c>
      <c r="AZ92" s="18" t="s">
        <v>144</v>
      </c>
      <c r="BF92" s="138">
        <f>IF(O92="základní",J92,0)</f>
        <v>0</v>
      </c>
      <c r="BG92" s="138">
        <f>IF(O92="snížená",J92,0)</f>
        <v>0</v>
      </c>
      <c r="BH92" s="138">
        <f>IF(O92="zákl. přenesená",J92,0)</f>
        <v>0</v>
      </c>
      <c r="BI92" s="138">
        <f>IF(O92="sníž. přenesená",J92,0)</f>
        <v>0</v>
      </c>
      <c r="BJ92" s="138">
        <f>IF(O92="nulová",J92,0)</f>
        <v>0</v>
      </c>
      <c r="BK92" s="18" t="s">
        <v>88</v>
      </c>
      <c r="BL92" s="138">
        <f>ROUND(I92*H92,2)</f>
        <v>0</v>
      </c>
      <c r="BM92" s="18" t="s">
        <v>152</v>
      </c>
      <c r="BN92" s="137" t="s">
        <v>436</v>
      </c>
    </row>
    <row r="93" spans="2:66" s="1" customFormat="1" ht="16.5" customHeight="1" x14ac:dyDescent="0.2">
      <c r="B93" s="32"/>
      <c r="C93" s="126" t="s">
        <v>145</v>
      </c>
      <c r="D93" s="126" t="s">
        <v>147</v>
      </c>
      <c r="E93" s="127" t="s">
        <v>184</v>
      </c>
      <c r="F93" s="128" t="s">
        <v>185</v>
      </c>
      <c r="G93" s="129" t="s">
        <v>181</v>
      </c>
      <c r="H93" s="130">
        <v>2.25</v>
      </c>
      <c r="I93" s="131"/>
      <c r="J93" s="132">
        <f>ROUND(I93*H93,2)</f>
        <v>0</v>
      </c>
      <c r="K93" s="128" t="s">
        <v>151</v>
      </c>
      <c r="L93" s="128"/>
      <c r="M93" s="32"/>
      <c r="N93" s="133" t="s">
        <v>38</v>
      </c>
      <c r="O93" s="134" t="s">
        <v>51</v>
      </c>
      <c r="Q93" s="135">
        <f>P93*H93</f>
        <v>0</v>
      </c>
      <c r="R93" s="135">
        <v>4.1529999999999997E-2</v>
      </c>
      <c r="S93" s="135">
        <f>R93*H93</f>
        <v>9.3442499999999998E-2</v>
      </c>
      <c r="T93" s="135">
        <v>0</v>
      </c>
      <c r="U93" s="136">
        <f>T93*H93</f>
        <v>0</v>
      </c>
      <c r="AS93" s="137" t="s">
        <v>152</v>
      </c>
      <c r="AU93" s="137" t="s">
        <v>147</v>
      </c>
      <c r="AV93" s="137" t="s">
        <v>90</v>
      </c>
      <c r="AZ93" s="18" t="s">
        <v>144</v>
      </c>
      <c r="BF93" s="138">
        <f>IF(O93="základní",J93,0)</f>
        <v>0</v>
      </c>
      <c r="BG93" s="138">
        <f>IF(O93="snížená",J93,0)</f>
        <v>0</v>
      </c>
      <c r="BH93" s="138">
        <f>IF(O93="zákl. přenesená",J93,0)</f>
        <v>0</v>
      </c>
      <c r="BI93" s="138">
        <f>IF(O93="sníž. přenesená",J93,0)</f>
        <v>0</v>
      </c>
      <c r="BJ93" s="138">
        <f>IF(O93="nulová",J93,0)</f>
        <v>0</v>
      </c>
      <c r="BK93" s="18" t="s">
        <v>88</v>
      </c>
      <c r="BL93" s="138">
        <f>ROUND(I93*H93,2)</f>
        <v>0</v>
      </c>
      <c r="BM93" s="18" t="s">
        <v>152</v>
      </c>
      <c r="BN93" s="137" t="s">
        <v>437</v>
      </c>
    </row>
    <row r="94" spans="2:66" s="13" customFormat="1" x14ac:dyDescent="0.2">
      <c r="B94" s="146"/>
      <c r="D94" s="140" t="s">
        <v>171</v>
      </c>
      <c r="E94" s="147" t="s">
        <v>38</v>
      </c>
      <c r="F94" s="148" t="s">
        <v>438</v>
      </c>
      <c r="H94" s="149">
        <v>2.25</v>
      </c>
      <c r="I94" s="150"/>
      <c r="M94" s="146"/>
      <c r="N94" s="151"/>
      <c r="U94" s="152"/>
      <c r="AU94" s="147" t="s">
        <v>171</v>
      </c>
      <c r="AV94" s="147" t="s">
        <v>90</v>
      </c>
      <c r="AW94" s="13" t="s">
        <v>90</v>
      </c>
      <c r="AX94" s="13" t="s">
        <v>40</v>
      </c>
      <c r="AY94" s="13" t="s">
        <v>80</v>
      </c>
      <c r="AZ94" s="147" t="s">
        <v>144</v>
      </c>
    </row>
    <row r="95" spans="2:66" s="14" customFormat="1" x14ac:dyDescent="0.2">
      <c r="B95" s="153"/>
      <c r="D95" s="140" t="s">
        <v>171</v>
      </c>
      <c r="E95" s="154" t="s">
        <v>38</v>
      </c>
      <c r="F95" s="155" t="s">
        <v>176</v>
      </c>
      <c r="H95" s="156">
        <v>2.25</v>
      </c>
      <c r="I95" s="157"/>
      <c r="M95" s="153"/>
      <c r="N95" s="158"/>
      <c r="U95" s="159"/>
      <c r="AU95" s="154" t="s">
        <v>171</v>
      </c>
      <c r="AV95" s="154" t="s">
        <v>90</v>
      </c>
      <c r="AW95" s="14" t="s">
        <v>152</v>
      </c>
      <c r="AX95" s="14" t="s">
        <v>40</v>
      </c>
      <c r="AY95" s="14" t="s">
        <v>88</v>
      </c>
      <c r="AZ95" s="154" t="s">
        <v>144</v>
      </c>
    </row>
    <row r="96" spans="2:66" s="11" customFormat="1" ht="22.9" customHeight="1" x14ac:dyDescent="0.2">
      <c r="B96" s="114"/>
      <c r="D96" s="115" t="s">
        <v>79</v>
      </c>
      <c r="E96" s="124" t="s">
        <v>189</v>
      </c>
      <c r="F96" s="124" t="s">
        <v>190</v>
      </c>
      <c r="I96" s="117"/>
      <c r="J96" s="125">
        <f>BL96</f>
        <v>0</v>
      </c>
      <c r="M96" s="114"/>
      <c r="N96" s="119"/>
      <c r="Q96" s="120">
        <f>SUM(Q97:Q100)</f>
        <v>0</v>
      </c>
      <c r="S96" s="120">
        <f>SUM(S97:S100)</f>
        <v>0</v>
      </c>
      <c r="U96" s="121">
        <f>SUM(U97:U100)</f>
        <v>0</v>
      </c>
      <c r="AS96" s="115" t="s">
        <v>88</v>
      </c>
      <c r="AU96" s="122" t="s">
        <v>79</v>
      </c>
      <c r="AV96" s="122" t="s">
        <v>88</v>
      </c>
      <c r="AZ96" s="115" t="s">
        <v>144</v>
      </c>
      <c r="BL96" s="123">
        <f>SUM(BL97:BL100)</f>
        <v>0</v>
      </c>
    </row>
    <row r="97" spans="2:66" s="1" customFormat="1" ht="16.5" customHeight="1" x14ac:dyDescent="0.2">
      <c r="B97" s="32"/>
      <c r="C97" s="126" t="s">
        <v>152</v>
      </c>
      <c r="D97" s="126" t="s">
        <v>147</v>
      </c>
      <c r="E97" s="127" t="s">
        <v>439</v>
      </c>
      <c r="F97" s="128" t="s">
        <v>440</v>
      </c>
      <c r="G97" s="129" t="s">
        <v>441</v>
      </c>
      <c r="H97" s="130">
        <v>7</v>
      </c>
      <c r="I97" s="131"/>
      <c r="J97" s="132">
        <f>ROUND(I97*H97,2)</f>
        <v>0</v>
      </c>
      <c r="K97" s="128" t="s">
        <v>151</v>
      </c>
      <c r="L97" s="128"/>
      <c r="M97" s="32"/>
      <c r="N97" s="133" t="s">
        <v>38</v>
      </c>
      <c r="O97" s="134" t="s">
        <v>51</v>
      </c>
      <c r="Q97" s="135">
        <f>P97*H97</f>
        <v>0</v>
      </c>
      <c r="R97" s="135">
        <v>0</v>
      </c>
      <c r="S97" s="135">
        <f>R97*H97</f>
        <v>0</v>
      </c>
      <c r="T97" s="135">
        <v>0</v>
      </c>
      <c r="U97" s="136">
        <f>T97*H97</f>
        <v>0</v>
      </c>
      <c r="AS97" s="137" t="s">
        <v>152</v>
      </c>
      <c r="AU97" s="137" t="s">
        <v>147</v>
      </c>
      <c r="AV97" s="137" t="s">
        <v>90</v>
      </c>
      <c r="AZ97" s="18" t="s">
        <v>144</v>
      </c>
      <c r="BF97" s="138">
        <f>IF(O97="základní",J97,0)</f>
        <v>0</v>
      </c>
      <c r="BG97" s="138">
        <f>IF(O97="snížená",J97,0)</f>
        <v>0</v>
      </c>
      <c r="BH97" s="138">
        <f>IF(O97="zákl. přenesená",J97,0)</f>
        <v>0</v>
      </c>
      <c r="BI97" s="138">
        <f>IF(O97="sníž. přenesená",J97,0)</f>
        <v>0</v>
      </c>
      <c r="BJ97" s="138">
        <f>IF(O97="nulová",J97,0)</f>
        <v>0</v>
      </c>
      <c r="BK97" s="18" t="s">
        <v>88</v>
      </c>
      <c r="BL97" s="138">
        <f>ROUND(I97*H97,2)</f>
        <v>0</v>
      </c>
      <c r="BM97" s="18" t="s">
        <v>152</v>
      </c>
      <c r="BN97" s="137" t="s">
        <v>442</v>
      </c>
    </row>
    <row r="98" spans="2:66" s="1" customFormat="1" ht="21.75" customHeight="1" x14ac:dyDescent="0.2">
      <c r="B98" s="32"/>
      <c r="C98" s="126" t="s">
        <v>167</v>
      </c>
      <c r="D98" s="126" t="s">
        <v>147</v>
      </c>
      <c r="E98" s="127" t="s">
        <v>443</v>
      </c>
      <c r="F98" s="128" t="s">
        <v>444</v>
      </c>
      <c r="G98" s="129" t="s">
        <v>441</v>
      </c>
      <c r="H98" s="130">
        <v>98</v>
      </c>
      <c r="I98" s="131"/>
      <c r="J98" s="132">
        <f>ROUND(I98*H98,2)</f>
        <v>0</v>
      </c>
      <c r="K98" s="128" t="s">
        <v>151</v>
      </c>
      <c r="L98" s="128"/>
      <c r="M98" s="32"/>
      <c r="N98" s="133" t="s">
        <v>38</v>
      </c>
      <c r="O98" s="134" t="s">
        <v>51</v>
      </c>
      <c r="Q98" s="135">
        <f>P98*H98</f>
        <v>0</v>
      </c>
      <c r="R98" s="135">
        <v>0</v>
      </c>
      <c r="S98" s="135">
        <f>R98*H98</f>
        <v>0</v>
      </c>
      <c r="T98" s="135">
        <v>0</v>
      </c>
      <c r="U98" s="136">
        <f>T98*H98</f>
        <v>0</v>
      </c>
      <c r="AS98" s="137" t="s">
        <v>152</v>
      </c>
      <c r="AU98" s="137" t="s">
        <v>147</v>
      </c>
      <c r="AV98" s="137" t="s">
        <v>90</v>
      </c>
      <c r="AZ98" s="18" t="s">
        <v>144</v>
      </c>
      <c r="BF98" s="138">
        <f>IF(O98="základní",J98,0)</f>
        <v>0</v>
      </c>
      <c r="BG98" s="138">
        <f>IF(O98="snížená",J98,0)</f>
        <v>0</v>
      </c>
      <c r="BH98" s="138">
        <f>IF(O98="zákl. přenesená",J98,0)</f>
        <v>0</v>
      </c>
      <c r="BI98" s="138">
        <f>IF(O98="sníž. přenesená",J98,0)</f>
        <v>0</v>
      </c>
      <c r="BJ98" s="138">
        <f>IF(O98="nulová",J98,0)</f>
        <v>0</v>
      </c>
      <c r="BK98" s="18" t="s">
        <v>88</v>
      </c>
      <c r="BL98" s="138">
        <f>ROUND(I98*H98,2)</f>
        <v>0</v>
      </c>
      <c r="BM98" s="18" t="s">
        <v>152</v>
      </c>
      <c r="BN98" s="137" t="s">
        <v>445</v>
      </c>
    </row>
    <row r="99" spans="2:66" s="13" customFormat="1" x14ac:dyDescent="0.2">
      <c r="B99" s="146"/>
      <c r="D99" s="140" t="s">
        <v>171</v>
      </c>
      <c r="F99" s="148" t="s">
        <v>446</v>
      </c>
      <c r="H99" s="149">
        <v>98</v>
      </c>
      <c r="I99" s="150"/>
      <c r="M99" s="146"/>
      <c r="N99" s="151"/>
      <c r="U99" s="152"/>
      <c r="AU99" s="147" t="s">
        <v>171</v>
      </c>
      <c r="AV99" s="147" t="s">
        <v>90</v>
      </c>
      <c r="AW99" s="13" t="s">
        <v>90</v>
      </c>
      <c r="AX99" s="13" t="s">
        <v>4</v>
      </c>
      <c r="AY99" s="13" t="s">
        <v>88</v>
      </c>
      <c r="AZ99" s="147" t="s">
        <v>144</v>
      </c>
    </row>
    <row r="100" spans="2:66" s="1" customFormat="1" ht="16.5" customHeight="1" x14ac:dyDescent="0.2">
      <c r="B100" s="32"/>
      <c r="C100" s="126" t="s">
        <v>162</v>
      </c>
      <c r="D100" s="126" t="s">
        <v>147</v>
      </c>
      <c r="E100" s="127" t="s">
        <v>447</v>
      </c>
      <c r="F100" s="128" t="s">
        <v>448</v>
      </c>
      <c r="G100" s="129" t="s">
        <v>441</v>
      </c>
      <c r="H100" s="130">
        <v>7</v>
      </c>
      <c r="I100" s="131"/>
      <c r="J100" s="132">
        <f>ROUND(I100*H100,2)</f>
        <v>0</v>
      </c>
      <c r="K100" s="128" t="s">
        <v>151</v>
      </c>
      <c r="L100" s="128"/>
      <c r="M100" s="32"/>
      <c r="N100" s="133" t="s">
        <v>38</v>
      </c>
      <c r="O100" s="134" t="s">
        <v>51</v>
      </c>
      <c r="Q100" s="135">
        <f>P100*H100</f>
        <v>0</v>
      </c>
      <c r="R100" s="135">
        <v>0</v>
      </c>
      <c r="S100" s="135">
        <f>R100*H100</f>
        <v>0</v>
      </c>
      <c r="T100" s="135">
        <v>0</v>
      </c>
      <c r="U100" s="136">
        <f>T100*H100</f>
        <v>0</v>
      </c>
      <c r="AS100" s="137" t="s">
        <v>152</v>
      </c>
      <c r="AU100" s="137" t="s">
        <v>147</v>
      </c>
      <c r="AV100" s="137" t="s">
        <v>90</v>
      </c>
      <c r="AZ100" s="18" t="s">
        <v>144</v>
      </c>
      <c r="BF100" s="138">
        <f>IF(O100="základní",J100,0)</f>
        <v>0</v>
      </c>
      <c r="BG100" s="138">
        <f>IF(O100="snížená",J100,0)</f>
        <v>0</v>
      </c>
      <c r="BH100" s="138">
        <f>IF(O100="zákl. přenesená",J100,0)</f>
        <v>0</v>
      </c>
      <c r="BI100" s="138">
        <f>IF(O100="sníž. přenesená",J100,0)</f>
        <v>0</v>
      </c>
      <c r="BJ100" s="138">
        <f>IF(O100="nulová",J100,0)</f>
        <v>0</v>
      </c>
      <c r="BK100" s="18" t="s">
        <v>88</v>
      </c>
      <c r="BL100" s="138">
        <f>ROUND(I100*H100,2)</f>
        <v>0</v>
      </c>
      <c r="BM100" s="18" t="s">
        <v>152</v>
      </c>
      <c r="BN100" s="137" t="s">
        <v>449</v>
      </c>
    </row>
    <row r="101" spans="2:66" s="11" customFormat="1" ht="22.9" customHeight="1" x14ac:dyDescent="0.2">
      <c r="B101" s="114"/>
      <c r="D101" s="115" t="s">
        <v>79</v>
      </c>
      <c r="E101" s="124" t="s">
        <v>450</v>
      </c>
      <c r="F101" s="124" t="s">
        <v>451</v>
      </c>
      <c r="I101" s="117"/>
      <c r="J101" s="125">
        <f>BL101</f>
        <v>0</v>
      </c>
      <c r="M101" s="114"/>
      <c r="N101" s="119"/>
      <c r="Q101" s="120">
        <f>SUM(Q102:Q105)</f>
        <v>0</v>
      </c>
      <c r="S101" s="120">
        <f>SUM(S102:S105)</f>
        <v>0</v>
      </c>
      <c r="U101" s="121">
        <f>SUM(U102:U105)</f>
        <v>4.9799999999999995</v>
      </c>
      <c r="AS101" s="115" t="s">
        <v>88</v>
      </c>
      <c r="AU101" s="122" t="s">
        <v>79</v>
      </c>
      <c r="AV101" s="122" t="s">
        <v>88</v>
      </c>
      <c r="AZ101" s="115" t="s">
        <v>144</v>
      </c>
      <c r="BL101" s="123">
        <f>SUM(BL102:BL105)</f>
        <v>0</v>
      </c>
    </row>
    <row r="102" spans="2:66" s="1" customFormat="1" ht="16.5" customHeight="1" x14ac:dyDescent="0.2">
      <c r="B102" s="32"/>
      <c r="C102" s="126" t="s">
        <v>183</v>
      </c>
      <c r="D102" s="126" t="s">
        <v>147</v>
      </c>
      <c r="E102" s="127" t="s">
        <v>452</v>
      </c>
      <c r="F102" s="128" t="s">
        <v>453</v>
      </c>
      <c r="G102" s="129" t="s">
        <v>181</v>
      </c>
      <c r="H102" s="130">
        <v>6</v>
      </c>
      <c r="I102" s="131"/>
      <c r="J102" s="132">
        <f>ROUND(I102*H102,2)</f>
        <v>0</v>
      </c>
      <c r="K102" s="128" t="s">
        <v>38</v>
      </c>
      <c r="L102" s="128"/>
      <c r="M102" s="32"/>
      <c r="N102" s="133" t="s">
        <v>38</v>
      </c>
      <c r="O102" s="134" t="s">
        <v>51</v>
      </c>
      <c r="Q102" s="135">
        <f>P102*H102</f>
        <v>0</v>
      </c>
      <c r="R102" s="135">
        <v>0</v>
      </c>
      <c r="S102" s="135">
        <f>R102*H102</f>
        <v>0</v>
      </c>
      <c r="T102" s="135">
        <v>0.81</v>
      </c>
      <c r="U102" s="136">
        <f>T102*H102</f>
        <v>4.8600000000000003</v>
      </c>
      <c r="AS102" s="137" t="s">
        <v>152</v>
      </c>
      <c r="AU102" s="137" t="s">
        <v>147</v>
      </c>
      <c r="AV102" s="137" t="s">
        <v>90</v>
      </c>
      <c r="AZ102" s="18" t="s">
        <v>144</v>
      </c>
      <c r="BF102" s="138">
        <f>IF(O102="základní",J102,0)</f>
        <v>0</v>
      </c>
      <c r="BG102" s="138">
        <f>IF(O102="snížená",J102,0)</f>
        <v>0</v>
      </c>
      <c r="BH102" s="138">
        <f>IF(O102="zákl. přenesená",J102,0)</f>
        <v>0</v>
      </c>
      <c r="BI102" s="138">
        <f>IF(O102="sníž. přenesená",J102,0)</f>
        <v>0</v>
      </c>
      <c r="BJ102" s="138">
        <f>IF(O102="nulová",J102,0)</f>
        <v>0</v>
      </c>
      <c r="BK102" s="18" t="s">
        <v>88</v>
      </c>
      <c r="BL102" s="138">
        <f>ROUND(I102*H102,2)</f>
        <v>0</v>
      </c>
      <c r="BM102" s="18" t="s">
        <v>152</v>
      </c>
      <c r="BN102" s="137" t="s">
        <v>162</v>
      </c>
    </row>
    <row r="103" spans="2:66" s="1" customFormat="1" ht="16.5" customHeight="1" x14ac:dyDescent="0.2">
      <c r="B103" s="32"/>
      <c r="C103" s="126" t="s">
        <v>191</v>
      </c>
      <c r="D103" s="126" t="s">
        <v>147</v>
      </c>
      <c r="E103" s="127" t="s">
        <v>454</v>
      </c>
      <c r="F103" s="128" t="s">
        <v>455</v>
      </c>
      <c r="G103" s="129" t="s">
        <v>160</v>
      </c>
      <c r="H103" s="130">
        <v>20</v>
      </c>
      <c r="I103" s="131"/>
      <c r="J103" s="132">
        <f>ROUND(I103*H103,2)</f>
        <v>0</v>
      </c>
      <c r="K103" s="128" t="s">
        <v>38</v>
      </c>
      <c r="L103" s="128"/>
      <c r="M103" s="32"/>
      <c r="N103" s="133" t="s">
        <v>38</v>
      </c>
      <c r="O103" s="134" t="s">
        <v>51</v>
      </c>
      <c r="Q103" s="135">
        <f>P103*H103</f>
        <v>0</v>
      </c>
      <c r="R103" s="135">
        <v>0</v>
      </c>
      <c r="S103" s="135">
        <f>R103*H103</f>
        <v>0</v>
      </c>
      <c r="T103" s="135">
        <v>1E-3</v>
      </c>
      <c r="U103" s="136">
        <f>T103*H103</f>
        <v>0.02</v>
      </c>
      <c r="AS103" s="137" t="s">
        <v>152</v>
      </c>
      <c r="AU103" s="137" t="s">
        <v>147</v>
      </c>
      <c r="AV103" s="137" t="s">
        <v>90</v>
      </c>
      <c r="AZ103" s="18" t="s">
        <v>144</v>
      </c>
      <c r="BF103" s="138">
        <f>IF(O103="základní",J103,0)</f>
        <v>0</v>
      </c>
      <c r="BG103" s="138">
        <f>IF(O103="snížená",J103,0)</f>
        <v>0</v>
      </c>
      <c r="BH103" s="138">
        <f>IF(O103="zákl. přenesená",J103,0)</f>
        <v>0</v>
      </c>
      <c r="BI103" s="138">
        <f>IF(O103="sníž. přenesená",J103,0)</f>
        <v>0</v>
      </c>
      <c r="BJ103" s="138">
        <f>IF(O103="nulová",J103,0)</f>
        <v>0</v>
      </c>
      <c r="BK103" s="18" t="s">
        <v>88</v>
      </c>
      <c r="BL103" s="138">
        <f>ROUND(I103*H103,2)</f>
        <v>0</v>
      </c>
      <c r="BM103" s="18" t="s">
        <v>152</v>
      </c>
      <c r="BN103" s="137" t="s">
        <v>191</v>
      </c>
    </row>
    <row r="104" spans="2:66" s="1" customFormat="1" ht="16.5" customHeight="1" x14ac:dyDescent="0.2">
      <c r="B104" s="32"/>
      <c r="C104" s="126" t="s">
        <v>189</v>
      </c>
      <c r="D104" s="126" t="s">
        <v>147</v>
      </c>
      <c r="E104" s="127" t="s">
        <v>456</v>
      </c>
      <c r="F104" s="128" t="s">
        <v>457</v>
      </c>
      <c r="G104" s="129" t="s">
        <v>244</v>
      </c>
      <c r="H104" s="130">
        <v>60</v>
      </c>
      <c r="I104" s="131"/>
      <c r="J104" s="132">
        <f>ROUND(I104*H104,2)</f>
        <v>0</v>
      </c>
      <c r="K104" s="128" t="s">
        <v>151</v>
      </c>
      <c r="L104" s="128"/>
      <c r="M104" s="32"/>
      <c r="N104" s="133" t="s">
        <v>38</v>
      </c>
      <c r="O104" s="134" t="s">
        <v>51</v>
      </c>
      <c r="Q104" s="135">
        <f>P104*H104</f>
        <v>0</v>
      </c>
      <c r="R104" s="135">
        <v>0</v>
      </c>
      <c r="S104" s="135">
        <f>R104*H104</f>
        <v>0</v>
      </c>
      <c r="T104" s="135">
        <v>1E-3</v>
      </c>
      <c r="U104" s="136">
        <f>T104*H104</f>
        <v>0.06</v>
      </c>
      <c r="AS104" s="137" t="s">
        <v>152</v>
      </c>
      <c r="AU104" s="137" t="s">
        <v>147</v>
      </c>
      <c r="AV104" s="137" t="s">
        <v>90</v>
      </c>
      <c r="AZ104" s="18" t="s">
        <v>144</v>
      </c>
      <c r="BF104" s="138">
        <f>IF(O104="základní",J104,0)</f>
        <v>0</v>
      </c>
      <c r="BG104" s="138">
        <f>IF(O104="snížená",J104,0)</f>
        <v>0</v>
      </c>
      <c r="BH104" s="138">
        <f>IF(O104="zákl. přenesená",J104,0)</f>
        <v>0</v>
      </c>
      <c r="BI104" s="138">
        <f>IF(O104="sníž. přenesená",J104,0)</f>
        <v>0</v>
      </c>
      <c r="BJ104" s="138">
        <f>IF(O104="nulová",J104,0)</f>
        <v>0</v>
      </c>
      <c r="BK104" s="18" t="s">
        <v>88</v>
      </c>
      <c r="BL104" s="138">
        <f>ROUND(I104*H104,2)</f>
        <v>0</v>
      </c>
      <c r="BM104" s="18" t="s">
        <v>152</v>
      </c>
      <c r="BN104" s="137" t="s">
        <v>458</v>
      </c>
    </row>
    <row r="105" spans="2:66" s="1" customFormat="1" ht="16.5" customHeight="1" x14ac:dyDescent="0.2">
      <c r="B105" s="32"/>
      <c r="C105" s="126" t="s">
        <v>202</v>
      </c>
      <c r="D105" s="126" t="s">
        <v>147</v>
      </c>
      <c r="E105" s="127" t="s">
        <v>459</v>
      </c>
      <c r="F105" s="128" t="s">
        <v>460</v>
      </c>
      <c r="G105" s="129" t="s">
        <v>160</v>
      </c>
      <c r="H105" s="130">
        <v>20</v>
      </c>
      <c r="I105" s="131"/>
      <c r="J105" s="132">
        <f>ROUND(I105*H105,2)</f>
        <v>0</v>
      </c>
      <c r="K105" s="128" t="s">
        <v>38</v>
      </c>
      <c r="L105" s="128"/>
      <c r="M105" s="32"/>
      <c r="N105" s="133" t="s">
        <v>38</v>
      </c>
      <c r="O105" s="134" t="s">
        <v>51</v>
      </c>
      <c r="Q105" s="135">
        <f>P105*H105</f>
        <v>0</v>
      </c>
      <c r="R105" s="135">
        <v>0</v>
      </c>
      <c r="S105" s="135">
        <f>R105*H105</f>
        <v>0</v>
      </c>
      <c r="T105" s="135">
        <v>2E-3</v>
      </c>
      <c r="U105" s="136">
        <f>T105*H105</f>
        <v>0.04</v>
      </c>
      <c r="AS105" s="137" t="s">
        <v>152</v>
      </c>
      <c r="AU105" s="137" t="s">
        <v>147</v>
      </c>
      <c r="AV105" s="137" t="s">
        <v>90</v>
      </c>
      <c r="AZ105" s="18" t="s">
        <v>144</v>
      </c>
      <c r="BF105" s="138">
        <f>IF(O105="základní",J105,0)</f>
        <v>0</v>
      </c>
      <c r="BG105" s="138">
        <f>IF(O105="snížená",J105,0)</f>
        <v>0</v>
      </c>
      <c r="BH105" s="138">
        <f>IF(O105="zákl. přenesená",J105,0)</f>
        <v>0</v>
      </c>
      <c r="BI105" s="138">
        <f>IF(O105="sníž. přenesená",J105,0)</f>
        <v>0</v>
      </c>
      <c r="BJ105" s="138">
        <f>IF(O105="nulová",J105,0)</f>
        <v>0</v>
      </c>
      <c r="BK105" s="18" t="s">
        <v>88</v>
      </c>
      <c r="BL105" s="138">
        <f>ROUND(I105*H105,2)</f>
        <v>0</v>
      </c>
      <c r="BM105" s="18" t="s">
        <v>152</v>
      </c>
      <c r="BN105" s="137" t="s">
        <v>212</v>
      </c>
    </row>
    <row r="106" spans="2:66" s="11" customFormat="1" ht="22.9" customHeight="1" x14ac:dyDescent="0.2">
      <c r="B106" s="114"/>
      <c r="D106" s="115" t="s">
        <v>79</v>
      </c>
      <c r="E106" s="124" t="s">
        <v>247</v>
      </c>
      <c r="F106" s="124" t="s">
        <v>248</v>
      </c>
      <c r="I106" s="117"/>
      <c r="J106" s="125">
        <f>BL106</f>
        <v>0</v>
      </c>
      <c r="M106" s="114"/>
      <c r="N106" s="119"/>
      <c r="Q106" s="120">
        <f>SUM(Q107:Q114)</f>
        <v>0</v>
      </c>
      <c r="S106" s="120">
        <f>SUM(S107:S114)</f>
        <v>0</v>
      </c>
      <c r="U106" s="121">
        <f>SUM(U107:U114)</f>
        <v>0</v>
      </c>
      <c r="AS106" s="115" t="s">
        <v>88</v>
      </c>
      <c r="AU106" s="122" t="s">
        <v>79</v>
      </c>
      <c r="AV106" s="122" t="s">
        <v>88</v>
      </c>
      <c r="AZ106" s="115" t="s">
        <v>144</v>
      </c>
      <c r="BL106" s="123">
        <f>SUM(BL107:BL114)</f>
        <v>0</v>
      </c>
    </row>
    <row r="107" spans="2:66" s="1" customFormat="1" ht="16.5" customHeight="1" x14ac:dyDescent="0.2">
      <c r="B107" s="32"/>
      <c r="C107" s="126" t="s">
        <v>208</v>
      </c>
      <c r="D107" s="126" t="s">
        <v>147</v>
      </c>
      <c r="E107" s="127" t="s">
        <v>250</v>
      </c>
      <c r="F107" s="128" t="s">
        <v>251</v>
      </c>
      <c r="G107" s="129" t="s">
        <v>252</v>
      </c>
      <c r="H107" s="130">
        <v>4.9800000000000004</v>
      </c>
      <c r="I107" s="131"/>
      <c r="J107" s="132">
        <f>ROUND(I107*H107,2)</f>
        <v>0</v>
      </c>
      <c r="K107" s="128" t="s">
        <v>151</v>
      </c>
      <c r="L107" s="128"/>
      <c r="M107" s="32"/>
      <c r="N107" s="133" t="s">
        <v>38</v>
      </c>
      <c r="O107" s="134" t="s">
        <v>51</v>
      </c>
      <c r="Q107" s="135">
        <f>P107*H107</f>
        <v>0</v>
      </c>
      <c r="R107" s="135">
        <v>0</v>
      </c>
      <c r="S107" s="135">
        <f>R107*H107</f>
        <v>0</v>
      </c>
      <c r="T107" s="135">
        <v>0</v>
      </c>
      <c r="U107" s="136">
        <f>T107*H107</f>
        <v>0</v>
      </c>
      <c r="AS107" s="137" t="s">
        <v>152</v>
      </c>
      <c r="AU107" s="137" t="s">
        <v>147</v>
      </c>
      <c r="AV107" s="137" t="s">
        <v>90</v>
      </c>
      <c r="AZ107" s="18" t="s">
        <v>144</v>
      </c>
      <c r="BF107" s="138">
        <f>IF(O107="základní",J107,0)</f>
        <v>0</v>
      </c>
      <c r="BG107" s="138">
        <f>IF(O107="snížená",J107,0)</f>
        <v>0</v>
      </c>
      <c r="BH107" s="138">
        <f>IF(O107="zákl. přenesená",J107,0)</f>
        <v>0</v>
      </c>
      <c r="BI107" s="138">
        <f>IF(O107="sníž. přenesená",J107,0)</f>
        <v>0</v>
      </c>
      <c r="BJ107" s="138">
        <f>IF(O107="nulová",J107,0)</f>
        <v>0</v>
      </c>
      <c r="BK107" s="18" t="s">
        <v>88</v>
      </c>
      <c r="BL107" s="138">
        <f>ROUND(I107*H107,2)</f>
        <v>0</v>
      </c>
      <c r="BM107" s="18" t="s">
        <v>152</v>
      </c>
      <c r="BN107" s="137" t="s">
        <v>461</v>
      </c>
    </row>
    <row r="108" spans="2:66" s="1" customFormat="1" ht="24.2" customHeight="1" x14ac:dyDescent="0.2">
      <c r="B108" s="32"/>
      <c r="C108" s="126" t="s">
        <v>212</v>
      </c>
      <c r="D108" s="126" t="s">
        <v>147</v>
      </c>
      <c r="E108" s="127" t="s">
        <v>254</v>
      </c>
      <c r="F108" s="128" t="s">
        <v>255</v>
      </c>
      <c r="G108" s="129" t="s">
        <v>252</v>
      </c>
      <c r="H108" s="130">
        <v>4.9800000000000004</v>
      </c>
      <c r="I108" s="131"/>
      <c r="J108" s="132">
        <f>ROUND(I108*H108,2)</f>
        <v>0</v>
      </c>
      <c r="K108" s="128" t="s">
        <v>151</v>
      </c>
      <c r="L108" s="128"/>
      <c r="M108" s="32"/>
      <c r="N108" s="133" t="s">
        <v>38</v>
      </c>
      <c r="O108" s="134" t="s">
        <v>51</v>
      </c>
      <c r="Q108" s="135">
        <f>P108*H108</f>
        <v>0</v>
      </c>
      <c r="R108" s="135">
        <v>0</v>
      </c>
      <c r="S108" s="135">
        <f>R108*H108</f>
        <v>0</v>
      </c>
      <c r="T108" s="135">
        <v>0</v>
      </c>
      <c r="U108" s="136">
        <f>T108*H108</f>
        <v>0</v>
      </c>
      <c r="AS108" s="137" t="s">
        <v>152</v>
      </c>
      <c r="AU108" s="137" t="s">
        <v>147</v>
      </c>
      <c r="AV108" s="137" t="s">
        <v>90</v>
      </c>
      <c r="AZ108" s="18" t="s">
        <v>144</v>
      </c>
      <c r="BF108" s="138">
        <f>IF(O108="základní",J108,0)</f>
        <v>0</v>
      </c>
      <c r="BG108" s="138">
        <f>IF(O108="snížená",J108,0)</f>
        <v>0</v>
      </c>
      <c r="BH108" s="138">
        <f>IF(O108="zákl. přenesená",J108,0)</f>
        <v>0</v>
      </c>
      <c r="BI108" s="138">
        <f>IF(O108="sníž. přenesená",J108,0)</f>
        <v>0</v>
      </c>
      <c r="BJ108" s="138">
        <f>IF(O108="nulová",J108,0)</f>
        <v>0</v>
      </c>
      <c r="BK108" s="18" t="s">
        <v>88</v>
      </c>
      <c r="BL108" s="138">
        <f>ROUND(I108*H108,2)</f>
        <v>0</v>
      </c>
      <c r="BM108" s="18" t="s">
        <v>152</v>
      </c>
      <c r="BN108" s="137" t="s">
        <v>462</v>
      </c>
    </row>
    <row r="109" spans="2:66" s="1" customFormat="1" ht="33" customHeight="1" x14ac:dyDescent="0.2">
      <c r="B109" s="32"/>
      <c r="C109" s="126" t="s">
        <v>216</v>
      </c>
      <c r="D109" s="126" t="s">
        <v>147</v>
      </c>
      <c r="E109" s="127" t="s">
        <v>258</v>
      </c>
      <c r="F109" s="128" t="s">
        <v>259</v>
      </c>
      <c r="G109" s="129" t="s">
        <v>252</v>
      </c>
      <c r="H109" s="130">
        <v>4.9800000000000004</v>
      </c>
      <c r="I109" s="131"/>
      <c r="J109" s="132">
        <f>ROUND(I109*H109,2)</f>
        <v>0</v>
      </c>
      <c r="K109" s="128" t="s">
        <v>151</v>
      </c>
      <c r="L109" s="128"/>
      <c r="M109" s="32"/>
      <c r="N109" s="133" t="s">
        <v>38</v>
      </c>
      <c r="O109" s="134" t="s">
        <v>51</v>
      </c>
      <c r="Q109" s="135">
        <f>P109*H109</f>
        <v>0</v>
      </c>
      <c r="R109" s="135">
        <v>0</v>
      </c>
      <c r="S109" s="135">
        <f>R109*H109</f>
        <v>0</v>
      </c>
      <c r="T109" s="135">
        <v>0</v>
      </c>
      <c r="U109" s="136">
        <f>T109*H109</f>
        <v>0</v>
      </c>
      <c r="AS109" s="137" t="s">
        <v>152</v>
      </c>
      <c r="AU109" s="137" t="s">
        <v>147</v>
      </c>
      <c r="AV109" s="137" t="s">
        <v>90</v>
      </c>
      <c r="AZ109" s="18" t="s">
        <v>144</v>
      </c>
      <c r="BF109" s="138">
        <f>IF(O109="základní",J109,0)</f>
        <v>0</v>
      </c>
      <c r="BG109" s="138">
        <f>IF(O109="snížená",J109,0)</f>
        <v>0</v>
      </c>
      <c r="BH109" s="138">
        <f>IF(O109="zákl. přenesená",J109,0)</f>
        <v>0</v>
      </c>
      <c r="BI109" s="138">
        <f>IF(O109="sníž. přenesená",J109,0)</f>
        <v>0</v>
      </c>
      <c r="BJ109" s="138">
        <f>IF(O109="nulová",J109,0)</f>
        <v>0</v>
      </c>
      <c r="BK109" s="18" t="s">
        <v>88</v>
      </c>
      <c r="BL109" s="138">
        <f>ROUND(I109*H109,2)</f>
        <v>0</v>
      </c>
      <c r="BM109" s="18" t="s">
        <v>152</v>
      </c>
      <c r="BN109" s="137" t="s">
        <v>463</v>
      </c>
    </row>
    <row r="110" spans="2:66" s="1" customFormat="1" ht="24.2" customHeight="1" x14ac:dyDescent="0.2">
      <c r="B110" s="32"/>
      <c r="C110" s="126" t="s">
        <v>220</v>
      </c>
      <c r="D110" s="126" t="s">
        <v>147</v>
      </c>
      <c r="E110" s="127" t="s">
        <v>262</v>
      </c>
      <c r="F110" s="128" t="s">
        <v>263</v>
      </c>
      <c r="G110" s="129" t="s">
        <v>252</v>
      </c>
      <c r="H110" s="130">
        <v>94.62</v>
      </c>
      <c r="I110" s="131"/>
      <c r="J110" s="132">
        <f>ROUND(I110*H110,2)</f>
        <v>0</v>
      </c>
      <c r="K110" s="128" t="s">
        <v>151</v>
      </c>
      <c r="L110" s="128"/>
      <c r="M110" s="32"/>
      <c r="N110" s="133" t="s">
        <v>38</v>
      </c>
      <c r="O110" s="134" t="s">
        <v>51</v>
      </c>
      <c r="Q110" s="135">
        <f>P110*H110</f>
        <v>0</v>
      </c>
      <c r="R110" s="135">
        <v>0</v>
      </c>
      <c r="S110" s="135">
        <f>R110*H110</f>
        <v>0</v>
      </c>
      <c r="T110" s="135">
        <v>0</v>
      </c>
      <c r="U110" s="136">
        <f>T110*H110</f>
        <v>0</v>
      </c>
      <c r="AS110" s="137" t="s">
        <v>152</v>
      </c>
      <c r="AU110" s="137" t="s">
        <v>147</v>
      </c>
      <c r="AV110" s="137" t="s">
        <v>90</v>
      </c>
      <c r="AZ110" s="18" t="s">
        <v>144</v>
      </c>
      <c r="BF110" s="138">
        <f>IF(O110="základní",J110,0)</f>
        <v>0</v>
      </c>
      <c r="BG110" s="138">
        <f>IF(O110="snížená",J110,0)</f>
        <v>0</v>
      </c>
      <c r="BH110" s="138">
        <f>IF(O110="zákl. přenesená",J110,0)</f>
        <v>0</v>
      </c>
      <c r="BI110" s="138">
        <f>IF(O110="sníž. přenesená",J110,0)</f>
        <v>0</v>
      </c>
      <c r="BJ110" s="138">
        <f>IF(O110="nulová",J110,0)</f>
        <v>0</v>
      </c>
      <c r="BK110" s="18" t="s">
        <v>88</v>
      </c>
      <c r="BL110" s="138">
        <f>ROUND(I110*H110,2)</f>
        <v>0</v>
      </c>
      <c r="BM110" s="18" t="s">
        <v>152</v>
      </c>
      <c r="BN110" s="137" t="s">
        <v>464</v>
      </c>
    </row>
    <row r="111" spans="2:66" s="13" customFormat="1" x14ac:dyDescent="0.2">
      <c r="B111" s="146"/>
      <c r="D111" s="140" t="s">
        <v>171</v>
      </c>
      <c r="F111" s="148" t="s">
        <v>465</v>
      </c>
      <c r="H111" s="149">
        <v>94.62</v>
      </c>
      <c r="I111" s="150"/>
      <c r="M111" s="146"/>
      <c r="N111" s="151"/>
      <c r="U111" s="152"/>
      <c r="AU111" s="147" t="s">
        <v>171</v>
      </c>
      <c r="AV111" s="147" t="s">
        <v>90</v>
      </c>
      <c r="AW111" s="13" t="s">
        <v>90</v>
      </c>
      <c r="AX111" s="13" t="s">
        <v>4</v>
      </c>
      <c r="AY111" s="13" t="s">
        <v>88</v>
      </c>
      <c r="AZ111" s="147" t="s">
        <v>144</v>
      </c>
    </row>
    <row r="112" spans="2:66" s="1" customFormat="1" ht="21.75" customHeight="1" x14ac:dyDescent="0.2">
      <c r="B112" s="32"/>
      <c r="C112" s="126" t="s">
        <v>8</v>
      </c>
      <c r="D112" s="126" t="s">
        <v>147</v>
      </c>
      <c r="E112" s="127" t="s">
        <v>267</v>
      </c>
      <c r="F112" s="128" t="s">
        <v>268</v>
      </c>
      <c r="G112" s="129" t="s">
        <v>252</v>
      </c>
      <c r="H112" s="130">
        <v>4.9800000000000004</v>
      </c>
      <c r="I112" s="131"/>
      <c r="J112" s="132">
        <f>ROUND(I112*H112,2)</f>
        <v>0</v>
      </c>
      <c r="K112" s="128" t="s">
        <v>151</v>
      </c>
      <c r="L112" s="128"/>
      <c r="M112" s="32"/>
      <c r="N112" s="133" t="s">
        <v>38</v>
      </c>
      <c r="O112" s="134" t="s">
        <v>51</v>
      </c>
      <c r="Q112" s="135">
        <f>P112*H112</f>
        <v>0</v>
      </c>
      <c r="R112" s="135">
        <v>0</v>
      </c>
      <c r="S112" s="135">
        <f>R112*H112</f>
        <v>0</v>
      </c>
      <c r="T112" s="135">
        <v>0</v>
      </c>
      <c r="U112" s="136">
        <f>T112*H112</f>
        <v>0</v>
      </c>
      <c r="AS112" s="137" t="s">
        <v>152</v>
      </c>
      <c r="AU112" s="137" t="s">
        <v>147</v>
      </c>
      <c r="AV112" s="137" t="s">
        <v>90</v>
      </c>
      <c r="AZ112" s="18" t="s">
        <v>144</v>
      </c>
      <c r="BF112" s="138">
        <f>IF(O112="základní",J112,0)</f>
        <v>0</v>
      </c>
      <c r="BG112" s="138">
        <f>IF(O112="snížená",J112,0)</f>
        <v>0</v>
      </c>
      <c r="BH112" s="138">
        <f>IF(O112="zákl. přenesená",J112,0)</f>
        <v>0</v>
      </c>
      <c r="BI112" s="138">
        <f>IF(O112="sníž. přenesená",J112,0)</f>
        <v>0</v>
      </c>
      <c r="BJ112" s="138">
        <f>IF(O112="nulová",J112,0)</f>
        <v>0</v>
      </c>
      <c r="BK112" s="18" t="s">
        <v>88</v>
      </c>
      <c r="BL112" s="138">
        <f>ROUND(I112*H112,2)</f>
        <v>0</v>
      </c>
      <c r="BM112" s="18" t="s">
        <v>152</v>
      </c>
      <c r="BN112" s="137" t="s">
        <v>466</v>
      </c>
    </row>
    <row r="113" spans="2:66" s="1" customFormat="1" ht="24.2" customHeight="1" x14ac:dyDescent="0.2">
      <c r="B113" s="32"/>
      <c r="C113" s="126" t="s">
        <v>228</v>
      </c>
      <c r="D113" s="126" t="s">
        <v>147</v>
      </c>
      <c r="E113" s="127" t="s">
        <v>271</v>
      </c>
      <c r="F113" s="128" t="s">
        <v>272</v>
      </c>
      <c r="G113" s="129" t="s">
        <v>252</v>
      </c>
      <c r="H113" s="130">
        <v>4.9800000000000004</v>
      </c>
      <c r="I113" s="131"/>
      <c r="J113" s="132">
        <f>ROUND(I113*H113,2)</f>
        <v>0</v>
      </c>
      <c r="K113" s="128" t="s">
        <v>151</v>
      </c>
      <c r="L113" s="128"/>
      <c r="M113" s="32"/>
      <c r="N113" s="133" t="s">
        <v>38</v>
      </c>
      <c r="O113" s="134" t="s">
        <v>51</v>
      </c>
      <c r="Q113" s="135">
        <f>P113*H113</f>
        <v>0</v>
      </c>
      <c r="R113" s="135">
        <v>0</v>
      </c>
      <c r="S113" s="135">
        <f>R113*H113</f>
        <v>0</v>
      </c>
      <c r="T113" s="135">
        <v>0</v>
      </c>
      <c r="U113" s="136">
        <f>T113*H113</f>
        <v>0</v>
      </c>
      <c r="AS113" s="137" t="s">
        <v>152</v>
      </c>
      <c r="AU113" s="137" t="s">
        <v>147</v>
      </c>
      <c r="AV113" s="137" t="s">
        <v>90</v>
      </c>
      <c r="AZ113" s="18" t="s">
        <v>144</v>
      </c>
      <c r="BF113" s="138">
        <f>IF(O113="základní",J113,0)</f>
        <v>0</v>
      </c>
      <c r="BG113" s="138">
        <f>IF(O113="snížená",J113,0)</f>
        <v>0</v>
      </c>
      <c r="BH113" s="138">
        <f>IF(O113="zákl. přenesená",J113,0)</f>
        <v>0</v>
      </c>
      <c r="BI113" s="138">
        <f>IF(O113="sníž. přenesená",J113,0)</f>
        <v>0</v>
      </c>
      <c r="BJ113" s="138">
        <f>IF(O113="nulová",J113,0)</f>
        <v>0</v>
      </c>
      <c r="BK113" s="18" t="s">
        <v>88</v>
      </c>
      <c r="BL113" s="138">
        <f>ROUND(I113*H113,2)</f>
        <v>0</v>
      </c>
      <c r="BM113" s="18" t="s">
        <v>152</v>
      </c>
      <c r="BN113" s="137" t="s">
        <v>467</v>
      </c>
    </row>
    <row r="114" spans="2:66" s="1" customFormat="1" ht="19.5" x14ac:dyDescent="0.2">
      <c r="B114" s="32"/>
      <c r="D114" s="140" t="s">
        <v>206</v>
      </c>
      <c r="F114" s="160" t="s">
        <v>274</v>
      </c>
      <c r="I114" s="161"/>
      <c r="M114" s="32"/>
      <c r="N114" s="162"/>
      <c r="U114" s="50"/>
      <c r="AU114" s="18" t="s">
        <v>206</v>
      </c>
      <c r="AV114" s="18" t="s">
        <v>90</v>
      </c>
    </row>
    <row r="115" spans="2:66" s="11" customFormat="1" ht="22.9" customHeight="1" x14ac:dyDescent="0.2">
      <c r="B115" s="114"/>
      <c r="D115" s="115" t="s">
        <v>79</v>
      </c>
      <c r="E115" s="124" t="s">
        <v>275</v>
      </c>
      <c r="F115" s="124" t="s">
        <v>276</v>
      </c>
      <c r="I115" s="117"/>
      <c r="J115" s="125">
        <f>BL115</f>
        <v>0</v>
      </c>
      <c r="M115" s="114"/>
      <c r="N115" s="119"/>
      <c r="Q115" s="120">
        <f>Q116</f>
        <v>0</v>
      </c>
      <c r="S115" s="120">
        <f>S116</f>
        <v>0</v>
      </c>
      <c r="U115" s="121">
        <f>U116</f>
        <v>0</v>
      </c>
      <c r="AS115" s="115" t="s">
        <v>88</v>
      </c>
      <c r="AU115" s="122" t="s">
        <v>79</v>
      </c>
      <c r="AV115" s="122" t="s">
        <v>88</v>
      </c>
      <c r="AZ115" s="115" t="s">
        <v>144</v>
      </c>
      <c r="BL115" s="123">
        <f>BL116</f>
        <v>0</v>
      </c>
    </row>
    <row r="116" spans="2:66" s="1" customFormat="1" ht="33" customHeight="1" x14ac:dyDescent="0.2">
      <c r="B116" s="32"/>
      <c r="C116" s="126" t="s">
        <v>232</v>
      </c>
      <c r="D116" s="126" t="s">
        <v>147</v>
      </c>
      <c r="E116" s="127" t="s">
        <v>278</v>
      </c>
      <c r="F116" s="128" t="s">
        <v>279</v>
      </c>
      <c r="G116" s="129" t="s">
        <v>252</v>
      </c>
      <c r="H116" s="130">
        <v>0.251</v>
      </c>
      <c r="I116" s="131"/>
      <c r="J116" s="132">
        <f>ROUND(I116*H116,2)</f>
        <v>0</v>
      </c>
      <c r="K116" s="128" t="s">
        <v>151</v>
      </c>
      <c r="L116" s="128"/>
      <c r="M116" s="32"/>
      <c r="N116" s="133" t="s">
        <v>38</v>
      </c>
      <c r="O116" s="134" t="s">
        <v>51</v>
      </c>
      <c r="Q116" s="135">
        <f>P116*H116</f>
        <v>0</v>
      </c>
      <c r="R116" s="135">
        <v>0</v>
      </c>
      <c r="S116" s="135">
        <f>R116*H116</f>
        <v>0</v>
      </c>
      <c r="T116" s="135">
        <v>0</v>
      </c>
      <c r="U116" s="136">
        <f>T116*H116</f>
        <v>0</v>
      </c>
      <c r="AS116" s="137" t="s">
        <v>152</v>
      </c>
      <c r="AU116" s="137" t="s">
        <v>147</v>
      </c>
      <c r="AV116" s="137" t="s">
        <v>90</v>
      </c>
      <c r="AZ116" s="18" t="s">
        <v>144</v>
      </c>
      <c r="BF116" s="138">
        <f>IF(O116="základní",J116,0)</f>
        <v>0</v>
      </c>
      <c r="BG116" s="138">
        <f>IF(O116="snížená",J116,0)</f>
        <v>0</v>
      </c>
      <c r="BH116" s="138">
        <f>IF(O116="zákl. přenesená",J116,0)</f>
        <v>0</v>
      </c>
      <c r="BI116" s="138">
        <f>IF(O116="sníž. přenesená",J116,0)</f>
        <v>0</v>
      </c>
      <c r="BJ116" s="138">
        <f>IF(O116="nulová",J116,0)</f>
        <v>0</v>
      </c>
      <c r="BK116" s="18" t="s">
        <v>88</v>
      </c>
      <c r="BL116" s="138">
        <f>ROUND(I116*H116,2)</f>
        <v>0</v>
      </c>
      <c r="BM116" s="18" t="s">
        <v>152</v>
      </c>
      <c r="BN116" s="137" t="s">
        <v>468</v>
      </c>
    </row>
    <row r="117" spans="2:66" s="11" customFormat="1" ht="25.9" customHeight="1" x14ac:dyDescent="0.2">
      <c r="B117" s="114"/>
      <c r="D117" s="115" t="s">
        <v>79</v>
      </c>
      <c r="E117" s="116" t="s">
        <v>290</v>
      </c>
      <c r="F117" s="116" t="s">
        <v>469</v>
      </c>
      <c r="I117" s="117"/>
      <c r="J117" s="118">
        <f>BL117</f>
        <v>0</v>
      </c>
      <c r="M117" s="114"/>
      <c r="N117" s="119"/>
      <c r="Q117" s="120">
        <f>Q118+Q171</f>
        <v>0</v>
      </c>
      <c r="S117" s="120">
        <f>S118+S171</f>
        <v>2.1700000000000001E-2</v>
      </c>
      <c r="U117" s="121">
        <f>U118+U171</f>
        <v>0</v>
      </c>
      <c r="AS117" s="115" t="s">
        <v>145</v>
      </c>
      <c r="AU117" s="122" t="s">
        <v>79</v>
      </c>
      <c r="AV117" s="122" t="s">
        <v>80</v>
      </c>
      <c r="AZ117" s="115" t="s">
        <v>144</v>
      </c>
      <c r="BL117" s="123">
        <f>BL118+BL171</f>
        <v>0</v>
      </c>
    </row>
    <row r="118" spans="2:66" s="11" customFormat="1" ht="22.9" customHeight="1" x14ac:dyDescent="0.2">
      <c r="B118" s="114"/>
      <c r="D118" s="115" t="s">
        <v>79</v>
      </c>
      <c r="E118" s="124" t="s">
        <v>470</v>
      </c>
      <c r="F118" s="124" t="s">
        <v>471</v>
      </c>
      <c r="I118" s="117"/>
      <c r="J118" s="125">
        <f>BL118</f>
        <v>0</v>
      </c>
      <c r="M118" s="114"/>
      <c r="N118" s="119"/>
      <c r="Q118" s="120">
        <f>SUM(Q119:Q170)</f>
        <v>0</v>
      </c>
      <c r="S118" s="120">
        <f>SUM(S119:S170)</f>
        <v>2.1700000000000001E-2</v>
      </c>
      <c r="U118" s="121">
        <f>SUM(U119:U170)</f>
        <v>0</v>
      </c>
      <c r="AS118" s="115" t="s">
        <v>145</v>
      </c>
      <c r="AU118" s="122" t="s">
        <v>79</v>
      </c>
      <c r="AV118" s="122" t="s">
        <v>88</v>
      </c>
      <c r="AZ118" s="115" t="s">
        <v>144</v>
      </c>
      <c r="BL118" s="123">
        <f>SUM(BL119:BL170)</f>
        <v>0</v>
      </c>
    </row>
    <row r="119" spans="2:66" s="1" customFormat="1" ht="16.5" customHeight="1" x14ac:dyDescent="0.2">
      <c r="B119" s="32"/>
      <c r="C119" s="126" t="s">
        <v>236</v>
      </c>
      <c r="D119" s="126" t="s">
        <v>147</v>
      </c>
      <c r="E119" s="127" t="s">
        <v>88</v>
      </c>
      <c r="F119" s="128" t="s">
        <v>472</v>
      </c>
      <c r="G119" s="129" t="s">
        <v>417</v>
      </c>
      <c r="H119" s="130">
        <v>1</v>
      </c>
      <c r="I119" s="131"/>
      <c r="J119" s="132">
        <f t="shared" ref="J119:J150" si="0">ROUND(I119*H119,2)</f>
        <v>0</v>
      </c>
      <c r="K119" s="128" t="s">
        <v>38</v>
      </c>
      <c r="L119" s="128"/>
      <c r="M119" s="32"/>
      <c r="N119" s="133" t="s">
        <v>38</v>
      </c>
      <c r="O119" s="134" t="s">
        <v>51</v>
      </c>
      <c r="Q119" s="135">
        <f t="shared" ref="Q119:Q150" si="1">P119*H119</f>
        <v>0</v>
      </c>
      <c r="R119" s="135">
        <v>0</v>
      </c>
      <c r="S119" s="135">
        <f t="shared" ref="S119:S150" si="2">R119*H119</f>
        <v>0</v>
      </c>
      <c r="T119" s="135">
        <v>0</v>
      </c>
      <c r="U119" s="136">
        <f t="shared" ref="U119:U150" si="3">T119*H119</f>
        <v>0</v>
      </c>
      <c r="AS119" s="137" t="s">
        <v>473</v>
      </c>
      <c r="AU119" s="137" t="s">
        <v>147</v>
      </c>
      <c r="AV119" s="137" t="s">
        <v>90</v>
      </c>
      <c r="AZ119" s="18" t="s">
        <v>144</v>
      </c>
      <c r="BF119" s="138">
        <f t="shared" ref="BF119:BF150" si="4">IF(O119="základní",J119,0)</f>
        <v>0</v>
      </c>
      <c r="BG119" s="138">
        <f t="shared" ref="BG119:BG150" si="5">IF(O119="snížená",J119,0)</f>
        <v>0</v>
      </c>
      <c r="BH119" s="138">
        <f t="shared" ref="BH119:BH150" si="6">IF(O119="zákl. přenesená",J119,0)</f>
        <v>0</v>
      </c>
      <c r="BI119" s="138">
        <f t="shared" ref="BI119:BI150" si="7">IF(O119="sníž. přenesená",J119,0)</f>
        <v>0</v>
      </c>
      <c r="BJ119" s="138">
        <f t="shared" ref="BJ119:BJ150" si="8">IF(O119="nulová",J119,0)</f>
        <v>0</v>
      </c>
      <c r="BK119" s="18" t="s">
        <v>88</v>
      </c>
      <c r="BL119" s="138">
        <f t="shared" ref="BL119:BL150" si="9">ROUND(I119*H119,2)</f>
        <v>0</v>
      </c>
      <c r="BM119" s="18" t="s">
        <v>473</v>
      </c>
      <c r="BN119" s="137" t="s">
        <v>220</v>
      </c>
    </row>
    <row r="120" spans="2:66" s="1" customFormat="1" ht="16.5" customHeight="1" x14ac:dyDescent="0.2">
      <c r="B120" s="32"/>
      <c r="C120" s="126" t="s">
        <v>241</v>
      </c>
      <c r="D120" s="126" t="s">
        <v>147</v>
      </c>
      <c r="E120" s="127" t="s">
        <v>90</v>
      </c>
      <c r="F120" s="128" t="s">
        <v>474</v>
      </c>
      <c r="G120" s="129" t="s">
        <v>417</v>
      </c>
      <c r="H120" s="130">
        <v>1</v>
      </c>
      <c r="I120" s="131"/>
      <c r="J120" s="132">
        <f t="shared" si="0"/>
        <v>0</v>
      </c>
      <c r="K120" s="128" t="s">
        <v>38</v>
      </c>
      <c r="L120" s="128"/>
      <c r="M120" s="32"/>
      <c r="N120" s="133" t="s">
        <v>38</v>
      </c>
      <c r="O120" s="134" t="s">
        <v>51</v>
      </c>
      <c r="Q120" s="135">
        <f t="shared" si="1"/>
        <v>0</v>
      </c>
      <c r="R120" s="135">
        <v>0</v>
      </c>
      <c r="S120" s="135">
        <f t="shared" si="2"/>
        <v>0</v>
      </c>
      <c r="T120" s="135">
        <v>0</v>
      </c>
      <c r="U120" s="136">
        <f t="shared" si="3"/>
        <v>0</v>
      </c>
      <c r="AS120" s="137" t="s">
        <v>473</v>
      </c>
      <c r="AU120" s="137" t="s">
        <v>147</v>
      </c>
      <c r="AV120" s="137" t="s">
        <v>90</v>
      </c>
      <c r="AZ120" s="18" t="s">
        <v>144</v>
      </c>
      <c r="BF120" s="138">
        <f t="shared" si="4"/>
        <v>0</v>
      </c>
      <c r="BG120" s="138">
        <f t="shared" si="5"/>
        <v>0</v>
      </c>
      <c r="BH120" s="138">
        <f t="shared" si="6"/>
        <v>0</v>
      </c>
      <c r="BI120" s="138">
        <f t="shared" si="7"/>
        <v>0</v>
      </c>
      <c r="BJ120" s="138">
        <f t="shared" si="8"/>
        <v>0</v>
      </c>
      <c r="BK120" s="18" t="s">
        <v>88</v>
      </c>
      <c r="BL120" s="138">
        <f t="shared" si="9"/>
        <v>0</v>
      </c>
      <c r="BM120" s="18" t="s">
        <v>473</v>
      </c>
      <c r="BN120" s="137" t="s">
        <v>228</v>
      </c>
    </row>
    <row r="121" spans="2:66" s="1" customFormat="1" ht="16.5" customHeight="1" x14ac:dyDescent="0.2">
      <c r="B121" s="32"/>
      <c r="C121" s="126" t="s">
        <v>249</v>
      </c>
      <c r="D121" s="126" t="s">
        <v>147</v>
      </c>
      <c r="E121" s="127" t="s">
        <v>145</v>
      </c>
      <c r="F121" s="128" t="s">
        <v>475</v>
      </c>
      <c r="G121" s="129" t="s">
        <v>417</v>
      </c>
      <c r="H121" s="130">
        <v>1</v>
      </c>
      <c r="I121" s="131"/>
      <c r="J121" s="132">
        <f t="shared" si="0"/>
        <v>0</v>
      </c>
      <c r="K121" s="128" t="s">
        <v>38</v>
      </c>
      <c r="L121" s="128"/>
      <c r="M121" s="32"/>
      <c r="N121" s="133" t="s">
        <v>38</v>
      </c>
      <c r="O121" s="134" t="s">
        <v>51</v>
      </c>
      <c r="Q121" s="135">
        <f t="shared" si="1"/>
        <v>0</v>
      </c>
      <c r="R121" s="135">
        <v>0</v>
      </c>
      <c r="S121" s="135">
        <f t="shared" si="2"/>
        <v>0</v>
      </c>
      <c r="T121" s="135">
        <v>0</v>
      </c>
      <c r="U121" s="136">
        <f t="shared" si="3"/>
        <v>0</v>
      </c>
      <c r="AS121" s="137" t="s">
        <v>473</v>
      </c>
      <c r="AU121" s="137" t="s">
        <v>147</v>
      </c>
      <c r="AV121" s="137" t="s">
        <v>90</v>
      </c>
      <c r="AZ121" s="18" t="s">
        <v>144</v>
      </c>
      <c r="BF121" s="138">
        <f t="shared" si="4"/>
        <v>0</v>
      </c>
      <c r="BG121" s="138">
        <f t="shared" si="5"/>
        <v>0</v>
      </c>
      <c r="BH121" s="138">
        <f t="shared" si="6"/>
        <v>0</v>
      </c>
      <c r="BI121" s="138">
        <f t="shared" si="7"/>
        <v>0</v>
      </c>
      <c r="BJ121" s="138">
        <f t="shared" si="8"/>
        <v>0</v>
      </c>
      <c r="BK121" s="18" t="s">
        <v>88</v>
      </c>
      <c r="BL121" s="138">
        <f t="shared" si="9"/>
        <v>0</v>
      </c>
      <c r="BM121" s="18" t="s">
        <v>473</v>
      </c>
      <c r="BN121" s="137" t="s">
        <v>236</v>
      </c>
    </row>
    <row r="122" spans="2:66" s="1" customFormat="1" ht="16.5" customHeight="1" x14ac:dyDescent="0.2">
      <c r="B122" s="32"/>
      <c r="C122" s="126" t="s">
        <v>7</v>
      </c>
      <c r="D122" s="126" t="s">
        <v>147</v>
      </c>
      <c r="E122" s="127" t="s">
        <v>152</v>
      </c>
      <c r="F122" s="128" t="s">
        <v>476</v>
      </c>
      <c r="G122" s="129" t="s">
        <v>417</v>
      </c>
      <c r="H122" s="130">
        <v>1</v>
      </c>
      <c r="I122" s="131"/>
      <c r="J122" s="132">
        <f t="shared" si="0"/>
        <v>0</v>
      </c>
      <c r="K122" s="128" t="s">
        <v>38</v>
      </c>
      <c r="L122" s="128"/>
      <c r="M122" s="32"/>
      <c r="N122" s="133" t="s">
        <v>38</v>
      </c>
      <c r="O122" s="134" t="s">
        <v>51</v>
      </c>
      <c r="Q122" s="135">
        <f t="shared" si="1"/>
        <v>0</v>
      </c>
      <c r="R122" s="135">
        <v>0</v>
      </c>
      <c r="S122" s="135">
        <f t="shared" si="2"/>
        <v>0</v>
      </c>
      <c r="T122" s="135">
        <v>0</v>
      </c>
      <c r="U122" s="136">
        <f t="shared" si="3"/>
        <v>0</v>
      </c>
      <c r="AS122" s="137" t="s">
        <v>473</v>
      </c>
      <c r="AU122" s="137" t="s">
        <v>147</v>
      </c>
      <c r="AV122" s="137" t="s">
        <v>90</v>
      </c>
      <c r="AZ122" s="18" t="s">
        <v>144</v>
      </c>
      <c r="BF122" s="138">
        <f t="shared" si="4"/>
        <v>0</v>
      </c>
      <c r="BG122" s="138">
        <f t="shared" si="5"/>
        <v>0</v>
      </c>
      <c r="BH122" s="138">
        <f t="shared" si="6"/>
        <v>0</v>
      </c>
      <c r="BI122" s="138">
        <f t="shared" si="7"/>
        <v>0</v>
      </c>
      <c r="BJ122" s="138">
        <f t="shared" si="8"/>
        <v>0</v>
      </c>
      <c r="BK122" s="18" t="s">
        <v>88</v>
      </c>
      <c r="BL122" s="138">
        <f t="shared" si="9"/>
        <v>0</v>
      </c>
      <c r="BM122" s="18" t="s">
        <v>473</v>
      </c>
      <c r="BN122" s="137" t="s">
        <v>249</v>
      </c>
    </row>
    <row r="123" spans="2:66" s="1" customFormat="1" ht="16.5" customHeight="1" x14ac:dyDescent="0.2">
      <c r="B123" s="32"/>
      <c r="C123" s="126" t="s">
        <v>257</v>
      </c>
      <c r="D123" s="126" t="s">
        <v>147</v>
      </c>
      <c r="E123" s="127" t="s">
        <v>167</v>
      </c>
      <c r="F123" s="128" t="s">
        <v>477</v>
      </c>
      <c r="G123" s="129" t="s">
        <v>417</v>
      </c>
      <c r="H123" s="130">
        <v>1</v>
      </c>
      <c r="I123" s="131"/>
      <c r="J123" s="132">
        <f t="shared" si="0"/>
        <v>0</v>
      </c>
      <c r="K123" s="128" t="s">
        <v>38</v>
      </c>
      <c r="L123" s="128"/>
      <c r="M123" s="32"/>
      <c r="N123" s="133" t="s">
        <v>38</v>
      </c>
      <c r="O123" s="134" t="s">
        <v>51</v>
      </c>
      <c r="Q123" s="135">
        <f t="shared" si="1"/>
        <v>0</v>
      </c>
      <c r="R123" s="135">
        <v>0</v>
      </c>
      <c r="S123" s="135">
        <f t="shared" si="2"/>
        <v>0</v>
      </c>
      <c r="T123" s="135">
        <v>0</v>
      </c>
      <c r="U123" s="136">
        <f t="shared" si="3"/>
        <v>0</v>
      </c>
      <c r="AS123" s="137" t="s">
        <v>473</v>
      </c>
      <c r="AU123" s="137" t="s">
        <v>147</v>
      </c>
      <c r="AV123" s="137" t="s">
        <v>90</v>
      </c>
      <c r="AZ123" s="18" t="s">
        <v>144</v>
      </c>
      <c r="BF123" s="138">
        <f t="shared" si="4"/>
        <v>0</v>
      </c>
      <c r="BG123" s="138">
        <f t="shared" si="5"/>
        <v>0</v>
      </c>
      <c r="BH123" s="138">
        <f t="shared" si="6"/>
        <v>0</v>
      </c>
      <c r="BI123" s="138">
        <f t="shared" si="7"/>
        <v>0</v>
      </c>
      <c r="BJ123" s="138">
        <f t="shared" si="8"/>
        <v>0</v>
      </c>
      <c r="BK123" s="18" t="s">
        <v>88</v>
      </c>
      <c r="BL123" s="138">
        <f t="shared" si="9"/>
        <v>0</v>
      </c>
      <c r="BM123" s="18" t="s">
        <v>473</v>
      </c>
      <c r="BN123" s="137" t="s">
        <v>257</v>
      </c>
    </row>
    <row r="124" spans="2:66" s="1" customFormat="1" ht="16.5" customHeight="1" x14ac:dyDescent="0.2">
      <c r="B124" s="32"/>
      <c r="C124" s="126" t="s">
        <v>261</v>
      </c>
      <c r="D124" s="126" t="s">
        <v>147</v>
      </c>
      <c r="E124" s="127" t="s">
        <v>162</v>
      </c>
      <c r="F124" s="128" t="s">
        <v>478</v>
      </c>
      <c r="G124" s="129" t="s">
        <v>417</v>
      </c>
      <c r="H124" s="130">
        <v>1</v>
      </c>
      <c r="I124" s="131"/>
      <c r="J124" s="132">
        <f t="shared" si="0"/>
        <v>0</v>
      </c>
      <c r="K124" s="128" t="s">
        <v>38</v>
      </c>
      <c r="L124" s="128"/>
      <c r="M124" s="32"/>
      <c r="N124" s="133" t="s">
        <v>38</v>
      </c>
      <c r="O124" s="134" t="s">
        <v>51</v>
      </c>
      <c r="Q124" s="135">
        <f t="shared" si="1"/>
        <v>0</v>
      </c>
      <c r="R124" s="135">
        <v>0</v>
      </c>
      <c r="S124" s="135">
        <f t="shared" si="2"/>
        <v>0</v>
      </c>
      <c r="T124" s="135">
        <v>0</v>
      </c>
      <c r="U124" s="136">
        <f t="shared" si="3"/>
        <v>0</v>
      </c>
      <c r="AS124" s="137" t="s">
        <v>473</v>
      </c>
      <c r="AU124" s="137" t="s">
        <v>147</v>
      </c>
      <c r="AV124" s="137" t="s">
        <v>90</v>
      </c>
      <c r="AZ124" s="18" t="s">
        <v>144</v>
      </c>
      <c r="BF124" s="138">
        <f t="shared" si="4"/>
        <v>0</v>
      </c>
      <c r="BG124" s="138">
        <f t="shared" si="5"/>
        <v>0</v>
      </c>
      <c r="BH124" s="138">
        <f t="shared" si="6"/>
        <v>0</v>
      </c>
      <c r="BI124" s="138">
        <f t="shared" si="7"/>
        <v>0</v>
      </c>
      <c r="BJ124" s="138">
        <f t="shared" si="8"/>
        <v>0</v>
      </c>
      <c r="BK124" s="18" t="s">
        <v>88</v>
      </c>
      <c r="BL124" s="138">
        <f t="shared" si="9"/>
        <v>0</v>
      </c>
      <c r="BM124" s="18" t="s">
        <v>473</v>
      </c>
      <c r="BN124" s="137" t="s">
        <v>266</v>
      </c>
    </row>
    <row r="125" spans="2:66" s="1" customFormat="1" ht="16.5" customHeight="1" x14ac:dyDescent="0.2">
      <c r="B125" s="32"/>
      <c r="C125" s="126" t="s">
        <v>266</v>
      </c>
      <c r="D125" s="126" t="s">
        <v>147</v>
      </c>
      <c r="E125" s="127" t="s">
        <v>183</v>
      </c>
      <c r="F125" s="128" t="s">
        <v>479</v>
      </c>
      <c r="G125" s="129" t="s">
        <v>417</v>
      </c>
      <c r="H125" s="130">
        <v>1</v>
      </c>
      <c r="I125" s="131"/>
      <c r="J125" s="132">
        <f t="shared" si="0"/>
        <v>0</v>
      </c>
      <c r="K125" s="128" t="s">
        <v>38</v>
      </c>
      <c r="L125" s="128"/>
      <c r="M125" s="32"/>
      <c r="N125" s="133" t="s">
        <v>38</v>
      </c>
      <c r="O125" s="134" t="s">
        <v>51</v>
      </c>
      <c r="Q125" s="135">
        <f t="shared" si="1"/>
        <v>0</v>
      </c>
      <c r="R125" s="135">
        <v>0</v>
      </c>
      <c r="S125" s="135">
        <f t="shared" si="2"/>
        <v>0</v>
      </c>
      <c r="T125" s="135">
        <v>0</v>
      </c>
      <c r="U125" s="136">
        <f t="shared" si="3"/>
        <v>0</v>
      </c>
      <c r="AS125" s="137" t="s">
        <v>473</v>
      </c>
      <c r="AU125" s="137" t="s">
        <v>147</v>
      </c>
      <c r="AV125" s="137" t="s">
        <v>90</v>
      </c>
      <c r="AZ125" s="18" t="s">
        <v>144</v>
      </c>
      <c r="BF125" s="138">
        <f t="shared" si="4"/>
        <v>0</v>
      </c>
      <c r="BG125" s="138">
        <f t="shared" si="5"/>
        <v>0</v>
      </c>
      <c r="BH125" s="138">
        <f t="shared" si="6"/>
        <v>0</v>
      </c>
      <c r="BI125" s="138">
        <f t="shared" si="7"/>
        <v>0</v>
      </c>
      <c r="BJ125" s="138">
        <f t="shared" si="8"/>
        <v>0</v>
      </c>
      <c r="BK125" s="18" t="s">
        <v>88</v>
      </c>
      <c r="BL125" s="138">
        <f t="shared" si="9"/>
        <v>0</v>
      </c>
      <c r="BM125" s="18" t="s">
        <v>473</v>
      </c>
      <c r="BN125" s="137" t="s">
        <v>277</v>
      </c>
    </row>
    <row r="126" spans="2:66" s="1" customFormat="1" ht="16.5" customHeight="1" x14ac:dyDescent="0.2">
      <c r="B126" s="32"/>
      <c r="C126" s="126" t="s">
        <v>270</v>
      </c>
      <c r="D126" s="126" t="s">
        <v>147</v>
      </c>
      <c r="E126" s="127" t="s">
        <v>191</v>
      </c>
      <c r="F126" s="128" t="s">
        <v>480</v>
      </c>
      <c r="G126" s="129" t="s">
        <v>160</v>
      </c>
      <c r="H126" s="130">
        <v>1</v>
      </c>
      <c r="I126" s="131"/>
      <c r="J126" s="132">
        <f t="shared" si="0"/>
        <v>0</v>
      </c>
      <c r="K126" s="128" t="s">
        <v>38</v>
      </c>
      <c r="L126" s="128"/>
      <c r="M126" s="32"/>
      <c r="N126" s="133" t="s">
        <v>38</v>
      </c>
      <c r="O126" s="134" t="s">
        <v>51</v>
      </c>
      <c r="Q126" s="135">
        <f t="shared" si="1"/>
        <v>0</v>
      </c>
      <c r="R126" s="135">
        <v>0</v>
      </c>
      <c r="S126" s="135">
        <f t="shared" si="2"/>
        <v>0</v>
      </c>
      <c r="T126" s="135">
        <v>0</v>
      </c>
      <c r="U126" s="136">
        <f t="shared" si="3"/>
        <v>0</v>
      </c>
      <c r="AS126" s="137" t="s">
        <v>473</v>
      </c>
      <c r="AU126" s="137" t="s">
        <v>147</v>
      </c>
      <c r="AV126" s="137" t="s">
        <v>90</v>
      </c>
      <c r="AZ126" s="18" t="s">
        <v>144</v>
      </c>
      <c r="BF126" s="138">
        <f t="shared" si="4"/>
        <v>0</v>
      </c>
      <c r="BG126" s="138">
        <f t="shared" si="5"/>
        <v>0</v>
      </c>
      <c r="BH126" s="138">
        <f t="shared" si="6"/>
        <v>0</v>
      </c>
      <c r="BI126" s="138">
        <f t="shared" si="7"/>
        <v>0</v>
      </c>
      <c r="BJ126" s="138">
        <f t="shared" si="8"/>
        <v>0</v>
      </c>
      <c r="BK126" s="18" t="s">
        <v>88</v>
      </c>
      <c r="BL126" s="138">
        <f t="shared" si="9"/>
        <v>0</v>
      </c>
      <c r="BM126" s="18" t="s">
        <v>473</v>
      </c>
      <c r="BN126" s="137" t="s">
        <v>289</v>
      </c>
    </row>
    <row r="127" spans="2:66" s="1" customFormat="1" ht="16.5" customHeight="1" x14ac:dyDescent="0.2">
      <c r="B127" s="32"/>
      <c r="C127" s="126" t="s">
        <v>277</v>
      </c>
      <c r="D127" s="126" t="s">
        <v>147</v>
      </c>
      <c r="E127" s="127" t="s">
        <v>189</v>
      </c>
      <c r="F127" s="128" t="s">
        <v>481</v>
      </c>
      <c r="G127" s="129" t="s">
        <v>160</v>
      </c>
      <c r="H127" s="130">
        <v>1</v>
      </c>
      <c r="I127" s="131"/>
      <c r="J127" s="132">
        <f t="shared" si="0"/>
        <v>0</v>
      </c>
      <c r="K127" s="128" t="s">
        <v>38</v>
      </c>
      <c r="L127" s="128"/>
      <c r="M127" s="32"/>
      <c r="N127" s="133" t="s">
        <v>38</v>
      </c>
      <c r="O127" s="134" t="s">
        <v>51</v>
      </c>
      <c r="Q127" s="135">
        <f t="shared" si="1"/>
        <v>0</v>
      </c>
      <c r="R127" s="135">
        <v>0</v>
      </c>
      <c r="S127" s="135">
        <f t="shared" si="2"/>
        <v>0</v>
      </c>
      <c r="T127" s="135">
        <v>0</v>
      </c>
      <c r="U127" s="136">
        <f t="shared" si="3"/>
        <v>0</v>
      </c>
      <c r="AS127" s="137" t="s">
        <v>473</v>
      </c>
      <c r="AU127" s="137" t="s">
        <v>147</v>
      </c>
      <c r="AV127" s="137" t="s">
        <v>90</v>
      </c>
      <c r="AZ127" s="18" t="s">
        <v>144</v>
      </c>
      <c r="BF127" s="138">
        <f t="shared" si="4"/>
        <v>0</v>
      </c>
      <c r="BG127" s="138">
        <f t="shared" si="5"/>
        <v>0</v>
      </c>
      <c r="BH127" s="138">
        <f t="shared" si="6"/>
        <v>0</v>
      </c>
      <c r="BI127" s="138">
        <f t="shared" si="7"/>
        <v>0</v>
      </c>
      <c r="BJ127" s="138">
        <f t="shared" si="8"/>
        <v>0</v>
      </c>
      <c r="BK127" s="18" t="s">
        <v>88</v>
      </c>
      <c r="BL127" s="138">
        <f t="shared" si="9"/>
        <v>0</v>
      </c>
      <c r="BM127" s="18" t="s">
        <v>473</v>
      </c>
      <c r="BN127" s="137" t="s">
        <v>300</v>
      </c>
    </row>
    <row r="128" spans="2:66" s="1" customFormat="1" ht="16.5" customHeight="1" x14ac:dyDescent="0.2">
      <c r="B128" s="32"/>
      <c r="C128" s="163" t="s">
        <v>285</v>
      </c>
      <c r="D128" s="163" t="s">
        <v>290</v>
      </c>
      <c r="E128" s="164" t="s">
        <v>482</v>
      </c>
      <c r="F128" s="165" t="s">
        <v>483</v>
      </c>
      <c r="G128" s="166" t="s">
        <v>160</v>
      </c>
      <c r="H128" s="167">
        <v>3</v>
      </c>
      <c r="I128" s="168"/>
      <c r="J128" s="169">
        <f t="shared" si="0"/>
        <v>0</v>
      </c>
      <c r="K128" s="165" t="s">
        <v>38</v>
      </c>
      <c r="L128" s="165"/>
      <c r="M128" s="170"/>
      <c r="N128" s="171" t="s">
        <v>38</v>
      </c>
      <c r="O128" s="172" t="s">
        <v>51</v>
      </c>
      <c r="Q128" s="135">
        <f t="shared" si="1"/>
        <v>0</v>
      </c>
      <c r="R128" s="135">
        <v>0</v>
      </c>
      <c r="S128" s="135">
        <f t="shared" si="2"/>
        <v>0</v>
      </c>
      <c r="T128" s="135">
        <v>0</v>
      </c>
      <c r="U128" s="136">
        <f t="shared" si="3"/>
        <v>0</v>
      </c>
      <c r="AS128" s="137" t="s">
        <v>484</v>
      </c>
      <c r="AU128" s="137" t="s">
        <v>290</v>
      </c>
      <c r="AV128" s="137" t="s">
        <v>90</v>
      </c>
      <c r="AZ128" s="18" t="s">
        <v>144</v>
      </c>
      <c r="BF128" s="138">
        <f t="shared" si="4"/>
        <v>0</v>
      </c>
      <c r="BG128" s="138">
        <f t="shared" si="5"/>
        <v>0</v>
      </c>
      <c r="BH128" s="138">
        <f t="shared" si="6"/>
        <v>0</v>
      </c>
      <c r="BI128" s="138">
        <f t="shared" si="7"/>
        <v>0</v>
      </c>
      <c r="BJ128" s="138">
        <f t="shared" si="8"/>
        <v>0</v>
      </c>
      <c r="BK128" s="18" t="s">
        <v>88</v>
      </c>
      <c r="BL128" s="138">
        <f t="shared" si="9"/>
        <v>0</v>
      </c>
      <c r="BM128" s="18" t="s">
        <v>484</v>
      </c>
      <c r="BN128" s="137" t="s">
        <v>485</v>
      </c>
    </row>
    <row r="129" spans="2:66" s="1" customFormat="1" ht="16.5" customHeight="1" x14ac:dyDescent="0.2">
      <c r="B129" s="32"/>
      <c r="C129" s="126" t="s">
        <v>289</v>
      </c>
      <c r="D129" s="126" t="s">
        <v>147</v>
      </c>
      <c r="E129" s="127" t="s">
        <v>202</v>
      </c>
      <c r="F129" s="128" t="s">
        <v>486</v>
      </c>
      <c r="G129" s="129" t="s">
        <v>487</v>
      </c>
      <c r="H129" s="130">
        <v>2</v>
      </c>
      <c r="I129" s="131"/>
      <c r="J129" s="132">
        <f t="shared" si="0"/>
        <v>0</v>
      </c>
      <c r="K129" s="128" t="s">
        <v>38</v>
      </c>
      <c r="L129" s="128"/>
      <c r="M129" s="32"/>
      <c r="N129" s="133" t="s">
        <v>38</v>
      </c>
      <c r="O129" s="134" t="s">
        <v>51</v>
      </c>
      <c r="Q129" s="135">
        <f t="shared" si="1"/>
        <v>0</v>
      </c>
      <c r="R129" s="135">
        <v>0</v>
      </c>
      <c r="S129" s="135">
        <f t="shared" si="2"/>
        <v>0</v>
      </c>
      <c r="T129" s="135">
        <v>0</v>
      </c>
      <c r="U129" s="136">
        <f t="shared" si="3"/>
        <v>0</v>
      </c>
      <c r="AS129" s="137" t="s">
        <v>473</v>
      </c>
      <c r="AU129" s="137" t="s">
        <v>147</v>
      </c>
      <c r="AV129" s="137" t="s">
        <v>90</v>
      </c>
      <c r="AZ129" s="18" t="s">
        <v>144</v>
      </c>
      <c r="BF129" s="138">
        <f t="shared" si="4"/>
        <v>0</v>
      </c>
      <c r="BG129" s="138">
        <f t="shared" si="5"/>
        <v>0</v>
      </c>
      <c r="BH129" s="138">
        <f t="shared" si="6"/>
        <v>0</v>
      </c>
      <c r="BI129" s="138">
        <f t="shared" si="7"/>
        <v>0</v>
      </c>
      <c r="BJ129" s="138">
        <f t="shared" si="8"/>
        <v>0</v>
      </c>
      <c r="BK129" s="18" t="s">
        <v>88</v>
      </c>
      <c r="BL129" s="138">
        <f t="shared" si="9"/>
        <v>0</v>
      </c>
      <c r="BM129" s="18" t="s">
        <v>473</v>
      </c>
      <c r="BN129" s="137" t="s">
        <v>317</v>
      </c>
    </row>
    <row r="130" spans="2:66" s="1" customFormat="1" ht="16.5" customHeight="1" x14ac:dyDescent="0.2">
      <c r="B130" s="32"/>
      <c r="C130" s="126" t="s">
        <v>296</v>
      </c>
      <c r="D130" s="126" t="s">
        <v>147</v>
      </c>
      <c r="E130" s="127" t="s">
        <v>488</v>
      </c>
      <c r="F130" s="128" t="s">
        <v>489</v>
      </c>
      <c r="G130" s="129" t="s">
        <v>160</v>
      </c>
      <c r="H130" s="130">
        <v>6</v>
      </c>
      <c r="I130" s="131"/>
      <c r="J130" s="132">
        <f t="shared" si="0"/>
        <v>0</v>
      </c>
      <c r="K130" s="128" t="s">
        <v>38</v>
      </c>
      <c r="L130" s="128"/>
      <c r="M130" s="32"/>
      <c r="N130" s="133" t="s">
        <v>38</v>
      </c>
      <c r="O130" s="134" t="s">
        <v>51</v>
      </c>
      <c r="Q130" s="135">
        <f t="shared" si="1"/>
        <v>0</v>
      </c>
      <c r="R130" s="135">
        <v>0</v>
      </c>
      <c r="S130" s="135">
        <f t="shared" si="2"/>
        <v>0</v>
      </c>
      <c r="T130" s="135">
        <v>0</v>
      </c>
      <c r="U130" s="136">
        <f t="shared" si="3"/>
        <v>0</v>
      </c>
      <c r="AS130" s="137" t="s">
        <v>473</v>
      </c>
      <c r="AU130" s="137" t="s">
        <v>147</v>
      </c>
      <c r="AV130" s="137" t="s">
        <v>90</v>
      </c>
      <c r="AZ130" s="18" t="s">
        <v>144</v>
      </c>
      <c r="BF130" s="138">
        <f t="shared" si="4"/>
        <v>0</v>
      </c>
      <c r="BG130" s="138">
        <f t="shared" si="5"/>
        <v>0</v>
      </c>
      <c r="BH130" s="138">
        <f t="shared" si="6"/>
        <v>0</v>
      </c>
      <c r="BI130" s="138">
        <f t="shared" si="7"/>
        <v>0</v>
      </c>
      <c r="BJ130" s="138">
        <f t="shared" si="8"/>
        <v>0</v>
      </c>
      <c r="BK130" s="18" t="s">
        <v>88</v>
      </c>
      <c r="BL130" s="138">
        <f t="shared" si="9"/>
        <v>0</v>
      </c>
      <c r="BM130" s="18" t="s">
        <v>473</v>
      </c>
      <c r="BN130" s="137" t="s">
        <v>325</v>
      </c>
    </row>
    <row r="131" spans="2:66" s="1" customFormat="1" ht="16.5" customHeight="1" x14ac:dyDescent="0.2">
      <c r="B131" s="32"/>
      <c r="C131" s="126" t="s">
        <v>300</v>
      </c>
      <c r="D131" s="126" t="s">
        <v>147</v>
      </c>
      <c r="E131" s="127" t="s">
        <v>208</v>
      </c>
      <c r="F131" s="128" t="s">
        <v>490</v>
      </c>
      <c r="G131" s="129" t="s">
        <v>160</v>
      </c>
      <c r="H131" s="130">
        <v>2</v>
      </c>
      <c r="I131" s="131"/>
      <c r="J131" s="132">
        <f t="shared" si="0"/>
        <v>0</v>
      </c>
      <c r="K131" s="128" t="s">
        <v>38</v>
      </c>
      <c r="L131" s="128"/>
      <c r="M131" s="32"/>
      <c r="N131" s="133" t="s">
        <v>38</v>
      </c>
      <c r="O131" s="134" t="s">
        <v>51</v>
      </c>
      <c r="Q131" s="135">
        <f t="shared" si="1"/>
        <v>0</v>
      </c>
      <c r="R131" s="135">
        <v>0</v>
      </c>
      <c r="S131" s="135">
        <f t="shared" si="2"/>
        <v>0</v>
      </c>
      <c r="T131" s="135">
        <v>0</v>
      </c>
      <c r="U131" s="136">
        <f t="shared" si="3"/>
        <v>0</v>
      </c>
      <c r="AS131" s="137" t="s">
        <v>473</v>
      </c>
      <c r="AU131" s="137" t="s">
        <v>147</v>
      </c>
      <c r="AV131" s="137" t="s">
        <v>90</v>
      </c>
      <c r="AZ131" s="18" t="s">
        <v>144</v>
      </c>
      <c r="BF131" s="138">
        <f t="shared" si="4"/>
        <v>0</v>
      </c>
      <c r="BG131" s="138">
        <f t="shared" si="5"/>
        <v>0</v>
      </c>
      <c r="BH131" s="138">
        <f t="shared" si="6"/>
        <v>0</v>
      </c>
      <c r="BI131" s="138">
        <f t="shared" si="7"/>
        <v>0</v>
      </c>
      <c r="BJ131" s="138">
        <f t="shared" si="8"/>
        <v>0</v>
      </c>
      <c r="BK131" s="18" t="s">
        <v>88</v>
      </c>
      <c r="BL131" s="138">
        <f t="shared" si="9"/>
        <v>0</v>
      </c>
      <c r="BM131" s="18" t="s">
        <v>473</v>
      </c>
      <c r="BN131" s="137" t="s">
        <v>333</v>
      </c>
    </row>
    <row r="132" spans="2:66" s="1" customFormat="1" ht="16.5" customHeight="1" x14ac:dyDescent="0.2">
      <c r="B132" s="32"/>
      <c r="C132" s="126" t="s">
        <v>304</v>
      </c>
      <c r="D132" s="126" t="s">
        <v>147</v>
      </c>
      <c r="E132" s="127" t="s">
        <v>216</v>
      </c>
      <c r="F132" s="128" t="s">
        <v>491</v>
      </c>
      <c r="G132" s="129" t="s">
        <v>160</v>
      </c>
      <c r="H132" s="130">
        <v>5</v>
      </c>
      <c r="I132" s="131"/>
      <c r="J132" s="132">
        <f t="shared" si="0"/>
        <v>0</v>
      </c>
      <c r="K132" s="128" t="s">
        <v>38</v>
      </c>
      <c r="L132" s="128"/>
      <c r="M132" s="32"/>
      <c r="N132" s="133" t="s">
        <v>38</v>
      </c>
      <c r="O132" s="134" t="s">
        <v>51</v>
      </c>
      <c r="Q132" s="135">
        <f t="shared" si="1"/>
        <v>0</v>
      </c>
      <c r="R132" s="135">
        <v>0</v>
      </c>
      <c r="S132" s="135">
        <f t="shared" si="2"/>
        <v>0</v>
      </c>
      <c r="T132" s="135">
        <v>0</v>
      </c>
      <c r="U132" s="136">
        <f t="shared" si="3"/>
        <v>0</v>
      </c>
      <c r="AS132" s="137" t="s">
        <v>473</v>
      </c>
      <c r="AU132" s="137" t="s">
        <v>147</v>
      </c>
      <c r="AV132" s="137" t="s">
        <v>90</v>
      </c>
      <c r="AZ132" s="18" t="s">
        <v>144</v>
      </c>
      <c r="BF132" s="138">
        <f t="shared" si="4"/>
        <v>0</v>
      </c>
      <c r="BG132" s="138">
        <f t="shared" si="5"/>
        <v>0</v>
      </c>
      <c r="BH132" s="138">
        <f t="shared" si="6"/>
        <v>0</v>
      </c>
      <c r="BI132" s="138">
        <f t="shared" si="7"/>
        <v>0</v>
      </c>
      <c r="BJ132" s="138">
        <f t="shared" si="8"/>
        <v>0</v>
      </c>
      <c r="BK132" s="18" t="s">
        <v>88</v>
      </c>
      <c r="BL132" s="138">
        <f t="shared" si="9"/>
        <v>0</v>
      </c>
      <c r="BM132" s="18" t="s">
        <v>473</v>
      </c>
      <c r="BN132" s="137" t="s">
        <v>341</v>
      </c>
    </row>
    <row r="133" spans="2:66" s="1" customFormat="1" ht="16.5" customHeight="1" x14ac:dyDescent="0.2">
      <c r="B133" s="32"/>
      <c r="C133" s="126" t="s">
        <v>293</v>
      </c>
      <c r="D133" s="126" t="s">
        <v>147</v>
      </c>
      <c r="E133" s="127" t="s">
        <v>492</v>
      </c>
      <c r="F133" s="128" t="s">
        <v>493</v>
      </c>
      <c r="G133" s="129" t="s">
        <v>160</v>
      </c>
      <c r="H133" s="130">
        <v>50</v>
      </c>
      <c r="I133" s="131"/>
      <c r="J133" s="132">
        <f t="shared" si="0"/>
        <v>0</v>
      </c>
      <c r="K133" s="128" t="s">
        <v>38</v>
      </c>
      <c r="L133" s="128"/>
      <c r="M133" s="32"/>
      <c r="N133" s="133" t="s">
        <v>38</v>
      </c>
      <c r="O133" s="134" t="s">
        <v>51</v>
      </c>
      <c r="Q133" s="135">
        <f t="shared" si="1"/>
        <v>0</v>
      </c>
      <c r="R133" s="135">
        <v>0</v>
      </c>
      <c r="S133" s="135">
        <f t="shared" si="2"/>
        <v>0</v>
      </c>
      <c r="T133" s="135">
        <v>0</v>
      </c>
      <c r="U133" s="136">
        <f t="shared" si="3"/>
        <v>0</v>
      </c>
      <c r="AS133" s="137" t="s">
        <v>473</v>
      </c>
      <c r="AU133" s="137" t="s">
        <v>147</v>
      </c>
      <c r="AV133" s="137" t="s">
        <v>90</v>
      </c>
      <c r="AZ133" s="18" t="s">
        <v>144</v>
      </c>
      <c r="BF133" s="138">
        <f t="shared" si="4"/>
        <v>0</v>
      </c>
      <c r="BG133" s="138">
        <f t="shared" si="5"/>
        <v>0</v>
      </c>
      <c r="BH133" s="138">
        <f t="shared" si="6"/>
        <v>0</v>
      </c>
      <c r="BI133" s="138">
        <f t="shared" si="7"/>
        <v>0</v>
      </c>
      <c r="BJ133" s="138">
        <f t="shared" si="8"/>
        <v>0</v>
      </c>
      <c r="BK133" s="18" t="s">
        <v>88</v>
      </c>
      <c r="BL133" s="138">
        <f t="shared" si="9"/>
        <v>0</v>
      </c>
      <c r="BM133" s="18" t="s">
        <v>473</v>
      </c>
      <c r="BN133" s="137" t="s">
        <v>351</v>
      </c>
    </row>
    <row r="134" spans="2:66" s="1" customFormat="1" ht="16.5" customHeight="1" x14ac:dyDescent="0.2">
      <c r="B134" s="32"/>
      <c r="C134" s="126" t="s">
        <v>313</v>
      </c>
      <c r="D134" s="126" t="s">
        <v>147</v>
      </c>
      <c r="E134" s="127" t="s">
        <v>494</v>
      </c>
      <c r="F134" s="128" t="s">
        <v>495</v>
      </c>
      <c r="G134" s="129" t="s">
        <v>160</v>
      </c>
      <c r="H134" s="130">
        <v>20</v>
      </c>
      <c r="I134" s="131"/>
      <c r="J134" s="132">
        <f t="shared" si="0"/>
        <v>0</v>
      </c>
      <c r="K134" s="128" t="s">
        <v>38</v>
      </c>
      <c r="L134" s="128"/>
      <c r="M134" s="32"/>
      <c r="N134" s="133" t="s">
        <v>38</v>
      </c>
      <c r="O134" s="134" t="s">
        <v>51</v>
      </c>
      <c r="Q134" s="135">
        <f t="shared" si="1"/>
        <v>0</v>
      </c>
      <c r="R134" s="135">
        <v>0</v>
      </c>
      <c r="S134" s="135">
        <f t="shared" si="2"/>
        <v>0</v>
      </c>
      <c r="T134" s="135">
        <v>0</v>
      </c>
      <c r="U134" s="136">
        <f t="shared" si="3"/>
        <v>0</v>
      </c>
      <c r="AS134" s="137" t="s">
        <v>473</v>
      </c>
      <c r="AU134" s="137" t="s">
        <v>147</v>
      </c>
      <c r="AV134" s="137" t="s">
        <v>90</v>
      </c>
      <c r="AZ134" s="18" t="s">
        <v>144</v>
      </c>
      <c r="BF134" s="138">
        <f t="shared" si="4"/>
        <v>0</v>
      </c>
      <c r="BG134" s="138">
        <f t="shared" si="5"/>
        <v>0</v>
      </c>
      <c r="BH134" s="138">
        <f t="shared" si="6"/>
        <v>0</v>
      </c>
      <c r="BI134" s="138">
        <f t="shared" si="7"/>
        <v>0</v>
      </c>
      <c r="BJ134" s="138">
        <f t="shared" si="8"/>
        <v>0</v>
      </c>
      <c r="BK134" s="18" t="s">
        <v>88</v>
      </c>
      <c r="BL134" s="138">
        <f t="shared" si="9"/>
        <v>0</v>
      </c>
      <c r="BM134" s="18" t="s">
        <v>473</v>
      </c>
      <c r="BN134" s="137" t="s">
        <v>361</v>
      </c>
    </row>
    <row r="135" spans="2:66" s="1" customFormat="1" ht="16.5" customHeight="1" x14ac:dyDescent="0.2">
      <c r="B135" s="32"/>
      <c r="C135" s="126" t="s">
        <v>317</v>
      </c>
      <c r="D135" s="126" t="s">
        <v>147</v>
      </c>
      <c r="E135" s="127" t="s">
        <v>496</v>
      </c>
      <c r="F135" s="128" t="s">
        <v>497</v>
      </c>
      <c r="G135" s="129" t="s">
        <v>244</v>
      </c>
      <c r="H135" s="130">
        <v>50</v>
      </c>
      <c r="I135" s="131"/>
      <c r="J135" s="132">
        <f t="shared" si="0"/>
        <v>0</v>
      </c>
      <c r="K135" s="128" t="s">
        <v>38</v>
      </c>
      <c r="L135" s="128"/>
      <c r="M135" s="32"/>
      <c r="N135" s="133" t="s">
        <v>38</v>
      </c>
      <c r="O135" s="134" t="s">
        <v>51</v>
      </c>
      <c r="Q135" s="135">
        <f t="shared" si="1"/>
        <v>0</v>
      </c>
      <c r="R135" s="135">
        <v>0</v>
      </c>
      <c r="S135" s="135">
        <f t="shared" si="2"/>
        <v>0</v>
      </c>
      <c r="T135" s="135">
        <v>0</v>
      </c>
      <c r="U135" s="136">
        <f t="shared" si="3"/>
        <v>0</v>
      </c>
      <c r="AS135" s="137" t="s">
        <v>473</v>
      </c>
      <c r="AU135" s="137" t="s">
        <v>147</v>
      </c>
      <c r="AV135" s="137" t="s">
        <v>90</v>
      </c>
      <c r="AZ135" s="18" t="s">
        <v>144</v>
      </c>
      <c r="BF135" s="138">
        <f t="shared" si="4"/>
        <v>0</v>
      </c>
      <c r="BG135" s="138">
        <f t="shared" si="5"/>
        <v>0</v>
      </c>
      <c r="BH135" s="138">
        <f t="shared" si="6"/>
        <v>0</v>
      </c>
      <c r="BI135" s="138">
        <f t="shared" si="7"/>
        <v>0</v>
      </c>
      <c r="BJ135" s="138">
        <f t="shared" si="8"/>
        <v>0</v>
      </c>
      <c r="BK135" s="18" t="s">
        <v>88</v>
      </c>
      <c r="BL135" s="138">
        <f t="shared" si="9"/>
        <v>0</v>
      </c>
      <c r="BM135" s="18" t="s">
        <v>473</v>
      </c>
      <c r="BN135" s="137" t="s">
        <v>378</v>
      </c>
    </row>
    <row r="136" spans="2:66" s="1" customFormat="1" ht="16.5" customHeight="1" x14ac:dyDescent="0.2">
      <c r="B136" s="32"/>
      <c r="C136" s="163" t="s">
        <v>321</v>
      </c>
      <c r="D136" s="163" t="s">
        <v>290</v>
      </c>
      <c r="E136" s="164" t="s">
        <v>498</v>
      </c>
      <c r="F136" s="165" t="s">
        <v>499</v>
      </c>
      <c r="G136" s="166" t="s">
        <v>244</v>
      </c>
      <c r="H136" s="167">
        <v>50</v>
      </c>
      <c r="I136" s="168"/>
      <c r="J136" s="169">
        <f t="shared" si="0"/>
        <v>0</v>
      </c>
      <c r="K136" s="165" t="s">
        <v>38</v>
      </c>
      <c r="L136" s="165"/>
      <c r="M136" s="170"/>
      <c r="N136" s="171" t="s">
        <v>38</v>
      </c>
      <c r="O136" s="172" t="s">
        <v>51</v>
      </c>
      <c r="Q136" s="135">
        <f t="shared" si="1"/>
        <v>0</v>
      </c>
      <c r="R136" s="135">
        <v>0</v>
      </c>
      <c r="S136" s="135">
        <f t="shared" si="2"/>
        <v>0</v>
      </c>
      <c r="T136" s="135">
        <v>0</v>
      </c>
      <c r="U136" s="136">
        <f t="shared" si="3"/>
        <v>0</v>
      </c>
      <c r="AS136" s="137" t="s">
        <v>484</v>
      </c>
      <c r="AU136" s="137" t="s">
        <v>290</v>
      </c>
      <c r="AV136" s="137" t="s">
        <v>90</v>
      </c>
      <c r="AZ136" s="18" t="s">
        <v>144</v>
      </c>
      <c r="BF136" s="138">
        <f t="shared" si="4"/>
        <v>0</v>
      </c>
      <c r="BG136" s="138">
        <f t="shared" si="5"/>
        <v>0</v>
      </c>
      <c r="BH136" s="138">
        <f t="shared" si="6"/>
        <v>0</v>
      </c>
      <c r="BI136" s="138">
        <f t="shared" si="7"/>
        <v>0</v>
      </c>
      <c r="BJ136" s="138">
        <f t="shared" si="8"/>
        <v>0</v>
      </c>
      <c r="BK136" s="18" t="s">
        <v>88</v>
      </c>
      <c r="BL136" s="138">
        <f t="shared" si="9"/>
        <v>0</v>
      </c>
      <c r="BM136" s="18" t="s">
        <v>484</v>
      </c>
      <c r="BN136" s="137" t="s">
        <v>500</v>
      </c>
    </row>
    <row r="137" spans="2:66" s="1" customFormat="1" ht="16.5" customHeight="1" x14ac:dyDescent="0.2">
      <c r="B137" s="32"/>
      <c r="C137" s="126" t="s">
        <v>325</v>
      </c>
      <c r="D137" s="126" t="s">
        <v>147</v>
      </c>
      <c r="E137" s="127" t="s">
        <v>501</v>
      </c>
      <c r="F137" s="128" t="s">
        <v>502</v>
      </c>
      <c r="G137" s="129" t="s">
        <v>244</v>
      </c>
      <c r="H137" s="130">
        <v>12</v>
      </c>
      <c r="I137" s="131"/>
      <c r="J137" s="132">
        <f t="shared" si="0"/>
        <v>0</v>
      </c>
      <c r="K137" s="128" t="s">
        <v>38</v>
      </c>
      <c r="L137" s="128"/>
      <c r="M137" s="32"/>
      <c r="N137" s="133" t="s">
        <v>38</v>
      </c>
      <c r="O137" s="134" t="s">
        <v>51</v>
      </c>
      <c r="Q137" s="135">
        <f t="shared" si="1"/>
        <v>0</v>
      </c>
      <c r="R137" s="135">
        <v>0</v>
      </c>
      <c r="S137" s="135">
        <f t="shared" si="2"/>
        <v>0</v>
      </c>
      <c r="T137" s="135">
        <v>0</v>
      </c>
      <c r="U137" s="136">
        <f t="shared" si="3"/>
        <v>0</v>
      </c>
      <c r="AS137" s="137" t="s">
        <v>473</v>
      </c>
      <c r="AU137" s="137" t="s">
        <v>147</v>
      </c>
      <c r="AV137" s="137" t="s">
        <v>90</v>
      </c>
      <c r="AZ137" s="18" t="s">
        <v>144</v>
      </c>
      <c r="BF137" s="138">
        <f t="shared" si="4"/>
        <v>0</v>
      </c>
      <c r="BG137" s="138">
        <f t="shared" si="5"/>
        <v>0</v>
      </c>
      <c r="BH137" s="138">
        <f t="shared" si="6"/>
        <v>0</v>
      </c>
      <c r="BI137" s="138">
        <f t="shared" si="7"/>
        <v>0</v>
      </c>
      <c r="BJ137" s="138">
        <f t="shared" si="8"/>
        <v>0</v>
      </c>
      <c r="BK137" s="18" t="s">
        <v>88</v>
      </c>
      <c r="BL137" s="138">
        <f t="shared" si="9"/>
        <v>0</v>
      </c>
      <c r="BM137" s="18" t="s">
        <v>473</v>
      </c>
      <c r="BN137" s="137" t="s">
        <v>396</v>
      </c>
    </row>
    <row r="138" spans="2:66" s="1" customFormat="1" ht="16.5" customHeight="1" x14ac:dyDescent="0.2">
      <c r="B138" s="32"/>
      <c r="C138" s="163" t="s">
        <v>329</v>
      </c>
      <c r="D138" s="163" t="s">
        <v>290</v>
      </c>
      <c r="E138" s="164" t="s">
        <v>503</v>
      </c>
      <c r="F138" s="165" t="s">
        <v>504</v>
      </c>
      <c r="G138" s="166" t="s">
        <v>244</v>
      </c>
      <c r="H138" s="167">
        <v>12</v>
      </c>
      <c r="I138" s="168"/>
      <c r="J138" s="169">
        <f t="shared" si="0"/>
        <v>0</v>
      </c>
      <c r="K138" s="165" t="s">
        <v>38</v>
      </c>
      <c r="L138" s="165"/>
      <c r="M138" s="170"/>
      <c r="N138" s="171" t="s">
        <v>38</v>
      </c>
      <c r="O138" s="172" t="s">
        <v>51</v>
      </c>
      <c r="Q138" s="135">
        <f t="shared" si="1"/>
        <v>0</v>
      </c>
      <c r="R138" s="135">
        <v>0</v>
      </c>
      <c r="S138" s="135">
        <f t="shared" si="2"/>
        <v>0</v>
      </c>
      <c r="T138" s="135">
        <v>0</v>
      </c>
      <c r="U138" s="136">
        <f t="shared" si="3"/>
        <v>0</v>
      </c>
      <c r="AS138" s="137" t="s">
        <v>484</v>
      </c>
      <c r="AU138" s="137" t="s">
        <v>290</v>
      </c>
      <c r="AV138" s="137" t="s">
        <v>90</v>
      </c>
      <c r="AZ138" s="18" t="s">
        <v>144</v>
      </c>
      <c r="BF138" s="138">
        <f t="shared" si="4"/>
        <v>0</v>
      </c>
      <c r="BG138" s="138">
        <f t="shared" si="5"/>
        <v>0</v>
      </c>
      <c r="BH138" s="138">
        <f t="shared" si="6"/>
        <v>0</v>
      </c>
      <c r="BI138" s="138">
        <f t="shared" si="7"/>
        <v>0</v>
      </c>
      <c r="BJ138" s="138">
        <f t="shared" si="8"/>
        <v>0</v>
      </c>
      <c r="BK138" s="18" t="s">
        <v>88</v>
      </c>
      <c r="BL138" s="138">
        <f t="shared" si="9"/>
        <v>0</v>
      </c>
      <c r="BM138" s="18" t="s">
        <v>484</v>
      </c>
      <c r="BN138" s="137" t="s">
        <v>505</v>
      </c>
    </row>
    <row r="139" spans="2:66" s="1" customFormat="1" ht="16.5" customHeight="1" x14ac:dyDescent="0.2">
      <c r="B139" s="32"/>
      <c r="C139" s="126" t="s">
        <v>333</v>
      </c>
      <c r="D139" s="126" t="s">
        <v>147</v>
      </c>
      <c r="E139" s="127" t="s">
        <v>506</v>
      </c>
      <c r="F139" s="128" t="s">
        <v>507</v>
      </c>
      <c r="G139" s="129" t="s">
        <v>244</v>
      </c>
      <c r="H139" s="130">
        <v>30</v>
      </c>
      <c r="I139" s="131"/>
      <c r="J139" s="132">
        <f t="shared" si="0"/>
        <v>0</v>
      </c>
      <c r="K139" s="128" t="s">
        <v>38</v>
      </c>
      <c r="L139" s="128"/>
      <c r="M139" s="32"/>
      <c r="N139" s="133" t="s">
        <v>38</v>
      </c>
      <c r="O139" s="134" t="s">
        <v>51</v>
      </c>
      <c r="Q139" s="135">
        <f t="shared" si="1"/>
        <v>0</v>
      </c>
      <c r="R139" s="135">
        <v>0</v>
      </c>
      <c r="S139" s="135">
        <f t="shared" si="2"/>
        <v>0</v>
      </c>
      <c r="T139" s="135">
        <v>0</v>
      </c>
      <c r="U139" s="136">
        <f t="shared" si="3"/>
        <v>0</v>
      </c>
      <c r="AS139" s="137" t="s">
        <v>473</v>
      </c>
      <c r="AU139" s="137" t="s">
        <v>147</v>
      </c>
      <c r="AV139" s="137" t="s">
        <v>90</v>
      </c>
      <c r="AZ139" s="18" t="s">
        <v>144</v>
      </c>
      <c r="BF139" s="138">
        <f t="shared" si="4"/>
        <v>0</v>
      </c>
      <c r="BG139" s="138">
        <f t="shared" si="5"/>
        <v>0</v>
      </c>
      <c r="BH139" s="138">
        <f t="shared" si="6"/>
        <v>0</v>
      </c>
      <c r="BI139" s="138">
        <f t="shared" si="7"/>
        <v>0</v>
      </c>
      <c r="BJ139" s="138">
        <f t="shared" si="8"/>
        <v>0</v>
      </c>
      <c r="BK139" s="18" t="s">
        <v>88</v>
      </c>
      <c r="BL139" s="138">
        <f t="shared" si="9"/>
        <v>0</v>
      </c>
      <c r="BM139" s="18" t="s">
        <v>473</v>
      </c>
      <c r="BN139" s="137" t="s">
        <v>508</v>
      </c>
    </row>
    <row r="140" spans="2:66" s="1" customFormat="1" ht="16.5" customHeight="1" x14ac:dyDescent="0.2">
      <c r="B140" s="32"/>
      <c r="C140" s="163" t="s">
        <v>337</v>
      </c>
      <c r="D140" s="163" t="s">
        <v>290</v>
      </c>
      <c r="E140" s="164" t="s">
        <v>509</v>
      </c>
      <c r="F140" s="165" t="s">
        <v>510</v>
      </c>
      <c r="G140" s="166" t="s">
        <v>244</v>
      </c>
      <c r="H140" s="167">
        <v>30</v>
      </c>
      <c r="I140" s="168"/>
      <c r="J140" s="169">
        <f t="shared" si="0"/>
        <v>0</v>
      </c>
      <c r="K140" s="165" t="s">
        <v>38</v>
      </c>
      <c r="L140" s="165"/>
      <c r="M140" s="170"/>
      <c r="N140" s="171" t="s">
        <v>38</v>
      </c>
      <c r="O140" s="172" t="s">
        <v>51</v>
      </c>
      <c r="Q140" s="135">
        <f t="shared" si="1"/>
        <v>0</v>
      </c>
      <c r="R140" s="135">
        <v>0</v>
      </c>
      <c r="S140" s="135">
        <f t="shared" si="2"/>
        <v>0</v>
      </c>
      <c r="T140" s="135">
        <v>0</v>
      </c>
      <c r="U140" s="136">
        <f t="shared" si="3"/>
        <v>0</v>
      </c>
      <c r="AS140" s="137" t="s">
        <v>484</v>
      </c>
      <c r="AU140" s="137" t="s">
        <v>290</v>
      </c>
      <c r="AV140" s="137" t="s">
        <v>90</v>
      </c>
      <c r="AZ140" s="18" t="s">
        <v>144</v>
      </c>
      <c r="BF140" s="138">
        <f t="shared" si="4"/>
        <v>0</v>
      </c>
      <c r="BG140" s="138">
        <f t="shared" si="5"/>
        <v>0</v>
      </c>
      <c r="BH140" s="138">
        <f t="shared" si="6"/>
        <v>0</v>
      </c>
      <c r="BI140" s="138">
        <f t="shared" si="7"/>
        <v>0</v>
      </c>
      <c r="BJ140" s="138">
        <f t="shared" si="8"/>
        <v>0</v>
      </c>
      <c r="BK140" s="18" t="s">
        <v>88</v>
      </c>
      <c r="BL140" s="138">
        <f t="shared" si="9"/>
        <v>0</v>
      </c>
      <c r="BM140" s="18" t="s">
        <v>484</v>
      </c>
      <c r="BN140" s="137" t="s">
        <v>511</v>
      </c>
    </row>
    <row r="141" spans="2:66" s="1" customFormat="1" ht="16.5" customHeight="1" x14ac:dyDescent="0.2">
      <c r="B141" s="32"/>
      <c r="C141" s="126" t="s">
        <v>341</v>
      </c>
      <c r="D141" s="126" t="s">
        <v>147</v>
      </c>
      <c r="E141" s="127" t="s">
        <v>512</v>
      </c>
      <c r="F141" s="128" t="s">
        <v>513</v>
      </c>
      <c r="G141" s="129" t="s">
        <v>244</v>
      </c>
      <c r="H141" s="130">
        <v>110</v>
      </c>
      <c r="I141" s="131"/>
      <c r="J141" s="132">
        <f t="shared" si="0"/>
        <v>0</v>
      </c>
      <c r="K141" s="128" t="s">
        <v>38</v>
      </c>
      <c r="L141" s="128"/>
      <c r="M141" s="32"/>
      <c r="N141" s="133" t="s">
        <v>38</v>
      </c>
      <c r="O141" s="134" t="s">
        <v>51</v>
      </c>
      <c r="Q141" s="135">
        <f t="shared" si="1"/>
        <v>0</v>
      </c>
      <c r="R141" s="135">
        <v>0</v>
      </c>
      <c r="S141" s="135">
        <f t="shared" si="2"/>
        <v>0</v>
      </c>
      <c r="T141" s="135">
        <v>0</v>
      </c>
      <c r="U141" s="136">
        <f t="shared" si="3"/>
        <v>0</v>
      </c>
      <c r="AS141" s="137" t="s">
        <v>473</v>
      </c>
      <c r="AU141" s="137" t="s">
        <v>147</v>
      </c>
      <c r="AV141" s="137" t="s">
        <v>90</v>
      </c>
      <c r="AZ141" s="18" t="s">
        <v>144</v>
      </c>
      <c r="BF141" s="138">
        <f t="shared" si="4"/>
        <v>0</v>
      </c>
      <c r="BG141" s="138">
        <f t="shared" si="5"/>
        <v>0</v>
      </c>
      <c r="BH141" s="138">
        <f t="shared" si="6"/>
        <v>0</v>
      </c>
      <c r="BI141" s="138">
        <f t="shared" si="7"/>
        <v>0</v>
      </c>
      <c r="BJ141" s="138">
        <f t="shared" si="8"/>
        <v>0</v>
      </c>
      <c r="BK141" s="18" t="s">
        <v>88</v>
      </c>
      <c r="BL141" s="138">
        <f t="shared" si="9"/>
        <v>0</v>
      </c>
      <c r="BM141" s="18" t="s">
        <v>473</v>
      </c>
      <c r="BN141" s="137" t="s">
        <v>514</v>
      </c>
    </row>
    <row r="142" spans="2:66" s="1" customFormat="1" ht="16.5" customHeight="1" x14ac:dyDescent="0.2">
      <c r="B142" s="32"/>
      <c r="C142" s="163" t="s">
        <v>347</v>
      </c>
      <c r="D142" s="163" t="s">
        <v>290</v>
      </c>
      <c r="E142" s="164" t="s">
        <v>515</v>
      </c>
      <c r="F142" s="165" t="s">
        <v>516</v>
      </c>
      <c r="G142" s="166" t="s">
        <v>244</v>
      </c>
      <c r="H142" s="167">
        <v>60</v>
      </c>
      <c r="I142" s="168"/>
      <c r="J142" s="169">
        <f t="shared" si="0"/>
        <v>0</v>
      </c>
      <c r="K142" s="165" t="s">
        <v>38</v>
      </c>
      <c r="L142" s="165"/>
      <c r="M142" s="170"/>
      <c r="N142" s="171" t="s">
        <v>38</v>
      </c>
      <c r="O142" s="172" t="s">
        <v>51</v>
      </c>
      <c r="Q142" s="135">
        <f t="shared" si="1"/>
        <v>0</v>
      </c>
      <c r="R142" s="135">
        <v>0</v>
      </c>
      <c r="S142" s="135">
        <f t="shared" si="2"/>
        <v>0</v>
      </c>
      <c r="T142" s="135">
        <v>0</v>
      </c>
      <c r="U142" s="136">
        <f t="shared" si="3"/>
        <v>0</v>
      </c>
      <c r="AS142" s="137" t="s">
        <v>484</v>
      </c>
      <c r="AU142" s="137" t="s">
        <v>290</v>
      </c>
      <c r="AV142" s="137" t="s">
        <v>90</v>
      </c>
      <c r="AZ142" s="18" t="s">
        <v>144</v>
      </c>
      <c r="BF142" s="138">
        <f t="shared" si="4"/>
        <v>0</v>
      </c>
      <c r="BG142" s="138">
        <f t="shared" si="5"/>
        <v>0</v>
      </c>
      <c r="BH142" s="138">
        <f t="shared" si="6"/>
        <v>0</v>
      </c>
      <c r="BI142" s="138">
        <f t="shared" si="7"/>
        <v>0</v>
      </c>
      <c r="BJ142" s="138">
        <f t="shared" si="8"/>
        <v>0</v>
      </c>
      <c r="BK142" s="18" t="s">
        <v>88</v>
      </c>
      <c r="BL142" s="138">
        <f t="shared" si="9"/>
        <v>0</v>
      </c>
      <c r="BM142" s="18" t="s">
        <v>484</v>
      </c>
      <c r="BN142" s="137" t="s">
        <v>517</v>
      </c>
    </row>
    <row r="143" spans="2:66" s="1" customFormat="1" ht="16.5" customHeight="1" x14ac:dyDescent="0.2">
      <c r="B143" s="32"/>
      <c r="C143" s="163" t="s">
        <v>351</v>
      </c>
      <c r="D143" s="163" t="s">
        <v>290</v>
      </c>
      <c r="E143" s="164" t="s">
        <v>518</v>
      </c>
      <c r="F143" s="165" t="s">
        <v>519</v>
      </c>
      <c r="G143" s="166" t="s">
        <v>244</v>
      </c>
      <c r="H143" s="167">
        <v>50</v>
      </c>
      <c r="I143" s="168"/>
      <c r="J143" s="169">
        <f t="shared" si="0"/>
        <v>0</v>
      </c>
      <c r="K143" s="165" t="s">
        <v>38</v>
      </c>
      <c r="L143" s="165"/>
      <c r="M143" s="170"/>
      <c r="N143" s="171" t="s">
        <v>38</v>
      </c>
      <c r="O143" s="172" t="s">
        <v>51</v>
      </c>
      <c r="Q143" s="135">
        <f t="shared" si="1"/>
        <v>0</v>
      </c>
      <c r="R143" s="135">
        <v>0</v>
      </c>
      <c r="S143" s="135">
        <f t="shared" si="2"/>
        <v>0</v>
      </c>
      <c r="T143" s="135">
        <v>0</v>
      </c>
      <c r="U143" s="136">
        <f t="shared" si="3"/>
        <v>0</v>
      </c>
      <c r="AS143" s="137" t="s">
        <v>484</v>
      </c>
      <c r="AU143" s="137" t="s">
        <v>290</v>
      </c>
      <c r="AV143" s="137" t="s">
        <v>90</v>
      </c>
      <c r="AZ143" s="18" t="s">
        <v>144</v>
      </c>
      <c r="BF143" s="138">
        <f t="shared" si="4"/>
        <v>0</v>
      </c>
      <c r="BG143" s="138">
        <f t="shared" si="5"/>
        <v>0</v>
      </c>
      <c r="BH143" s="138">
        <f t="shared" si="6"/>
        <v>0</v>
      </c>
      <c r="BI143" s="138">
        <f t="shared" si="7"/>
        <v>0</v>
      </c>
      <c r="BJ143" s="138">
        <f t="shared" si="8"/>
        <v>0</v>
      </c>
      <c r="BK143" s="18" t="s">
        <v>88</v>
      </c>
      <c r="BL143" s="138">
        <f t="shared" si="9"/>
        <v>0</v>
      </c>
      <c r="BM143" s="18" t="s">
        <v>484</v>
      </c>
      <c r="BN143" s="137" t="s">
        <v>520</v>
      </c>
    </row>
    <row r="144" spans="2:66" s="1" customFormat="1" ht="16.5" customHeight="1" x14ac:dyDescent="0.2">
      <c r="B144" s="32"/>
      <c r="C144" s="126" t="s">
        <v>355</v>
      </c>
      <c r="D144" s="126" t="s">
        <v>147</v>
      </c>
      <c r="E144" s="127" t="s">
        <v>521</v>
      </c>
      <c r="F144" s="128" t="s">
        <v>522</v>
      </c>
      <c r="G144" s="129" t="s">
        <v>244</v>
      </c>
      <c r="H144" s="130">
        <v>105</v>
      </c>
      <c r="I144" s="131"/>
      <c r="J144" s="132">
        <f t="shared" si="0"/>
        <v>0</v>
      </c>
      <c r="K144" s="128" t="s">
        <v>38</v>
      </c>
      <c r="L144" s="128"/>
      <c r="M144" s="32"/>
      <c r="N144" s="133" t="s">
        <v>38</v>
      </c>
      <c r="O144" s="134" t="s">
        <v>51</v>
      </c>
      <c r="Q144" s="135">
        <f t="shared" si="1"/>
        <v>0</v>
      </c>
      <c r="R144" s="135">
        <v>0</v>
      </c>
      <c r="S144" s="135">
        <f t="shared" si="2"/>
        <v>0</v>
      </c>
      <c r="T144" s="135">
        <v>0</v>
      </c>
      <c r="U144" s="136">
        <f t="shared" si="3"/>
        <v>0</v>
      </c>
      <c r="AS144" s="137" t="s">
        <v>473</v>
      </c>
      <c r="AU144" s="137" t="s">
        <v>147</v>
      </c>
      <c r="AV144" s="137" t="s">
        <v>90</v>
      </c>
      <c r="AZ144" s="18" t="s">
        <v>144</v>
      </c>
      <c r="BF144" s="138">
        <f t="shared" si="4"/>
        <v>0</v>
      </c>
      <c r="BG144" s="138">
        <f t="shared" si="5"/>
        <v>0</v>
      </c>
      <c r="BH144" s="138">
        <f t="shared" si="6"/>
        <v>0</v>
      </c>
      <c r="BI144" s="138">
        <f t="shared" si="7"/>
        <v>0</v>
      </c>
      <c r="BJ144" s="138">
        <f t="shared" si="8"/>
        <v>0</v>
      </c>
      <c r="BK144" s="18" t="s">
        <v>88</v>
      </c>
      <c r="BL144" s="138">
        <f t="shared" si="9"/>
        <v>0</v>
      </c>
      <c r="BM144" s="18" t="s">
        <v>473</v>
      </c>
      <c r="BN144" s="137" t="s">
        <v>473</v>
      </c>
    </row>
    <row r="145" spans="2:66" s="1" customFormat="1" ht="16.5" customHeight="1" x14ac:dyDescent="0.2">
      <c r="B145" s="32"/>
      <c r="C145" s="163" t="s">
        <v>361</v>
      </c>
      <c r="D145" s="163" t="s">
        <v>290</v>
      </c>
      <c r="E145" s="164" t="s">
        <v>523</v>
      </c>
      <c r="F145" s="165" t="s">
        <v>524</v>
      </c>
      <c r="G145" s="166" t="s">
        <v>244</v>
      </c>
      <c r="H145" s="167">
        <v>105</v>
      </c>
      <c r="I145" s="168"/>
      <c r="J145" s="169">
        <f t="shared" si="0"/>
        <v>0</v>
      </c>
      <c r="K145" s="165" t="s">
        <v>151</v>
      </c>
      <c r="L145" s="165"/>
      <c r="M145" s="170"/>
      <c r="N145" s="171" t="s">
        <v>38</v>
      </c>
      <c r="O145" s="172" t="s">
        <v>51</v>
      </c>
      <c r="Q145" s="135">
        <f t="shared" si="1"/>
        <v>0</v>
      </c>
      <c r="R145" s="135">
        <v>1.7000000000000001E-4</v>
      </c>
      <c r="S145" s="135">
        <f t="shared" si="2"/>
        <v>1.7850000000000001E-2</v>
      </c>
      <c r="T145" s="135">
        <v>0</v>
      </c>
      <c r="U145" s="136">
        <f t="shared" si="3"/>
        <v>0</v>
      </c>
      <c r="AS145" s="137" t="s">
        <v>484</v>
      </c>
      <c r="AU145" s="137" t="s">
        <v>290</v>
      </c>
      <c r="AV145" s="137" t="s">
        <v>90</v>
      </c>
      <c r="AZ145" s="18" t="s">
        <v>144</v>
      </c>
      <c r="BF145" s="138">
        <f t="shared" si="4"/>
        <v>0</v>
      </c>
      <c r="BG145" s="138">
        <f t="shared" si="5"/>
        <v>0</v>
      </c>
      <c r="BH145" s="138">
        <f t="shared" si="6"/>
        <v>0</v>
      </c>
      <c r="BI145" s="138">
        <f t="shared" si="7"/>
        <v>0</v>
      </c>
      <c r="BJ145" s="138">
        <f t="shared" si="8"/>
        <v>0</v>
      </c>
      <c r="BK145" s="18" t="s">
        <v>88</v>
      </c>
      <c r="BL145" s="138">
        <f t="shared" si="9"/>
        <v>0</v>
      </c>
      <c r="BM145" s="18" t="s">
        <v>484</v>
      </c>
      <c r="BN145" s="137" t="s">
        <v>525</v>
      </c>
    </row>
    <row r="146" spans="2:66" s="1" customFormat="1" ht="16.5" customHeight="1" x14ac:dyDescent="0.2">
      <c r="B146" s="32"/>
      <c r="C146" s="126" t="s">
        <v>365</v>
      </c>
      <c r="D146" s="126" t="s">
        <v>147</v>
      </c>
      <c r="E146" s="127" t="s">
        <v>526</v>
      </c>
      <c r="F146" s="128" t="s">
        <v>527</v>
      </c>
      <c r="G146" s="129" t="s">
        <v>244</v>
      </c>
      <c r="H146" s="130">
        <v>40</v>
      </c>
      <c r="I146" s="131"/>
      <c r="J146" s="132">
        <f t="shared" si="0"/>
        <v>0</v>
      </c>
      <c r="K146" s="128" t="s">
        <v>38</v>
      </c>
      <c r="L146" s="128"/>
      <c r="M146" s="32"/>
      <c r="N146" s="133" t="s">
        <v>38</v>
      </c>
      <c r="O146" s="134" t="s">
        <v>51</v>
      </c>
      <c r="Q146" s="135">
        <f t="shared" si="1"/>
        <v>0</v>
      </c>
      <c r="R146" s="135">
        <v>0</v>
      </c>
      <c r="S146" s="135">
        <f t="shared" si="2"/>
        <v>0</v>
      </c>
      <c r="T146" s="135">
        <v>0</v>
      </c>
      <c r="U146" s="136">
        <f t="shared" si="3"/>
        <v>0</v>
      </c>
      <c r="AS146" s="137" t="s">
        <v>473</v>
      </c>
      <c r="AU146" s="137" t="s">
        <v>147</v>
      </c>
      <c r="AV146" s="137" t="s">
        <v>90</v>
      </c>
      <c r="AZ146" s="18" t="s">
        <v>144</v>
      </c>
      <c r="BF146" s="138">
        <f t="shared" si="4"/>
        <v>0</v>
      </c>
      <c r="BG146" s="138">
        <f t="shared" si="5"/>
        <v>0</v>
      </c>
      <c r="BH146" s="138">
        <f t="shared" si="6"/>
        <v>0</v>
      </c>
      <c r="BI146" s="138">
        <f t="shared" si="7"/>
        <v>0</v>
      </c>
      <c r="BJ146" s="138">
        <f t="shared" si="8"/>
        <v>0</v>
      </c>
      <c r="BK146" s="18" t="s">
        <v>88</v>
      </c>
      <c r="BL146" s="138">
        <f t="shared" si="9"/>
        <v>0</v>
      </c>
      <c r="BM146" s="18" t="s">
        <v>473</v>
      </c>
      <c r="BN146" s="137" t="s">
        <v>528</v>
      </c>
    </row>
    <row r="147" spans="2:66" s="1" customFormat="1" ht="16.5" customHeight="1" x14ac:dyDescent="0.2">
      <c r="B147" s="32"/>
      <c r="C147" s="163" t="s">
        <v>369</v>
      </c>
      <c r="D147" s="163" t="s">
        <v>290</v>
      </c>
      <c r="E147" s="164" t="s">
        <v>529</v>
      </c>
      <c r="F147" s="165" t="s">
        <v>530</v>
      </c>
      <c r="G147" s="166" t="s">
        <v>244</v>
      </c>
      <c r="H147" s="167">
        <v>40</v>
      </c>
      <c r="I147" s="168"/>
      <c r="J147" s="169">
        <f t="shared" si="0"/>
        <v>0</v>
      </c>
      <c r="K147" s="165" t="s">
        <v>38</v>
      </c>
      <c r="L147" s="165"/>
      <c r="M147" s="170"/>
      <c r="N147" s="171" t="s">
        <v>38</v>
      </c>
      <c r="O147" s="172" t="s">
        <v>51</v>
      </c>
      <c r="Q147" s="135">
        <f t="shared" si="1"/>
        <v>0</v>
      </c>
      <c r="R147" s="135">
        <v>0</v>
      </c>
      <c r="S147" s="135">
        <f t="shared" si="2"/>
        <v>0</v>
      </c>
      <c r="T147" s="135">
        <v>0</v>
      </c>
      <c r="U147" s="136">
        <f t="shared" si="3"/>
        <v>0</v>
      </c>
      <c r="AS147" s="137" t="s">
        <v>484</v>
      </c>
      <c r="AU147" s="137" t="s">
        <v>290</v>
      </c>
      <c r="AV147" s="137" t="s">
        <v>90</v>
      </c>
      <c r="AZ147" s="18" t="s">
        <v>144</v>
      </c>
      <c r="BF147" s="138">
        <f t="shared" si="4"/>
        <v>0</v>
      </c>
      <c r="BG147" s="138">
        <f t="shared" si="5"/>
        <v>0</v>
      </c>
      <c r="BH147" s="138">
        <f t="shared" si="6"/>
        <v>0</v>
      </c>
      <c r="BI147" s="138">
        <f t="shared" si="7"/>
        <v>0</v>
      </c>
      <c r="BJ147" s="138">
        <f t="shared" si="8"/>
        <v>0</v>
      </c>
      <c r="BK147" s="18" t="s">
        <v>88</v>
      </c>
      <c r="BL147" s="138">
        <f t="shared" si="9"/>
        <v>0</v>
      </c>
      <c r="BM147" s="18" t="s">
        <v>484</v>
      </c>
      <c r="BN147" s="137" t="s">
        <v>531</v>
      </c>
    </row>
    <row r="148" spans="2:66" s="1" customFormat="1" ht="16.5" customHeight="1" x14ac:dyDescent="0.2">
      <c r="B148" s="32"/>
      <c r="C148" s="126" t="s">
        <v>374</v>
      </c>
      <c r="D148" s="126" t="s">
        <v>147</v>
      </c>
      <c r="E148" s="127" t="s">
        <v>532</v>
      </c>
      <c r="F148" s="128" t="s">
        <v>533</v>
      </c>
      <c r="G148" s="129" t="s">
        <v>244</v>
      </c>
      <c r="H148" s="130">
        <v>65</v>
      </c>
      <c r="I148" s="131"/>
      <c r="J148" s="132">
        <f t="shared" si="0"/>
        <v>0</v>
      </c>
      <c r="K148" s="128" t="s">
        <v>38</v>
      </c>
      <c r="L148" s="128"/>
      <c r="M148" s="32"/>
      <c r="N148" s="133" t="s">
        <v>38</v>
      </c>
      <c r="O148" s="134" t="s">
        <v>51</v>
      </c>
      <c r="Q148" s="135">
        <f t="shared" si="1"/>
        <v>0</v>
      </c>
      <c r="R148" s="135">
        <v>0</v>
      </c>
      <c r="S148" s="135">
        <f t="shared" si="2"/>
        <v>0</v>
      </c>
      <c r="T148" s="135">
        <v>0</v>
      </c>
      <c r="U148" s="136">
        <f t="shared" si="3"/>
        <v>0</v>
      </c>
      <c r="AS148" s="137" t="s">
        <v>473</v>
      </c>
      <c r="AU148" s="137" t="s">
        <v>147</v>
      </c>
      <c r="AV148" s="137" t="s">
        <v>90</v>
      </c>
      <c r="AZ148" s="18" t="s">
        <v>144</v>
      </c>
      <c r="BF148" s="138">
        <f t="shared" si="4"/>
        <v>0</v>
      </c>
      <c r="BG148" s="138">
        <f t="shared" si="5"/>
        <v>0</v>
      </c>
      <c r="BH148" s="138">
        <f t="shared" si="6"/>
        <v>0</v>
      </c>
      <c r="BI148" s="138">
        <f t="shared" si="7"/>
        <v>0</v>
      </c>
      <c r="BJ148" s="138">
        <f t="shared" si="8"/>
        <v>0</v>
      </c>
      <c r="BK148" s="18" t="s">
        <v>88</v>
      </c>
      <c r="BL148" s="138">
        <f t="shared" si="9"/>
        <v>0</v>
      </c>
      <c r="BM148" s="18" t="s">
        <v>473</v>
      </c>
      <c r="BN148" s="137" t="s">
        <v>534</v>
      </c>
    </row>
    <row r="149" spans="2:66" s="1" customFormat="1" ht="16.5" customHeight="1" x14ac:dyDescent="0.2">
      <c r="B149" s="32"/>
      <c r="C149" s="163" t="s">
        <v>378</v>
      </c>
      <c r="D149" s="163" t="s">
        <v>290</v>
      </c>
      <c r="E149" s="164" t="s">
        <v>535</v>
      </c>
      <c r="F149" s="165" t="s">
        <v>536</v>
      </c>
      <c r="G149" s="166" t="s">
        <v>244</v>
      </c>
      <c r="H149" s="167">
        <v>65</v>
      </c>
      <c r="I149" s="168"/>
      <c r="J149" s="169">
        <f t="shared" si="0"/>
        <v>0</v>
      </c>
      <c r="K149" s="165" t="s">
        <v>38</v>
      </c>
      <c r="L149" s="165"/>
      <c r="M149" s="170"/>
      <c r="N149" s="171" t="s">
        <v>38</v>
      </c>
      <c r="O149" s="172" t="s">
        <v>51</v>
      </c>
      <c r="Q149" s="135">
        <f t="shared" si="1"/>
        <v>0</v>
      </c>
      <c r="R149" s="135">
        <v>0</v>
      </c>
      <c r="S149" s="135">
        <f t="shared" si="2"/>
        <v>0</v>
      </c>
      <c r="T149" s="135">
        <v>0</v>
      </c>
      <c r="U149" s="136">
        <f t="shared" si="3"/>
        <v>0</v>
      </c>
      <c r="AS149" s="137" t="s">
        <v>484</v>
      </c>
      <c r="AU149" s="137" t="s">
        <v>290</v>
      </c>
      <c r="AV149" s="137" t="s">
        <v>90</v>
      </c>
      <c r="AZ149" s="18" t="s">
        <v>144</v>
      </c>
      <c r="BF149" s="138">
        <f t="shared" si="4"/>
        <v>0</v>
      </c>
      <c r="BG149" s="138">
        <f t="shared" si="5"/>
        <v>0</v>
      </c>
      <c r="BH149" s="138">
        <f t="shared" si="6"/>
        <v>0</v>
      </c>
      <c r="BI149" s="138">
        <f t="shared" si="7"/>
        <v>0</v>
      </c>
      <c r="BJ149" s="138">
        <f t="shared" si="8"/>
        <v>0</v>
      </c>
      <c r="BK149" s="18" t="s">
        <v>88</v>
      </c>
      <c r="BL149" s="138">
        <f t="shared" si="9"/>
        <v>0</v>
      </c>
      <c r="BM149" s="18" t="s">
        <v>484</v>
      </c>
      <c r="BN149" s="137" t="s">
        <v>537</v>
      </c>
    </row>
    <row r="150" spans="2:66" s="1" customFormat="1" ht="16.5" customHeight="1" x14ac:dyDescent="0.2">
      <c r="B150" s="32"/>
      <c r="C150" s="126" t="s">
        <v>382</v>
      </c>
      <c r="D150" s="126" t="s">
        <v>147</v>
      </c>
      <c r="E150" s="127" t="s">
        <v>538</v>
      </c>
      <c r="F150" s="128" t="s">
        <v>539</v>
      </c>
      <c r="G150" s="129" t="s">
        <v>244</v>
      </c>
      <c r="H150" s="130">
        <v>140</v>
      </c>
      <c r="I150" s="131"/>
      <c r="J150" s="132">
        <f t="shared" si="0"/>
        <v>0</v>
      </c>
      <c r="K150" s="128" t="s">
        <v>38</v>
      </c>
      <c r="L150" s="128"/>
      <c r="M150" s="32"/>
      <c r="N150" s="133" t="s">
        <v>38</v>
      </c>
      <c r="O150" s="134" t="s">
        <v>51</v>
      </c>
      <c r="Q150" s="135">
        <f t="shared" si="1"/>
        <v>0</v>
      </c>
      <c r="R150" s="135">
        <v>0</v>
      </c>
      <c r="S150" s="135">
        <f t="shared" si="2"/>
        <v>0</v>
      </c>
      <c r="T150" s="135">
        <v>0</v>
      </c>
      <c r="U150" s="136">
        <f t="shared" si="3"/>
        <v>0</v>
      </c>
      <c r="AS150" s="137" t="s">
        <v>473</v>
      </c>
      <c r="AU150" s="137" t="s">
        <v>147</v>
      </c>
      <c r="AV150" s="137" t="s">
        <v>90</v>
      </c>
      <c r="AZ150" s="18" t="s">
        <v>144</v>
      </c>
      <c r="BF150" s="138">
        <f t="shared" si="4"/>
        <v>0</v>
      </c>
      <c r="BG150" s="138">
        <f t="shared" si="5"/>
        <v>0</v>
      </c>
      <c r="BH150" s="138">
        <f t="shared" si="6"/>
        <v>0</v>
      </c>
      <c r="BI150" s="138">
        <f t="shared" si="7"/>
        <v>0</v>
      </c>
      <c r="BJ150" s="138">
        <f t="shared" si="8"/>
        <v>0</v>
      </c>
      <c r="BK150" s="18" t="s">
        <v>88</v>
      </c>
      <c r="BL150" s="138">
        <f t="shared" si="9"/>
        <v>0</v>
      </c>
      <c r="BM150" s="18" t="s">
        <v>473</v>
      </c>
      <c r="BN150" s="137" t="s">
        <v>540</v>
      </c>
    </row>
    <row r="151" spans="2:66" s="1" customFormat="1" ht="16.5" customHeight="1" x14ac:dyDescent="0.2">
      <c r="B151" s="32"/>
      <c r="C151" s="163" t="s">
        <v>386</v>
      </c>
      <c r="D151" s="163" t="s">
        <v>290</v>
      </c>
      <c r="E151" s="164" t="s">
        <v>541</v>
      </c>
      <c r="F151" s="165" t="s">
        <v>542</v>
      </c>
      <c r="G151" s="166" t="s">
        <v>244</v>
      </c>
      <c r="H151" s="167">
        <v>110</v>
      </c>
      <c r="I151" s="168"/>
      <c r="J151" s="169">
        <f t="shared" ref="J151:J170" si="10">ROUND(I151*H151,2)</f>
        <v>0</v>
      </c>
      <c r="K151" s="165" t="s">
        <v>38</v>
      </c>
      <c r="L151" s="165"/>
      <c r="M151" s="170"/>
      <c r="N151" s="171" t="s">
        <v>38</v>
      </c>
      <c r="O151" s="172" t="s">
        <v>51</v>
      </c>
      <c r="Q151" s="135">
        <f t="shared" ref="Q151:Q170" si="11">P151*H151</f>
        <v>0</v>
      </c>
      <c r="R151" s="135">
        <v>0</v>
      </c>
      <c r="S151" s="135">
        <f t="shared" ref="S151:S170" si="12">R151*H151</f>
        <v>0</v>
      </c>
      <c r="T151" s="135">
        <v>0</v>
      </c>
      <c r="U151" s="136">
        <f t="shared" ref="U151:U170" si="13">T151*H151</f>
        <v>0</v>
      </c>
      <c r="AS151" s="137" t="s">
        <v>484</v>
      </c>
      <c r="AU151" s="137" t="s">
        <v>290</v>
      </c>
      <c r="AV151" s="137" t="s">
        <v>90</v>
      </c>
      <c r="AZ151" s="18" t="s">
        <v>144</v>
      </c>
      <c r="BF151" s="138">
        <f t="shared" ref="BF151:BF170" si="14">IF(O151="základní",J151,0)</f>
        <v>0</v>
      </c>
      <c r="BG151" s="138">
        <f t="shared" ref="BG151:BG170" si="15">IF(O151="snížená",J151,0)</f>
        <v>0</v>
      </c>
      <c r="BH151" s="138">
        <f t="shared" ref="BH151:BH170" si="16">IF(O151="zákl. přenesená",J151,0)</f>
        <v>0</v>
      </c>
      <c r="BI151" s="138">
        <f t="shared" ref="BI151:BI170" si="17">IF(O151="sníž. přenesená",J151,0)</f>
        <v>0</v>
      </c>
      <c r="BJ151" s="138">
        <f t="shared" ref="BJ151:BJ170" si="18">IF(O151="nulová",J151,0)</f>
        <v>0</v>
      </c>
      <c r="BK151" s="18" t="s">
        <v>88</v>
      </c>
      <c r="BL151" s="138">
        <f t="shared" ref="BL151:BL170" si="19">ROUND(I151*H151,2)</f>
        <v>0</v>
      </c>
      <c r="BM151" s="18" t="s">
        <v>484</v>
      </c>
      <c r="BN151" s="137" t="s">
        <v>543</v>
      </c>
    </row>
    <row r="152" spans="2:66" s="1" customFormat="1" ht="16.5" customHeight="1" x14ac:dyDescent="0.2">
      <c r="B152" s="32"/>
      <c r="C152" s="163" t="s">
        <v>392</v>
      </c>
      <c r="D152" s="163" t="s">
        <v>290</v>
      </c>
      <c r="E152" s="164" t="s">
        <v>544</v>
      </c>
      <c r="F152" s="165" t="s">
        <v>545</v>
      </c>
      <c r="G152" s="166" t="s">
        <v>244</v>
      </c>
      <c r="H152" s="167">
        <v>30</v>
      </c>
      <c r="I152" s="168"/>
      <c r="J152" s="169">
        <f t="shared" si="10"/>
        <v>0</v>
      </c>
      <c r="K152" s="165" t="s">
        <v>38</v>
      </c>
      <c r="L152" s="165"/>
      <c r="M152" s="170"/>
      <c r="N152" s="171" t="s">
        <v>38</v>
      </c>
      <c r="O152" s="172" t="s">
        <v>51</v>
      </c>
      <c r="Q152" s="135">
        <f t="shared" si="11"/>
        <v>0</v>
      </c>
      <c r="R152" s="135">
        <v>0</v>
      </c>
      <c r="S152" s="135">
        <f t="shared" si="12"/>
        <v>0</v>
      </c>
      <c r="T152" s="135">
        <v>0</v>
      </c>
      <c r="U152" s="136">
        <f t="shared" si="13"/>
        <v>0</v>
      </c>
      <c r="AS152" s="137" t="s">
        <v>484</v>
      </c>
      <c r="AU152" s="137" t="s">
        <v>290</v>
      </c>
      <c r="AV152" s="137" t="s">
        <v>90</v>
      </c>
      <c r="AZ152" s="18" t="s">
        <v>144</v>
      </c>
      <c r="BF152" s="138">
        <f t="shared" si="14"/>
        <v>0</v>
      </c>
      <c r="BG152" s="138">
        <f t="shared" si="15"/>
        <v>0</v>
      </c>
      <c r="BH152" s="138">
        <f t="shared" si="16"/>
        <v>0</v>
      </c>
      <c r="BI152" s="138">
        <f t="shared" si="17"/>
        <v>0</v>
      </c>
      <c r="BJ152" s="138">
        <f t="shared" si="18"/>
        <v>0</v>
      </c>
      <c r="BK152" s="18" t="s">
        <v>88</v>
      </c>
      <c r="BL152" s="138">
        <f t="shared" si="19"/>
        <v>0</v>
      </c>
      <c r="BM152" s="18" t="s">
        <v>484</v>
      </c>
      <c r="BN152" s="137" t="s">
        <v>546</v>
      </c>
    </row>
    <row r="153" spans="2:66" s="1" customFormat="1" ht="16.5" customHeight="1" x14ac:dyDescent="0.2">
      <c r="B153" s="32"/>
      <c r="C153" s="126" t="s">
        <v>396</v>
      </c>
      <c r="D153" s="126" t="s">
        <v>147</v>
      </c>
      <c r="E153" s="127" t="s">
        <v>547</v>
      </c>
      <c r="F153" s="128" t="s">
        <v>548</v>
      </c>
      <c r="G153" s="129" t="s">
        <v>244</v>
      </c>
      <c r="H153" s="130">
        <v>80</v>
      </c>
      <c r="I153" s="131"/>
      <c r="J153" s="132">
        <f t="shared" si="10"/>
        <v>0</v>
      </c>
      <c r="K153" s="128" t="s">
        <v>38</v>
      </c>
      <c r="L153" s="128"/>
      <c r="M153" s="32"/>
      <c r="N153" s="133" t="s">
        <v>38</v>
      </c>
      <c r="O153" s="134" t="s">
        <v>51</v>
      </c>
      <c r="Q153" s="135">
        <f t="shared" si="11"/>
        <v>0</v>
      </c>
      <c r="R153" s="135">
        <v>0</v>
      </c>
      <c r="S153" s="135">
        <f t="shared" si="12"/>
        <v>0</v>
      </c>
      <c r="T153" s="135">
        <v>0</v>
      </c>
      <c r="U153" s="136">
        <f t="shared" si="13"/>
        <v>0</v>
      </c>
      <c r="AS153" s="137" t="s">
        <v>473</v>
      </c>
      <c r="AU153" s="137" t="s">
        <v>147</v>
      </c>
      <c r="AV153" s="137" t="s">
        <v>90</v>
      </c>
      <c r="AZ153" s="18" t="s">
        <v>144</v>
      </c>
      <c r="BF153" s="138">
        <f t="shared" si="14"/>
        <v>0</v>
      </c>
      <c r="BG153" s="138">
        <f t="shared" si="15"/>
        <v>0</v>
      </c>
      <c r="BH153" s="138">
        <f t="shared" si="16"/>
        <v>0</v>
      </c>
      <c r="BI153" s="138">
        <f t="shared" si="17"/>
        <v>0</v>
      </c>
      <c r="BJ153" s="138">
        <f t="shared" si="18"/>
        <v>0</v>
      </c>
      <c r="BK153" s="18" t="s">
        <v>88</v>
      </c>
      <c r="BL153" s="138">
        <f t="shared" si="19"/>
        <v>0</v>
      </c>
      <c r="BM153" s="18" t="s">
        <v>473</v>
      </c>
      <c r="BN153" s="137" t="s">
        <v>549</v>
      </c>
    </row>
    <row r="154" spans="2:66" s="1" customFormat="1" ht="16.5" customHeight="1" x14ac:dyDescent="0.2">
      <c r="B154" s="32"/>
      <c r="C154" s="163" t="s">
        <v>400</v>
      </c>
      <c r="D154" s="163" t="s">
        <v>290</v>
      </c>
      <c r="E154" s="164" t="s">
        <v>550</v>
      </c>
      <c r="F154" s="165" t="s">
        <v>551</v>
      </c>
      <c r="G154" s="166" t="s">
        <v>244</v>
      </c>
      <c r="H154" s="167">
        <v>80</v>
      </c>
      <c r="I154" s="168"/>
      <c r="J154" s="169">
        <f t="shared" si="10"/>
        <v>0</v>
      </c>
      <c r="K154" s="165" t="s">
        <v>38</v>
      </c>
      <c r="L154" s="165"/>
      <c r="M154" s="170"/>
      <c r="N154" s="171" t="s">
        <v>38</v>
      </c>
      <c r="O154" s="172" t="s">
        <v>51</v>
      </c>
      <c r="Q154" s="135">
        <f t="shared" si="11"/>
        <v>0</v>
      </c>
      <c r="R154" s="135">
        <v>0</v>
      </c>
      <c r="S154" s="135">
        <f t="shared" si="12"/>
        <v>0</v>
      </c>
      <c r="T154" s="135">
        <v>0</v>
      </c>
      <c r="U154" s="136">
        <f t="shared" si="13"/>
        <v>0</v>
      </c>
      <c r="AS154" s="137" t="s">
        <v>484</v>
      </c>
      <c r="AU154" s="137" t="s">
        <v>290</v>
      </c>
      <c r="AV154" s="137" t="s">
        <v>90</v>
      </c>
      <c r="AZ154" s="18" t="s">
        <v>144</v>
      </c>
      <c r="BF154" s="138">
        <f t="shared" si="14"/>
        <v>0</v>
      </c>
      <c r="BG154" s="138">
        <f t="shared" si="15"/>
        <v>0</v>
      </c>
      <c r="BH154" s="138">
        <f t="shared" si="16"/>
        <v>0</v>
      </c>
      <c r="BI154" s="138">
        <f t="shared" si="17"/>
        <v>0</v>
      </c>
      <c r="BJ154" s="138">
        <f t="shared" si="18"/>
        <v>0</v>
      </c>
      <c r="BK154" s="18" t="s">
        <v>88</v>
      </c>
      <c r="BL154" s="138">
        <f t="shared" si="19"/>
        <v>0</v>
      </c>
      <c r="BM154" s="18" t="s">
        <v>484</v>
      </c>
      <c r="BN154" s="137" t="s">
        <v>552</v>
      </c>
    </row>
    <row r="155" spans="2:66" s="1" customFormat="1" ht="16.5" customHeight="1" x14ac:dyDescent="0.2">
      <c r="B155" s="32"/>
      <c r="C155" s="126" t="s">
        <v>404</v>
      </c>
      <c r="D155" s="126" t="s">
        <v>147</v>
      </c>
      <c r="E155" s="127" t="s">
        <v>553</v>
      </c>
      <c r="F155" s="128" t="s">
        <v>554</v>
      </c>
      <c r="G155" s="129" t="s">
        <v>244</v>
      </c>
      <c r="H155" s="130">
        <v>85</v>
      </c>
      <c r="I155" s="131"/>
      <c r="J155" s="132">
        <f t="shared" si="10"/>
        <v>0</v>
      </c>
      <c r="K155" s="128" t="s">
        <v>38</v>
      </c>
      <c r="L155" s="128"/>
      <c r="M155" s="32"/>
      <c r="N155" s="133" t="s">
        <v>38</v>
      </c>
      <c r="O155" s="134" t="s">
        <v>51</v>
      </c>
      <c r="Q155" s="135">
        <f t="shared" si="11"/>
        <v>0</v>
      </c>
      <c r="R155" s="135">
        <v>0</v>
      </c>
      <c r="S155" s="135">
        <f t="shared" si="12"/>
        <v>0</v>
      </c>
      <c r="T155" s="135">
        <v>0</v>
      </c>
      <c r="U155" s="136">
        <f t="shared" si="13"/>
        <v>0</v>
      </c>
      <c r="AS155" s="137" t="s">
        <v>473</v>
      </c>
      <c r="AU155" s="137" t="s">
        <v>147</v>
      </c>
      <c r="AV155" s="137" t="s">
        <v>90</v>
      </c>
      <c r="AZ155" s="18" t="s">
        <v>144</v>
      </c>
      <c r="BF155" s="138">
        <f t="shared" si="14"/>
        <v>0</v>
      </c>
      <c r="BG155" s="138">
        <f t="shared" si="15"/>
        <v>0</v>
      </c>
      <c r="BH155" s="138">
        <f t="shared" si="16"/>
        <v>0</v>
      </c>
      <c r="BI155" s="138">
        <f t="shared" si="17"/>
        <v>0</v>
      </c>
      <c r="BJ155" s="138">
        <f t="shared" si="18"/>
        <v>0</v>
      </c>
      <c r="BK155" s="18" t="s">
        <v>88</v>
      </c>
      <c r="BL155" s="138">
        <f t="shared" si="19"/>
        <v>0</v>
      </c>
      <c r="BM155" s="18" t="s">
        <v>473</v>
      </c>
      <c r="BN155" s="137" t="s">
        <v>555</v>
      </c>
    </row>
    <row r="156" spans="2:66" s="1" customFormat="1" ht="16.5" customHeight="1" x14ac:dyDescent="0.2">
      <c r="B156" s="32"/>
      <c r="C156" s="163" t="s">
        <v>408</v>
      </c>
      <c r="D156" s="163" t="s">
        <v>290</v>
      </c>
      <c r="E156" s="164" t="s">
        <v>556</v>
      </c>
      <c r="F156" s="165" t="s">
        <v>557</v>
      </c>
      <c r="G156" s="166" t="s">
        <v>244</v>
      </c>
      <c r="H156" s="167">
        <v>85</v>
      </c>
      <c r="I156" s="168"/>
      <c r="J156" s="169">
        <f t="shared" si="10"/>
        <v>0</v>
      </c>
      <c r="K156" s="165" t="s">
        <v>38</v>
      </c>
      <c r="L156" s="165"/>
      <c r="M156" s="170"/>
      <c r="N156" s="171" t="s">
        <v>38</v>
      </c>
      <c r="O156" s="172" t="s">
        <v>51</v>
      </c>
      <c r="Q156" s="135">
        <f t="shared" si="11"/>
        <v>0</v>
      </c>
      <c r="R156" s="135">
        <v>0</v>
      </c>
      <c r="S156" s="135">
        <f t="shared" si="12"/>
        <v>0</v>
      </c>
      <c r="T156" s="135">
        <v>0</v>
      </c>
      <c r="U156" s="136">
        <f t="shared" si="13"/>
        <v>0</v>
      </c>
      <c r="AS156" s="137" t="s">
        <v>484</v>
      </c>
      <c r="AU156" s="137" t="s">
        <v>290</v>
      </c>
      <c r="AV156" s="137" t="s">
        <v>90</v>
      </c>
      <c r="AZ156" s="18" t="s">
        <v>144</v>
      </c>
      <c r="BF156" s="138">
        <f t="shared" si="14"/>
        <v>0</v>
      </c>
      <c r="BG156" s="138">
        <f t="shared" si="15"/>
        <v>0</v>
      </c>
      <c r="BH156" s="138">
        <f t="shared" si="16"/>
        <v>0</v>
      </c>
      <c r="BI156" s="138">
        <f t="shared" si="17"/>
        <v>0</v>
      </c>
      <c r="BJ156" s="138">
        <f t="shared" si="18"/>
        <v>0</v>
      </c>
      <c r="BK156" s="18" t="s">
        <v>88</v>
      </c>
      <c r="BL156" s="138">
        <f t="shared" si="19"/>
        <v>0</v>
      </c>
      <c r="BM156" s="18" t="s">
        <v>484</v>
      </c>
      <c r="BN156" s="137" t="s">
        <v>558</v>
      </c>
    </row>
    <row r="157" spans="2:66" s="1" customFormat="1" ht="16.5" customHeight="1" x14ac:dyDescent="0.2">
      <c r="B157" s="32"/>
      <c r="C157" s="126" t="s">
        <v>414</v>
      </c>
      <c r="D157" s="126" t="s">
        <v>147</v>
      </c>
      <c r="E157" s="127" t="s">
        <v>559</v>
      </c>
      <c r="F157" s="128" t="s">
        <v>560</v>
      </c>
      <c r="G157" s="129" t="s">
        <v>244</v>
      </c>
      <c r="H157" s="130">
        <v>55</v>
      </c>
      <c r="I157" s="131"/>
      <c r="J157" s="132">
        <f t="shared" si="10"/>
        <v>0</v>
      </c>
      <c r="K157" s="128" t="s">
        <v>38</v>
      </c>
      <c r="L157" s="128"/>
      <c r="M157" s="32"/>
      <c r="N157" s="133" t="s">
        <v>38</v>
      </c>
      <c r="O157" s="134" t="s">
        <v>51</v>
      </c>
      <c r="Q157" s="135">
        <f t="shared" si="11"/>
        <v>0</v>
      </c>
      <c r="R157" s="135">
        <v>0</v>
      </c>
      <c r="S157" s="135">
        <f t="shared" si="12"/>
        <v>0</v>
      </c>
      <c r="T157" s="135">
        <v>0</v>
      </c>
      <c r="U157" s="136">
        <f t="shared" si="13"/>
        <v>0</v>
      </c>
      <c r="AS157" s="137" t="s">
        <v>473</v>
      </c>
      <c r="AU157" s="137" t="s">
        <v>147</v>
      </c>
      <c r="AV157" s="137" t="s">
        <v>90</v>
      </c>
      <c r="AZ157" s="18" t="s">
        <v>144</v>
      </c>
      <c r="BF157" s="138">
        <f t="shared" si="14"/>
        <v>0</v>
      </c>
      <c r="BG157" s="138">
        <f t="shared" si="15"/>
        <v>0</v>
      </c>
      <c r="BH157" s="138">
        <f t="shared" si="16"/>
        <v>0</v>
      </c>
      <c r="BI157" s="138">
        <f t="shared" si="17"/>
        <v>0</v>
      </c>
      <c r="BJ157" s="138">
        <f t="shared" si="18"/>
        <v>0</v>
      </c>
      <c r="BK157" s="18" t="s">
        <v>88</v>
      </c>
      <c r="BL157" s="138">
        <f t="shared" si="19"/>
        <v>0</v>
      </c>
      <c r="BM157" s="18" t="s">
        <v>473</v>
      </c>
      <c r="BN157" s="137" t="s">
        <v>561</v>
      </c>
    </row>
    <row r="158" spans="2:66" s="1" customFormat="1" ht="16.5" customHeight="1" x14ac:dyDescent="0.2">
      <c r="B158" s="32"/>
      <c r="C158" s="163" t="s">
        <v>420</v>
      </c>
      <c r="D158" s="163" t="s">
        <v>290</v>
      </c>
      <c r="E158" s="164" t="s">
        <v>562</v>
      </c>
      <c r="F158" s="165" t="s">
        <v>563</v>
      </c>
      <c r="G158" s="166" t="s">
        <v>244</v>
      </c>
      <c r="H158" s="167">
        <v>55</v>
      </c>
      <c r="I158" s="168"/>
      <c r="J158" s="169">
        <f t="shared" si="10"/>
        <v>0</v>
      </c>
      <c r="K158" s="165" t="s">
        <v>38</v>
      </c>
      <c r="L158" s="165"/>
      <c r="M158" s="170"/>
      <c r="N158" s="171" t="s">
        <v>38</v>
      </c>
      <c r="O158" s="172" t="s">
        <v>51</v>
      </c>
      <c r="Q158" s="135">
        <f t="shared" si="11"/>
        <v>0</v>
      </c>
      <c r="R158" s="135">
        <v>6.9999999999999994E-5</v>
      </c>
      <c r="S158" s="135">
        <f t="shared" si="12"/>
        <v>3.8499999999999997E-3</v>
      </c>
      <c r="T158" s="135">
        <v>0</v>
      </c>
      <c r="U158" s="136">
        <f t="shared" si="13"/>
        <v>0</v>
      </c>
      <c r="AS158" s="137" t="s">
        <v>484</v>
      </c>
      <c r="AU158" s="137" t="s">
        <v>290</v>
      </c>
      <c r="AV158" s="137" t="s">
        <v>90</v>
      </c>
      <c r="AZ158" s="18" t="s">
        <v>144</v>
      </c>
      <c r="BF158" s="138">
        <f t="shared" si="14"/>
        <v>0</v>
      </c>
      <c r="BG158" s="138">
        <f t="shared" si="15"/>
        <v>0</v>
      </c>
      <c r="BH158" s="138">
        <f t="shared" si="16"/>
        <v>0</v>
      </c>
      <c r="BI158" s="138">
        <f t="shared" si="17"/>
        <v>0</v>
      </c>
      <c r="BJ158" s="138">
        <f t="shared" si="18"/>
        <v>0</v>
      </c>
      <c r="BK158" s="18" t="s">
        <v>88</v>
      </c>
      <c r="BL158" s="138">
        <f t="shared" si="19"/>
        <v>0</v>
      </c>
      <c r="BM158" s="18" t="s">
        <v>484</v>
      </c>
      <c r="BN158" s="137" t="s">
        <v>564</v>
      </c>
    </row>
    <row r="159" spans="2:66" s="1" customFormat="1" ht="16.5" customHeight="1" x14ac:dyDescent="0.2">
      <c r="B159" s="32"/>
      <c r="C159" s="126" t="s">
        <v>424</v>
      </c>
      <c r="D159" s="126" t="s">
        <v>147</v>
      </c>
      <c r="E159" s="127" t="s">
        <v>565</v>
      </c>
      <c r="F159" s="128" t="s">
        <v>566</v>
      </c>
      <c r="G159" s="129" t="s">
        <v>160</v>
      </c>
      <c r="H159" s="130">
        <v>30</v>
      </c>
      <c r="I159" s="131"/>
      <c r="J159" s="132">
        <f t="shared" si="10"/>
        <v>0</v>
      </c>
      <c r="K159" s="128" t="s">
        <v>38</v>
      </c>
      <c r="L159" s="128"/>
      <c r="M159" s="32"/>
      <c r="N159" s="133" t="s">
        <v>38</v>
      </c>
      <c r="O159" s="134" t="s">
        <v>51</v>
      </c>
      <c r="Q159" s="135">
        <f t="shared" si="11"/>
        <v>0</v>
      </c>
      <c r="R159" s="135">
        <v>0</v>
      </c>
      <c r="S159" s="135">
        <f t="shared" si="12"/>
        <v>0</v>
      </c>
      <c r="T159" s="135">
        <v>0</v>
      </c>
      <c r="U159" s="136">
        <f t="shared" si="13"/>
        <v>0</v>
      </c>
      <c r="AS159" s="137" t="s">
        <v>473</v>
      </c>
      <c r="AU159" s="137" t="s">
        <v>147</v>
      </c>
      <c r="AV159" s="137" t="s">
        <v>90</v>
      </c>
      <c r="AZ159" s="18" t="s">
        <v>144</v>
      </c>
      <c r="BF159" s="138">
        <f t="shared" si="14"/>
        <v>0</v>
      </c>
      <c r="BG159" s="138">
        <f t="shared" si="15"/>
        <v>0</v>
      </c>
      <c r="BH159" s="138">
        <f t="shared" si="16"/>
        <v>0</v>
      </c>
      <c r="BI159" s="138">
        <f t="shared" si="17"/>
        <v>0</v>
      </c>
      <c r="BJ159" s="138">
        <f t="shared" si="18"/>
        <v>0</v>
      </c>
      <c r="BK159" s="18" t="s">
        <v>88</v>
      </c>
      <c r="BL159" s="138">
        <f t="shared" si="19"/>
        <v>0</v>
      </c>
      <c r="BM159" s="18" t="s">
        <v>473</v>
      </c>
      <c r="BN159" s="137" t="s">
        <v>567</v>
      </c>
    </row>
    <row r="160" spans="2:66" s="1" customFormat="1" ht="16.5" customHeight="1" x14ac:dyDescent="0.2">
      <c r="B160" s="32"/>
      <c r="C160" s="126" t="s">
        <v>568</v>
      </c>
      <c r="D160" s="126" t="s">
        <v>147</v>
      </c>
      <c r="E160" s="127" t="s">
        <v>569</v>
      </c>
      <c r="F160" s="128" t="s">
        <v>570</v>
      </c>
      <c r="G160" s="129" t="s">
        <v>160</v>
      </c>
      <c r="H160" s="130">
        <v>30</v>
      </c>
      <c r="I160" s="131"/>
      <c r="J160" s="132">
        <f t="shared" si="10"/>
        <v>0</v>
      </c>
      <c r="K160" s="128" t="s">
        <v>38</v>
      </c>
      <c r="L160" s="128"/>
      <c r="M160" s="32"/>
      <c r="N160" s="133" t="s">
        <v>38</v>
      </c>
      <c r="O160" s="134" t="s">
        <v>51</v>
      </c>
      <c r="Q160" s="135">
        <f t="shared" si="11"/>
        <v>0</v>
      </c>
      <c r="R160" s="135">
        <v>0</v>
      </c>
      <c r="S160" s="135">
        <f t="shared" si="12"/>
        <v>0</v>
      </c>
      <c r="T160" s="135">
        <v>0</v>
      </c>
      <c r="U160" s="136">
        <f t="shared" si="13"/>
        <v>0</v>
      </c>
      <c r="AS160" s="137" t="s">
        <v>473</v>
      </c>
      <c r="AU160" s="137" t="s">
        <v>147</v>
      </c>
      <c r="AV160" s="137" t="s">
        <v>90</v>
      </c>
      <c r="AZ160" s="18" t="s">
        <v>144</v>
      </c>
      <c r="BF160" s="138">
        <f t="shared" si="14"/>
        <v>0</v>
      </c>
      <c r="BG160" s="138">
        <f t="shared" si="15"/>
        <v>0</v>
      </c>
      <c r="BH160" s="138">
        <f t="shared" si="16"/>
        <v>0</v>
      </c>
      <c r="BI160" s="138">
        <f t="shared" si="17"/>
        <v>0</v>
      </c>
      <c r="BJ160" s="138">
        <f t="shared" si="18"/>
        <v>0</v>
      </c>
      <c r="BK160" s="18" t="s">
        <v>88</v>
      </c>
      <c r="BL160" s="138">
        <f t="shared" si="19"/>
        <v>0</v>
      </c>
      <c r="BM160" s="18" t="s">
        <v>473</v>
      </c>
      <c r="BN160" s="137" t="s">
        <v>571</v>
      </c>
    </row>
    <row r="161" spans="2:66" s="1" customFormat="1" ht="16.5" customHeight="1" x14ac:dyDescent="0.2">
      <c r="B161" s="32"/>
      <c r="C161" s="126" t="s">
        <v>572</v>
      </c>
      <c r="D161" s="126" t="s">
        <v>147</v>
      </c>
      <c r="E161" s="127" t="s">
        <v>573</v>
      </c>
      <c r="F161" s="128" t="s">
        <v>574</v>
      </c>
      <c r="G161" s="129" t="s">
        <v>160</v>
      </c>
      <c r="H161" s="130">
        <v>40</v>
      </c>
      <c r="I161" s="131"/>
      <c r="J161" s="132">
        <f t="shared" si="10"/>
        <v>0</v>
      </c>
      <c r="K161" s="128" t="s">
        <v>38</v>
      </c>
      <c r="L161" s="128"/>
      <c r="M161" s="32"/>
      <c r="N161" s="133" t="s">
        <v>38</v>
      </c>
      <c r="O161" s="134" t="s">
        <v>51</v>
      </c>
      <c r="Q161" s="135">
        <f t="shared" si="11"/>
        <v>0</v>
      </c>
      <c r="R161" s="135">
        <v>0</v>
      </c>
      <c r="S161" s="135">
        <f t="shared" si="12"/>
        <v>0</v>
      </c>
      <c r="T161" s="135">
        <v>0</v>
      </c>
      <c r="U161" s="136">
        <f t="shared" si="13"/>
        <v>0</v>
      </c>
      <c r="AS161" s="137" t="s">
        <v>473</v>
      </c>
      <c r="AU161" s="137" t="s">
        <v>147</v>
      </c>
      <c r="AV161" s="137" t="s">
        <v>90</v>
      </c>
      <c r="AZ161" s="18" t="s">
        <v>144</v>
      </c>
      <c r="BF161" s="138">
        <f t="shared" si="14"/>
        <v>0</v>
      </c>
      <c r="BG161" s="138">
        <f t="shared" si="15"/>
        <v>0</v>
      </c>
      <c r="BH161" s="138">
        <f t="shared" si="16"/>
        <v>0</v>
      </c>
      <c r="BI161" s="138">
        <f t="shared" si="17"/>
        <v>0</v>
      </c>
      <c r="BJ161" s="138">
        <f t="shared" si="18"/>
        <v>0</v>
      </c>
      <c r="BK161" s="18" t="s">
        <v>88</v>
      </c>
      <c r="BL161" s="138">
        <f t="shared" si="19"/>
        <v>0</v>
      </c>
      <c r="BM161" s="18" t="s">
        <v>473</v>
      </c>
      <c r="BN161" s="137" t="s">
        <v>575</v>
      </c>
    </row>
    <row r="162" spans="2:66" s="1" customFormat="1" ht="16.5" customHeight="1" x14ac:dyDescent="0.2">
      <c r="B162" s="32"/>
      <c r="C162" s="126" t="s">
        <v>177</v>
      </c>
      <c r="D162" s="126" t="s">
        <v>147</v>
      </c>
      <c r="E162" s="127" t="s">
        <v>576</v>
      </c>
      <c r="F162" s="128" t="s">
        <v>577</v>
      </c>
      <c r="G162" s="129" t="s">
        <v>160</v>
      </c>
      <c r="H162" s="130">
        <v>10</v>
      </c>
      <c r="I162" s="131"/>
      <c r="J162" s="132">
        <f t="shared" si="10"/>
        <v>0</v>
      </c>
      <c r="K162" s="128" t="s">
        <v>38</v>
      </c>
      <c r="L162" s="128"/>
      <c r="M162" s="32"/>
      <c r="N162" s="133" t="s">
        <v>38</v>
      </c>
      <c r="O162" s="134" t="s">
        <v>51</v>
      </c>
      <c r="Q162" s="135">
        <f t="shared" si="11"/>
        <v>0</v>
      </c>
      <c r="R162" s="135">
        <v>0</v>
      </c>
      <c r="S162" s="135">
        <f t="shared" si="12"/>
        <v>0</v>
      </c>
      <c r="T162" s="135">
        <v>0</v>
      </c>
      <c r="U162" s="136">
        <f t="shared" si="13"/>
        <v>0</v>
      </c>
      <c r="AS162" s="137" t="s">
        <v>473</v>
      </c>
      <c r="AU162" s="137" t="s">
        <v>147</v>
      </c>
      <c r="AV162" s="137" t="s">
        <v>90</v>
      </c>
      <c r="AZ162" s="18" t="s">
        <v>144</v>
      </c>
      <c r="BF162" s="138">
        <f t="shared" si="14"/>
        <v>0</v>
      </c>
      <c r="BG162" s="138">
        <f t="shared" si="15"/>
        <v>0</v>
      </c>
      <c r="BH162" s="138">
        <f t="shared" si="16"/>
        <v>0</v>
      </c>
      <c r="BI162" s="138">
        <f t="shared" si="17"/>
        <v>0</v>
      </c>
      <c r="BJ162" s="138">
        <f t="shared" si="18"/>
        <v>0</v>
      </c>
      <c r="BK162" s="18" t="s">
        <v>88</v>
      </c>
      <c r="BL162" s="138">
        <f t="shared" si="19"/>
        <v>0</v>
      </c>
      <c r="BM162" s="18" t="s">
        <v>473</v>
      </c>
      <c r="BN162" s="137" t="s">
        <v>578</v>
      </c>
    </row>
    <row r="163" spans="2:66" s="1" customFormat="1" ht="16.5" customHeight="1" x14ac:dyDescent="0.2">
      <c r="B163" s="32"/>
      <c r="C163" s="126" t="s">
        <v>514</v>
      </c>
      <c r="D163" s="126" t="s">
        <v>147</v>
      </c>
      <c r="E163" s="127" t="s">
        <v>579</v>
      </c>
      <c r="F163" s="128" t="s">
        <v>580</v>
      </c>
      <c r="G163" s="129" t="s">
        <v>160</v>
      </c>
      <c r="H163" s="130">
        <v>8</v>
      </c>
      <c r="I163" s="131"/>
      <c r="J163" s="132">
        <f t="shared" si="10"/>
        <v>0</v>
      </c>
      <c r="K163" s="128" t="s">
        <v>38</v>
      </c>
      <c r="L163" s="128"/>
      <c r="M163" s="32"/>
      <c r="N163" s="133" t="s">
        <v>38</v>
      </c>
      <c r="O163" s="134" t="s">
        <v>51</v>
      </c>
      <c r="Q163" s="135">
        <f t="shared" si="11"/>
        <v>0</v>
      </c>
      <c r="R163" s="135">
        <v>0</v>
      </c>
      <c r="S163" s="135">
        <f t="shared" si="12"/>
        <v>0</v>
      </c>
      <c r="T163" s="135">
        <v>0</v>
      </c>
      <c r="U163" s="136">
        <f t="shared" si="13"/>
        <v>0</v>
      </c>
      <c r="AS163" s="137" t="s">
        <v>473</v>
      </c>
      <c r="AU163" s="137" t="s">
        <v>147</v>
      </c>
      <c r="AV163" s="137" t="s">
        <v>90</v>
      </c>
      <c r="AZ163" s="18" t="s">
        <v>144</v>
      </c>
      <c r="BF163" s="138">
        <f t="shared" si="14"/>
        <v>0</v>
      </c>
      <c r="BG163" s="138">
        <f t="shared" si="15"/>
        <v>0</v>
      </c>
      <c r="BH163" s="138">
        <f t="shared" si="16"/>
        <v>0</v>
      </c>
      <c r="BI163" s="138">
        <f t="shared" si="17"/>
        <v>0</v>
      </c>
      <c r="BJ163" s="138">
        <f t="shared" si="18"/>
        <v>0</v>
      </c>
      <c r="BK163" s="18" t="s">
        <v>88</v>
      </c>
      <c r="BL163" s="138">
        <f t="shared" si="19"/>
        <v>0</v>
      </c>
      <c r="BM163" s="18" t="s">
        <v>473</v>
      </c>
      <c r="BN163" s="137" t="s">
        <v>581</v>
      </c>
    </row>
    <row r="164" spans="2:66" s="1" customFormat="1" ht="16.5" customHeight="1" x14ac:dyDescent="0.2">
      <c r="B164" s="32"/>
      <c r="C164" s="126" t="s">
        <v>582</v>
      </c>
      <c r="D164" s="126" t="s">
        <v>147</v>
      </c>
      <c r="E164" s="127" t="s">
        <v>583</v>
      </c>
      <c r="F164" s="128" t="s">
        <v>584</v>
      </c>
      <c r="G164" s="129" t="s">
        <v>160</v>
      </c>
      <c r="H164" s="130">
        <v>3</v>
      </c>
      <c r="I164" s="131"/>
      <c r="J164" s="132">
        <f t="shared" si="10"/>
        <v>0</v>
      </c>
      <c r="K164" s="128" t="s">
        <v>38</v>
      </c>
      <c r="L164" s="128"/>
      <c r="M164" s="32"/>
      <c r="N164" s="133" t="s">
        <v>38</v>
      </c>
      <c r="O164" s="134" t="s">
        <v>51</v>
      </c>
      <c r="Q164" s="135">
        <f t="shared" si="11"/>
        <v>0</v>
      </c>
      <c r="R164" s="135">
        <v>0</v>
      </c>
      <c r="S164" s="135">
        <f t="shared" si="12"/>
        <v>0</v>
      </c>
      <c r="T164" s="135">
        <v>0</v>
      </c>
      <c r="U164" s="136">
        <f t="shared" si="13"/>
        <v>0</v>
      </c>
      <c r="AS164" s="137" t="s">
        <v>473</v>
      </c>
      <c r="AU164" s="137" t="s">
        <v>147</v>
      </c>
      <c r="AV164" s="137" t="s">
        <v>90</v>
      </c>
      <c r="AZ164" s="18" t="s">
        <v>144</v>
      </c>
      <c r="BF164" s="138">
        <f t="shared" si="14"/>
        <v>0</v>
      </c>
      <c r="BG164" s="138">
        <f t="shared" si="15"/>
        <v>0</v>
      </c>
      <c r="BH164" s="138">
        <f t="shared" si="16"/>
        <v>0</v>
      </c>
      <c r="BI164" s="138">
        <f t="shared" si="17"/>
        <v>0</v>
      </c>
      <c r="BJ164" s="138">
        <f t="shared" si="18"/>
        <v>0</v>
      </c>
      <c r="BK164" s="18" t="s">
        <v>88</v>
      </c>
      <c r="BL164" s="138">
        <f t="shared" si="19"/>
        <v>0</v>
      </c>
      <c r="BM164" s="18" t="s">
        <v>473</v>
      </c>
      <c r="BN164" s="137" t="s">
        <v>585</v>
      </c>
    </row>
    <row r="165" spans="2:66" s="1" customFormat="1" ht="21.75" customHeight="1" x14ac:dyDescent="0.2">
      <c r="B165" s="32"/>
      <c r="C165" s="126" t="s">
        <v>473</v>
      </c>
      <c r="D165" s="126" t="s">
        <v>147</v>
      </c>
      <c r="E165" s="127" t="s">
        <v>586</v>
      </c>
      <c r="F165" s="128" t="s">
        <v>587</v>
      </c>
      <c r="G165" s="129" t="s">
        <v>160</v>
      </c>
      <c r="H165" s="130">
        <v>8</v>
      </c>
      <c r="I165" s="131"/>
      <c r="J165" s="132">
        <f t="shared" si="10"/>
        <v>0</v>
      </c>
      <c r="K165" s="128" t="s">
        <v>38</v>
      </c>
      <c r="L165" s="128"/>
      <c r="M165" s="32"/>
      <c r="N165" s="133" t="s">
        <v>38</v>
      </c>
      <c r="O165" s="134" t="s">
        <v>51</v>
      </c>
      <c r="Q165" s="135">
        <f t="shared" si="11"/>
        <v>0</v>
      </c>
      <c r="R165" s="135">
        <v>0</v>
      </c>
      <c r="S165" s="135">
        <f t="shared" si="12"/>
        <v>0</v>
      </c>
      <c r="T165" s="135">
        <v>0</v>
      </c>
      <c r="U165" s="136">
        <f t="shared" si="13"/>
        <v>0</v>
      </c>
      <c r="AS165" s="137" t="s">
        <v>473</v>
      </c>
      <c r="AU165" s="137" t="s">
        <v>147</v>
      </c>
      <c r="AV165" s="137" t="s">
        <v>90</v>
      </c>
      <c r="AZ165" s="18" t="s">
        <v>144</v>
      </c>
      <c r="BF165" s="138">
        <f t="shared" si="14"/>
        <v>0</v>
      </c>
      <c r="BG165" s="138">
        <f t="shared" si="15"/>
        <v>0</v>
      </c>
      <c r="BH165" s="138">
        <f t="shared" si="16"/>
        <v>0</v>
      </c>
      <c r="BI165" s="138">
        <f t="shared" si="17"/>
        <v>0</v>
      </c>
      <c r="BJ165" s="138">
        <f t="shared" si="18"/>
        <v>0</v>
      </c>
      <c r="BK165" s="18" t="s">
        <v>88</v>
      </c>
      <c r="BL165" s="138">
        <f t="shared" si="19"/>
        <v>0</v>
      </c>
      <c r="BM165" s="18" t="s">
        <v>473</v>
      </c>
      <c r="BN165" s="137" t="s">
        <v>588</v>
      </c>
    </row>
    <row r="166" spans="2:66" s="1" customFormat="1" ht="16.5" customHeight="1" x14ac:dyDescent="0.2">
      <c r="B166" s="32"/>
      <c r="C166" s="126" t="s">
        <v>589</v>
      </c>
      <c r="D166" s="126" t="s">
        <v>147</v>
      </c>
      <c r="E166" s="127" t="s">
        <v>590</v>
      </c>
      <c r="F166" s="128" t="s">
        <v>591</v>
      </c>
      <c r="G166" s="129" t="s">
        <v>244</v>
      </c>
      <c r="H166" s="130">
        <v>35</v>
      </c>
      <c r="I166" s="131"/>
      <c r="J166" s="132">
        <f t="shared" si="10"/>
        <v>0</v>
      </c>
      <c r="K166" s="128" t="s">
        <v>38</v>
      </c>
      <c r="L166" s="128"/>
      <c r="M166" s="32"/>
      <c r="N166" s="133" t="s">
        <v>38</v>
      </c>
      <c r="O166" s="134" t="s">
        <v>51</v>
      </c>
      <c r="Q166" s="135">
        <f t="shared" si="11"/>
        <v>0</v>
      </c>
      <c r="R166" s="135">
        <v>0</v>
      </c>
      <c r="S166" s="135">
        <f t="shared" si="12"/>
        <v>0</v>
      </c>
      <c r="T166" s="135">
        <v>0</v>
      </c>
      <c r="U166" s="136">
        <f t="shared" si="13"/>
        <v>0</v>
      </c>
      <c r="AS166" s="137" t="s">
        <v>473</v>
      </c>
      <c r="AU166" s="137" t="s">
        <v>147</v>
      </c>
      <c r="AV166" s="137" t="s">
        <v>90</v>
      </c>
      <c r="AZ166" s="18" t="s">
        <v>144</v>
      </c>
      <c r="BF166" s="138">
        <f t="shared" si="14"/>
        <v>0</v>
      </c>
      <c r="BG166" s="138">
        <f t="shared" si="15"/>
        <v>0</v>
      </c>
      <c r="BH166" s="138">
        <f t="shared" si="16"/>
        <v>0</v>
      </c>
      <c r="BI166" s="138">
        <f t="shared" si="17"/>
        <v>0</v>
      </c>
      <c r="BJ166" s="138">
        <f t="shared" si="18"/>
        <v>0</v>
      </c>
      <c r="BK166" s="18" t="s">
        <v>88</v>
      </c>
      <c r="BL166" s="138">
        <f t="shared" si="19"/>
        <v>0</v>
      </c>
      <c r="BM166" s="18" t="s">
        <v>473</v>
      </c>
      <c r="BN166" s="137" t="s">
        <v>592</v>
      </c>
    </row>
    <row r="167" spans="2:66" s="1" customFormat="1" ht="16.5" customHeight="1" x14ac:dyDescent="0.2">
      <c r="B167" s="32"/>
      <c r="C167" s="163" t="s">
        <v>593</v>
      </c>
      <c r="D167" s="163" t="s">
        <v>290</v>
      </c>
      <c r="E167" s="164" t="s">
        <v>594</v>
      </c>
      <c r="F167" s="165" t="s">
        <v>595</v>
      </c>
      <c r="G167" s="166" t="s">
        <v>160</v>
      </c>
      <c r="H167" s="167">
        <v>15</v>
      </c>
      <c r="I167" s="168"/>
      <c r="J167" s="169">
        <f t="shared" si="10"/>
        <v>0</v>
      </c>
      <c r="K167" s="165" t="s">
        <v>38</v>
      </c>
      <c r="L167" s="165"/>
      <c r="M167" s="170"/>
      <c r="N167" s="171" t="s">
        <v>38</v>
      </c>
      <c r="O167" s="172" t="s">
        <v>51</v>
      </c>
      <c r="Q167" s="135">
        <f t="shared" si="11"/>
        <v>0</v>
      </c>
      <c r="R167" s="135">
        <v>0</v>
      </c>
      <c r="S167" s="135">
        <f t="shared" si="12"/>
        <v>0</v>
      </c>
      <c r="T167" s="135">
        <v>0</v>
      </c>
      <c r="U167" s="136">
        <f t="shared" si="13"/>
        <v>0</v>
      </c>
      <c r="AS167" s="137" t="s">
        <v>484</v>
      </c>
      <c r="AU167" s="137" t="s">
        <v>290</v>
      </c>
      <c r="AV167" s="137" t="s">
        <v>90</v>
      </c>
      <c r="AZ167" s="18" t="s">
        <v>144</v>
      </c>
      <c r="BF167" s="138">
        <f t="shared" si="14"/>
        <v>0</v>
      </c>
      <c r="BG167" s="138">
        <f t="shared" si="15"/>
        <v>0</v>
      </c>
      <c r="BH167" s="138">
        <f t="shared" si="16"/>
        <v>0</v>
      </c>
      <c r="BI167" s="138">
        <f t="shared" si="17"/>
        <v>0</v>
      </c>
      <c r="BJ167" s="138">
        <f t="shared" si="18"/>
        <v>0</v>
      </c>
      <c r="BK167" s="18" t="s">
        <v>88</v>
      </c>
      <c r="BL167" s="138">
        <f t="shared" si="19"/>
        <v>0</v>
      </c>
      <c r="BM167" s="18" t="s">
        <v>484</v>
      </c>
      <c r="BN167" s="137" t="s">
        <v>596</v>
      </c>
    </row>
    <row r="168" spans="2:66" s="1" customFormat="1" ht="16.5" customHeight="1" x14ac:dyDescent="0.2">
      <c r="B168" s="32"/>
      <c r="C168" s="163" t="s">
        <v>597</v>
      </c>
      <c r="D168" s="163" t="s">
        <v>290</v>
      </c>
      <c r="E168" s="164" t="s">
        <v>598</v>
      </c>
      <c r="F168" s="165" t="s">
        <v>599</v>
      </c>
      <c r="G168" s="166" t="s">
        <v>160</v>
      </c>
      <c r="H168" s="167">
        <v>15</v>
      </c>
      <c r="I168" s="168"/>
      <c r="J168" s="169">
        <f t="shared" si="10"/>
        <v>0</v>
      </c>
      <c r="K168" s="165" t="s">
        <v>38</v>
      </c>
      <c r="L168" s="165"/>
      <c r="M168" s="170"/>
      <c r="N168" s="171" t="s">
        <v>38</v>
      </c>
      <c r="O168" s="172" t="s">
        <v>51</v>
      </c>
      <c r="Q168" s="135">
        <f t="shared" si="11"/>
        <v>0</v>
      </c>
      <c r="R168" s="135">
        <v>0</v>
      </c>
      <c r="S168" s="135">
        <f t="shared" si="12"/>
        <v>0</v>
      </c>
      <c r="T168" s="135">
        <v>0</v>
      </c>
      <c r="U168" s="136">
        <f t="shared" si="13"/>
        <v>0</v>
      </c>
      <c r="AS168" s="137" t="s">
        <v>484</v>
      </c>
      <c r="AU168" s="137" t="s">
        <v>290</v>
      </c>
      <c r="AV168" s="137" t="s">
        <v>90</v>
      </c>
      <c r="AZ168" s="18" t="s">
        <v>144</v>
      </c>
      <c r="BF168" s="138">
        <f t="shared" si="14"/>
        <v>0</v>
      </c>
      <c r="BG168" s="138">
        <f t="shared" si="15"/>
        <v>0</v>
      </c>
      <c r="BH168" s="138">
        <f t="shared" si="16"/>
        <v>0</v>
      </c>
      <c r="BI168" s="138">
        <f t="shared" si="17"/>
        <v>0</v>
      </c>
      <c r="BJ168" s="138">
        <f t="shared" si="18"/>
        <v>0</v>
      </c>
      <c r="BK168" s="18" t="s">
        <v>88</v>
      </c>
      <c r="BL168" s="138">
        <f t="shared" si="19"/>
        <v>0</v>
      </c>
      <c r="BM168" s="18" t="s">
        <v>484</v>
      </c>
      <c r="BN168" s="137" t="s">
        <v>600</v>
      </c>
    </row>
    <row r="169" spans="2:66" s="1" customFormat="1" ht="16.5" customHeight="1" x14ac:dyDescent="0.2">
      <c r="B169" s="32"/>
      <c r="C169" s="126" t="s">
        <v>528</v>
      </c>
      <c r="D169" s="126" t="s">
        <v>147</v>
      </c>
      <c r="E169" s="127" t="s">
        <v>220</v>
      </c>
      <c r="F169" s="128" t="s">
        <v>601</v>
      </c>
      <c r="G169" s="129" t="s">
        <v>487</v>
      </c>
      <c r="H169" s="130">
        <v>20</v>
      </c>
      <c r="I169" s="131"/>
      <c r="J169" s="132">
        <f t="shared" si="10"/>
        <v>0</v>
      </c>
      <c r="K169" s="128" t="s">
        <v>38</v>
      </c>
      <c r="L169" s="128"/>
      <c r="M169" s="32"/>
      <c r="N169" s="133" t="s">
        <v>38</v>
      </c>
      <c r="O169" s="134" t="s">
        <v>51</v>
      </c>
      <c r="Q169" s="135">
        <f t="shared" si="11"/>
        <v>0</v>
      </c>
      <c r="R169" s="135">
        <v>0</v>
      </c>
      <c r="S169" s="135">
        <f t="shared" si="12"/>
        <v>0</v>
      </c>
      <c r="T169" s="135">
        <v>0</v>
      </c>
      <c r="U169" s="136">
        <f t="shared" si="13"/>
        <v>0</v>
      </c>
      <c r="AS169" s="137" t="s">
        <v>473</v>
      </c>
      <c r="AU169" s="137" t="s">
        <v>147</v>
      </c>
      <c r="AV169" s="137" t="s">
        <v>90</v>
      </c>
      <c r="AZ169" s="18" t="s">
        <v>144</v>
      </c>
      <c r="BF169" s="138">
        <f t="shared" si="14"/>
        <v>0</v>
      </c>
      <c r="BG169" s="138">
        <f t="shared" si="15"/>
        <v>0</v>
      </c>
      <c r="BH169" s="138">
        <f t="shared" si="16"/>
        <v>0</v>
      </c>
      <c r="BI169" s="138">
        <f t="shared" si="17"/>
        <v>0</v>
      </c>
      <c r="BJ169" s="138">
        <f t="shared" si="18"/>
        <v>0</v>
      </c>
      <c r="BK169" s="18" t="s">
        <v>88</v>
      </c>
      <c r="BL169" s="138">
        <f t="shared" si="19"/>
        <v>0</v>
      </c>
      <c r="BM169" s="18" t="s">
        <v>473</v>
      </c>
      <c r="BN169" s="137" t="s">
        <v>602</v>
      </c>
    </row>
    <row r="170" spans="2:66" s="1" customFormat="1" ht="16.5" customHeight="1" x14ac:dyDescent="0.2">
      <c r="B170" s="32"/>
      <c r="C170" s="126" t="s">
        <v>603</v>
      </c>
      <c r="D170" s="126" t="s">
        <v>147</v>
      </c>
      <c r="E170" s="127" t="s">
        <v>212</v>
      </c>
      <c r="F170" s="128" t="s">
        <v>604</v>
      </c>
      <c r="G170" s="129" t="s">
        <v>487</v>
      </c>
      <c r="H170" s="130">
        <v>15</v>
      </c>
      <c r="I170" s="131"/>
      <c r="J170" s="132">
        <f t="shared" si="10"/>
        <v>0</v>
      </c>
      <c r="K170" s="128" t="s">
        <v>38</v>
      </c>
      <c r="L170" s="128"/>
      <c r="M170" s="32"/>
      <c r="N170" s="133" t="s">
        <v>38</v>
      </c>
      <c r="O170" s="134" t="s">
        <v>51</v>
      </c>
      <c r="Q170" s="135">
        <f t="shared" si="11"/>
        <v>0</v>
      </c>
      <c r="R170" s="135">
        <v>0</v>
      </c>
      <c r="S170" s="135">
        <f t="shared" si="12"/>
        <v>0</v>
      </c>
      <c r="T170" s="135">
        <v>0</v>
      </c>
      <c r="U170" s="136">
        <f t="shared" si="13"/>
        <v>0</v>
      </c>
      <c r="AS170" s="137" t="s">
        <v>473</v>
      </c>
      <c r="AU170" s="137" t="s">
        <v>147</v>
      </c>
      <c r="AV170" s="137" t="s">
        <v>90</v>
      </c>
      <c r="AZ170" s="18" t="s">
        <v>144</v>
      </c>
      <c r="BF170" s="138">
        <f t="shared" si="14"/>
        <v>0</v>
      </c>
      <c r="BG170" s="138">
        <f t="shared" si="15"/>
        <v>0</v>
      </c>
      <c r="BH170" s="138">
        <f t="shared" si="16"/>
        <v>0</v>
      </c>
      <c r="BI170" s="138">
        <f t="shared" si="17"/>
        <v>0</v>
      </c>
      <c r="BJ170" s="138">
        <f t="shared" si="18"/>
        <v>0</v>
      </c>
      <c r="BK170" s="18" t="s">
        <v>88</v>
      </c>
      <c r="BL170" s="138">
        <f t="shared" si="19"/>
        <v>0</v>
      </c>
      <c r="BM170" s="18" t="s">
        <v>473</v>
      </c>
      <c r="BN170" s="137" t="s">
        <v>605</v>
      </c>
    </row>
    <row r="171" spans="2:66" s="11" customFormat="1" ht="22.9" customHeight="1" x14ac:dyDescent="0.2">
      <c r="B171" s="114"/>
      <c r="D171" s="115" t="s">
        <v>79</v>
      </c>
      <c r="E171" s="124" t="s">
        <v>606</v>
      </c>
      <c r="F171" s="124" t="s">
        <v>607</v>
      </c>
      <c r="I171" s="117"/>
      <c r="J171" s="125">
        <f>BL171</f>
        <v>0</v>
      </c>
      <c r="M171" s="114"/>
      <c r="N171" s="119"/>
      <c r="Q171" s="120">
        <f>SUM(Q172:Q176)</f>
        <v>0</v>
      </c>
      <c r="S171" s="120">
        <f>SUM(S172:S176)</f>
        <v>0</v>
      </c>
      <c r="U171" s="121">
        <f>SUM(U172:U176)</f>
        <v>0</v>
      </c>
      <c r="AS171" s="115" t="s">
        <v>145</v>
      </c>
      <c r="AU171" s="122" t="s">
        <v>79</v>
      </c>
      <c r="AV171" s="122" t="s">
        <v>88</v>
      </c>
      <c r="AZ171" s="115" t="s">
        <v>144</v>
      </c>
      <c r="BL171" s="123">
        <f>SUM(BL172:BL176)</f>
        <v>0</v>
      </c>
    </row>
    <row r="172" spans="2:66" s="1" customFormat="1" ht="16.5" customHeight="1" x14ac:dyDescent="0.2">
      <c r="B172" s="32"/>
      <c r="C172" s="126" t="s">
        <v>608</v>
      </c>
      <c r="D172" s="126" t="s">
        <v>147</v>
      </c>
      <c r="E172" s="127" t="s">
        <v>609</v>
      </c>
      <c r="F172" s="128" t="s">
        <v>610</v>
      </c>
      <c r="G172" s="129" t="s">
        <v>160</v>
      </c>
      <c r="H172" s="130">
        <v>60</v>
      </c>
      <c r="I172" s="131"/>
      <c r="J172" s="132">
        <f>ROUND(I172*H172,2)</f>
        <v>0</v>
      </c>
      <c r="K172" s="128" t="s">
        <v>38</v>
      </c>
      <c r="L172" s="128"/>
      <c r="M172" s="32"/>
      <c r="N172" s="133" t="s">
        <v>38</v>
      </c>
      <c r="O172" s="134" t="s">
        <v>51</v>
      </c>
      <c r="Q172" s="135">
        <f>P172*H172</f>
        <v>0</v>
      </c>
      <c r="R172" s="135">
        <v>0</v>
      </c>
      <c r="S172" s="135">
        <f>R172*H172</f>
        <v>0</v>
      </c>
      <c r="T172" s="135">
        <v>0</v>
      </c>
      <c r="U172" s="136">
        <f>T172*H172</f>
        <v>0</v>
      </c>
      <c r="AS172" s="137" t="s">
        <v>473</v>
      </c>
      <c r="AU172" s="137" t="s">
        <v>147</v>
      </c>
      <c r="AV172" s="137" t="s">
        <v>90</v>
      </c>
      <c r="AZ172" s="18" t="s">
        <v>144</v>
      </c>
      <c r="BF172" s="138">
        <f>IF(O172="základní",J172,0)</f>
        <v>0</v>
      </c>
      <c r="BG172" s="138">
        <f>IF(O172="snížená",J172,0)</f>
        <v>0</v>
      </c>
      <c r="BH172" s="138">
        <f>IF(O172="zákl. přenesená",J172,0)</f>
        <v>0</v>
      </c>
      <c r="BI172" s="138">
        <f>IF(O172="sníž. přenesená",J172,0)</f>
        <v>0</v>
      </c>
      <c r="BJ172" s="138">
        <f>IF(O172="nulová",J172,0)</f>
        <v>0</v>
      </c>
      <c r="BK172" s="18" t="s">
        <v>88</v>
      </c>
      <c r="BL172" s="138">
        <f>ROUND(I172*H172,2)</f>
        <v>0</v>
      </c>
      <c r="BM172" s="18" t="s">
        <v>473</v>
      </c>
      <c r="BN172" s="137" t="s">
        <v>611</v>
      </c>
    </row>
    <row r="173" spans="2:66" s="1" customFormat="1" ht="16.5" customHeight="1" x14ac:dyDescent="0.2">
      <c r="B173" s="32"/>
      <c r="C173" s="163" t="s">
        <v>612</v>
      </c>
      <c r="D173" s="163" t="s">
        <v>290</v>
      </c>
      <c r="E173" s="164" t="s">
        <v>613</v>
      </c>
      <c r="F173" s="165" t="s">
        <v>614</v>
      </c>
      <c r="G173" s="166" t="s">
        <v>160</v>
      </c>
      <c r="H173" s="167">
        <v>80</v>
      </c>
      <c r="I173" s="168"/>
      <c r="J173" s="169">
        <f>ROUND(I173*H173,2)</f>
        <v>0</v>
      </c>
      <c r="K173" s="165" t="s">
        <v>38</v>
      </c>
      <c r="L173" s="165"/>
      <c r="M173" s="170"/>
      <c r="N173" s="171" t="s">
        <v>38</v>
      </c>
      <c r="O173" s="172" t="s">
        <v>51</v>
      </c>
      <c r="Q173" s="135">
        <f>P173*H173</f>
        <v>0</v>
      </c>
      <c r="R173" s="135">
        <v>0</v>
      </c>
      <c r="S173" s="135">
        <f>R173*H173</f>
        <v>0</v>
      </c>
      <c r="T173" s="135">
        <v>0</v>
      </c>
      <c r="U173" s="136">
        <f>T173*H173</f>
        <v>0</v>
      </c>
      <c r="AS173" s="137" t="s">
        <v>615</v>
      </c>
      <c r="AU173" s="137" t="s">
        <v>290</v>
      </c>
      <c r="AV173" s="137" t="s">
        <v>90</v>
      </c>
      <c r="AZ173" s="18" t="s">
        <v>144</v>
      </c>
      <c r="BF173" s="138">
        <f>IF(O173="základní",J173,0)</f>
        <v>0</v>
      </c>
      <c r="BG173" s="138">
        <f>IF(O173="snížená",J173,0)</f>
        <v>0</v>
      </c>
      <c r="BH173" s="138">
        <f>IF(O173="zákl. přenesená",J173,0)</f>
        <v>0</v>
      </c>
      <c r="BI173" s="138">
        <f>IF(O173="sníž. přenesená",J173,0)</f>
        <v>0</v>
      </c>
      <c r="BJ173" s="138">
        <f>IF(O173="nulová",J173,0)</f>
        <v>0</v>
      </c>
      <c r="BK173" s="18" t="s">
        <v>88</v>
      </c>
      <c r="BL173" s="138">
        <f>ROUND(I173*H173,2)</f>
        <v>0</v>
      </c>
      <c r="BM173" s="18" t="s">
        <v>473</v>
      </c>
      <c r="BN173" s="137" t="s">
        <v>616</v>
      </c>
    </row>
    <row r="174" spans="2:66" s="1" customFormat="1" ht="16.5" customHeight="1" x14ac:dyDescent="0.2">
      <c r="B174" s="32"/>
      <c r="C174" s="163" t="s">
        <v>617</v>
      </c>
      <c r="D174" s="163" t="s">
        <v>290</v>
      </c>
      <c r="E174" s="164" t="s">
        <v>618</v>
      </c>
      <c r="F174" s="165" t="s">
        <v>619</v>
      </c>
      <c r="G174" s="166" t="s">
        <v>160</v>
      </c>
      <c r="H174" s="167">
        <v>25</v>
      </c>
      <c r="I174" s="168"/>
      <c r="J174" s="169">
        <f>ROUND(I174*H174,2)</f>
        <v>0</v>
      </c>
      <c r="K174" s="165" t="s">
        <v>38</v>
      </c>
      <c r="L174" s="165"/>
      <c r="M174" s="170"/>
      <c r="N174" s="171" t="s">
        <v>38</v>
      </c>
      <c r="O174" s="172" t="s">
        <v>51</v>
      </c>
      <c r="Q174" s="135">
        <f>P174*H174</f>
        <v>0</v>
      </c>
      <c r="R174" s="135">
        <v>0</v>
      </c>
      <c r="S174" s="135">
        <f>R174*H174</f>
        <v>0</v>
      </c>
      <c r="T174" s="135">
        <v>0</v>
      </c>
      <c r="U174" s="136">
        <f>T174*H174</f>
        <v>0</v>
      </c>
      <c r="AS174" s="137" t="s">
        <v>615</v>
      </c>
      <c r="AU174" s="137" t="s">
        <v>290</v>
      </c>
      <c r="AV174" s="137" t="s">
        <v>90</v>
      </c>
      <c r="AZ174" s="18" t="s">
        <v>144</v>
      </c>
      <c r="BF174" s="138">
        <f>IF(O174="základní",J174,0)</f>
        <v>0</v>
      </c>
      <c r="BG174" s="138">
        <f>IF(O174="snížená",J174,0)</f>
        <v>0</v>
      </c>
      <c r="BH174" s="138">
        <f>IF(O174="zákl. přenesená",J174,0)</f>
        <v>0</v>
      </c>
      <c r="BI174" s="138">
        <f>IF(O174="sníž. přenesená",J174,0)</f>
        <v>0</v>
      </c>
      <c r="BJ174" s="138">
        <f>IF(O174="nulová",J174,0)</f>
        <v>0</v>
      </c>
      <c r="BK174" s="18" t="s">
        <v>88</v>
      </c>
      <c r="BL174" s="138">
        <f>ROUND(I174*H174,2)</f>
        <v>0</v>
      </c>
      <c r="BM174" s="18" t="s">
        <v>473</v>
      </c>
      <c r="BN174" s="137" t="s">
        <v>620</v>
      </c>
    </row>
    <row r="175" spans="2:66" s="1" customFormat="1" ht="16.5" customHeight="1" x14ac:dyDescent="0.2">
      <c r="B175" s="32"/>
      <c r="C175" s="163" t="s">
        <v>621</v>
      </c>
      <c r="D175" s="163" t="s">
        <v>290</v>
      </c>
      <c r="E175" s="164" t="s">
        <v>622</v>
      </c>
      <c r="F175" s="165" t="s">
        <v>623</v>
      </c>
      <c r="G175" s="166" t="s">
        <v>160</v>
      </c>
      <c r="H175" s="167">
        <v>10</v>
      </c>
      <c r="I175" s="168"/>
      <c r="J175" s="169">
        <f>ROUND(I175*H175,2)</f>
        <v>0</v>
      </c>
      <c r="K175" s="165" t="s">
        <v>38</v>
      </c>
      <c r="L175" s="165"/>
      <c r="M175" s="170"/>
      <c r="N175" s="171" t="s">
        <v>38</v>
      </c>
      <c r="O175" s="172" t="s">
        <v>51</v>
      </c>
      <c r="Q175" s="135">
        <f>P175*H175</f>
        <v>0</v>
      </c>
      <c r="R175" s="135">
        <v>0</v>
      </c>
      <c r="S175" s="135">
        <f>R175*H175</f>
        <v>0</v>
      </c>
      <c r="T175" s="135">
        <v>0</v>
      </c>
      <c r="U175" s="136">
        <f>T175*H175</f>
        <v>0</v>
      </c>
      <c r="AS175" s="137" t="s">
        <v>615</v>
      </c>
      <c r="AU175" s="137" t="s">
        <v>290</v>
      </c>
      <c r="AV175" s="137" t="s">
        <v>90</v>
      </c>
      <c r="AZ175" s="18" t="s">
        <v>144</v>
      </c>
      <c r="BF175" s="138">
        <f>IF(O175="základní",J175,0)</f>
        <v>0</v>
      </c>
      <c r="BG175" s="138">
        <f>IF(O175="snížená",J175,0)</f>
        <v>0</v>
      </c>
      <c r="BH175" s="138">
        <f>IF(O175="zákl. přenesená",J175,0)</f>
        <v>0</v>
      </c>
      <c r="BI175" s="138">
        <f>IF(O175="sníž. přenesená",J175,0)</f>
        <v>0</v>
      </c>
      <c r="BJ175" s="138">
        <f>IF(O175="nulová",J175,0)</f>
        <v>0</v>
      </c>
      <c r="BK175" s="18" t="s">
        <v>88</v>
      </c>
      <c r="BL175" s="138">
        <f>ROUND(I175*H175,2)</f>
        <v>0</v>
      </c>
      <c r="BM175" s="18" t="s">
        <v>473</v>
      </c>
      <c r="BN175" s="137" t="s">
        <v>624</v>
      </c>
    </row>
    <row r="176" spans="2:66" s="1" customFormat="1" ht="16.5" customHeight="1" x14ac:dyDescent="0.2">
      <c r="B176" s="32"/>
      <c r="C176" s="126" t="s">
        <v>625</v>
      </c>
      <c r="D176" s="126" t="s">
        <v>147</v>
      </c>
      <c r="E176" s="127" t="s">
        <v>626</v>
      </c>
      <c r="F176" s="128" t="s">
        <v>627</v>
      </c>
      <c r="G176" s="129" t="s">
        <v>160</v>
      </c>
      <c r="H176" s="130">
        <v>40</v>
      </c>
      <c r="I176" s="131"/>
      <c r="J176" s="132">
        <f>ROUND(I176*H176,2)</f>
        <v>0</v>
      </c>
      <c r="K176" s="128" t="s">
        <v>38</v>
      </c>
      <c r="L176" s="128"/>
      <c r="M176" s="32"/>
      <c r="N176" s="176" t="s">
        <v>38</v>
      </c>
      <c r="O176" s="177" t="s">
        <v>51</v>
      </c>
      <c r="P176" s="174"/>
      <c r="Q176" s="178">
        <f>P176*H176</f>
        <v>0</v>
      </c>
      <c r="R176" s="178">
        <v>0</v>
      </c>
      <c r="S176" s="178">
        <f>R176*H176</f>
        <v>0</v>
      </c>
      <c r="T176" s="178">
        <v>0</v>
      </c>
      <c r="U176" s="179">
        <f>T176*H176</f>
        <v>0</v>
      </c>
      <c r="AS176" s="137" t="s">
        <v>152</v>
      </c>
      <c r="AU176" s="137" t="s">
        <v>147</v>
      </c>
      <c r="AV176" s="137" t="s">
        <v>90</v>
      </c>
      <c r="AZ176" s="18" t="s">
        <v>144</v>
      </c>
      <c r="BF176" s="138">
        <f>IF(O176="základní",J176,0)</f>
        <v>0</v>
      </c>
      <c r="BG176" s="138">
        <f>IF(O176="snížená",J176,0)</f>
        <v>0</v>
      </c>
      <c r="BH176" s="138">
        <f>IF(O176="zákl. přenesená",J176,0)</f>
        <v>0</v>
      </c>
      <c r="BI176" s="138">
        <f>IF(O176="sníž. přenesená",J176,0)</f>
        <v>0</v>
      </c>
      <c r="BJ176" s="138">
        <f>IF(O176="nulová",J176,0)</f>
        <v>0</v>
      </c>
      <c r="BK176" s="18" t="s">
        <v>88</v>
      </c>
      <c r="BL176" s="138">
        <f>ROUND(I176*H176,2)</f>
        <v>0</v>
      </c>
      <c r="BM176" s="18" t="s">
        <v>152</v>
      </c>
      <c r="BN176" s="137" t="s">
        <v>628</v>
      </c>
    </row>
    <row r="177" spans="2:13" s="1" customFormat="1" ht="6.95" customHeight="1" x14ac:dyDescent="0.2"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268"/>
      <c r="M177" s="32"/>
    </row>
  </sheetData>
  <sheetProtection formatColumns="0" formatRows="0" autoFilter="0"/>
  <autoFilter ref="C87:K176" xr:uid="{00000000-0009-0000-0000-000002000000}"/>
  <mergeCells count="9">
    <mergeCell ref="E50:H50"/>
    <mergeCell ref="E78:H78"/>
    <mergeCell ref="E80:H80"/>
    <mergeCell ref="M2:W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6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4"/>
  <sheetViews>
    <sheetView showGridLines="0" tabSelected="1" topLeftCell="A187" zoomScaleNormal="100" workbookViewId="0">
      <selection activeCell="E27" sqref="E27:H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.66406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96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 x14ac:dyDescent="0.2">
      <c r="B4" s="21"/>
      <c r="D4" s="22" t="s">
        <v>106</v>
      </c>
      <c r="L4" s="21"/>
      <c r="M4" s="8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UK-1.LF- Instalace systému VZT a klimatizace, Studničkova 2, Praha</v>
      </c>
      <c r="F7" s="327"/>
      <c r="G7" s="327"/>
      <c r="H7" s="327"/>
      <c r="L7" s="21"/>
    </row>
    <row r="8" spans="2:46" s="1" customFormat="1" ht="12" customHeight="1" x14ac:dyDescent="0.2">
      <c r="B8" s="32"/>
      <c r="D8" s="28" t="s">
        <v>107</v>
      </c>
      <c r="L8" s="32"/>
    </row>
    <row r="9" spans="2:46" s="1" customFormat="1" ht="16.5" customHeight="1" x14ac:dyDescent="0.2">
      <c r="B9" s="32"/>
      <c r="E9" s="311" t="s">
        <v>629</v>
      </c>
      <c r="F9" s="325"/>
      <c r="G9" s="325"/>
      <c r="H9" s="325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8" t="s">
        <v>18</v>
      </c>
      <c r="F11" s="26" t="s">
        <v>38</v>
      </c>
      <c r="I11" s="28" t="s">
        <v>20</v>
      </c>
      <c r="J11" s="26" t="s">
        <v>38</v>
      </c>
      <c r="L11" s="32"/>
    </row>
    <row r="12" spans="2:46" s="1" customFormat="1" ht="12" customHeight="1" x14ac:dyDescent="0.2">
      <c r="B12" s="32"/>
      <c r="D12" s="28" t="s">
        <v>22</v>
      </c>
      <c r="F12" s="26" t="s">
        <v>23</v>
      </c>
      <c r="I12" s="28" t="s">
        <v>24</v>
      </c>
      <c r="J12" s="272" t="str">
        <f>'Rekapitulace stavby'!AN8</f>
        <v>Vyplň údaj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8" t="s">
        <v>30</v>
      </c>
      <c r="I14" s="28" t="s">
        <v>31</v>
      </c>
      <c r="J14" s="26" t="s">
        <v>32</v>
      </c>
      <c r="L14" s="32"/>
    </row>
    <row r="15" spans="2:46" s="1" customFormat="1" ht="18" customHeight="1" x14ac:dyDescent="0.2">
      <c r="B15" s="32"/>
      <c r="E15" s="26" t="s">
        <v>33</v>
      </c>
      <c r="I15" s="28" t="s">
        <v>34</v>
      </c>
      <c r="J15" s="26" t="s">
        <v>35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8" t="s">
        <v>36</v>
      </c>
      <c r="I17" s="28" t="s">
        <v>31</v>
      </c>
      <c r="J17" s="274" t="str">
        <f>'Rekapitulace stavby'!AN13</f>
        <v>Vyplň údaj</v>
      </c>
      <c r="L17" s="32"/>
    </row>
    <row r="18" spans="2:12" s="1" customFormat="1" ht="18" customHeight="1" x14ac:dyDescent="0.2">
      <c r="B18" s="32"/>
      <c r="E18" s="328" t="str">
        <f>'Rekapitulace stavby'!E14</f>
        <v>Vyplň údaj</v>
      </c>
      <c r="F18" s="329"/>
      <c r="G18" s="329"/>
      <c r="H18" s="329"/>
      <c r="I18" s="28" t="s">
        <v>34</v>
      </c>
      <c r="J18" s="274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8" t="s">
        <v>37</v>
      </c>
      <c r="I20" s="28" t="s">
        <v>31</v>
      </c>
      <c r="J20" s="26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6" t="str">
        <f>IF('Rekapitulace stavby'!E17="","",'Rekapitulace stavby'!E17)</f>
        <v xml:space="preserve"> </v>
      </c>
      <c r="I21" s="28" t="s">
        <v>34</v>
      </c>
      <c r="J21" s="26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8" t="s">
        <v>41</v>
      </c>
      <c r="I23" s="28" t="s">
        <v>31</v>
      </c>
      <c r="J23" s="26" t="s">
        <v>42</v>
      </c>
      <c r="L23" s="32"/>
    </row>
    <row r="24" spans="2:12" s="1" customFormat="1" ht="18" customHeight="1" x14ac:dyDescent="0.2">
      <c r="B24" s="32"/>
      <c r="E24" s="26" t="s">
        <v>43</v>
      </c>
      <c r="I24" s="28" t="s">
        <v>34</v>
      </c>
      <c r="J24" s="26" t="s">
        <v>38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8" t="s">
        <v>44</v>
      </c>
      <c r="L26" s="32"/>
    </row>
    <row r="27" spans="2:12" s="7" customFormat="1" ht="24" customHeight="1" x14ac:dyDescent="0.2">
      <c r="B27" s="83"/>
      <c r="E27" s="303" t="s">
        <v>630</v>
      </c>
      <c r="F27" s="303"/>
      <c r="G27" s="303"/>
      <c r="H27" s="303"/>
      <c r="L27" s="83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48"/>
      <c r="E29" s="48"/>
      <c r="F29" s="48"/>
      <c r="G29" s="48"/>
      <c r="H29" s="48"/>
      <c r="I29" s="48"/>
      <c r="J29" s="48"/>
      <c r="K29" s="48"/>
      <c r="L29" s="32"/>
    </row>
    <row r="30" spans="2:12" s="1" customFormat="1" ht="25.35" customHeight="1" x14ac:dyDescent="0.2">
      <c r="B30" s="32"/>
      <c r="D30" s="84" t="s">
        <v>46</v>
      </c>
      <c r="J30" s="60">
        <f>ROUND(J97, 2)</f>
        <v>0</v>
      </c>
      <c r="L30" s="32"/>
    </row>
    <row r="31" spans="2:12" s="1" customFormat="1" ht="6.95" customHeight="1" x14ac:dyDescent="0.2">
      <c r="B31" s="32"/>
      <c r="D31" s="48"/>
      <c r="E31" s="48"/>
      <c r="F31" s="48"/>
      <c r="G31" s="48"/>
      <c r="H31" s="48"/>
      <c r="I31" s="48"/>
      <c r="J31" s="48"/>
      <c r="K31" s="48"/>
      <c r="L31" s="32"/>
    </row>
    <row r="32" spans="2:12" s="1" customFormat="1" ht="14.45" customHeight="1" x14ac:dyDescent="0.2">
      <c r="B32" s="32"/>
      <c r="F32" s="85" t="s">
        <v>48</v>
      </c>
      <c r="I32" s="85" t="s">
        <v>47</v>
      </c>
      <c r="J32" s="85" t="s">
        <v>49</v>
      </c>
      <c r="L32" s="32"/>
    </row>
    <row r="33" spans="2:12" s="1" customFormat="1" ht="14.45" customHeight="1" x14ac:dyDescent="0.2">
      <c r="B33" s="32"/>
      <c r="D33" s="86" t="s">
        <v>50</v>
      </c>
      <c r="E33" s="28" t="s">
        <v>51</v>
      </c>
      <c r="F33" s="87">
        <f>ROUND((SUM(BE97:BE243)),  2)</f>
        <v>0</v>
      </c>
      <c r="I33" s="88">
        <v>0.21</v>
      </c>
      <c r="J33" s="87">
        <f>ROUND(((SUM(BE97:BE243))*I33),  2)</f>
        <v>0</v>
      </c>
      <c r="L33" s="32"/>
    </row>
    <row r="34" spans="2:12" s="1" customFormat="1" ht="14.45" customHeight="1" x14ac:dyDescent="0.2">
      <c r="B34" s="32"/>
      <c r="E34" s="28" t="s">
        <v>52</v>
      </c>
      <c r="F34" s="87">
        <f>ROUND((SUM(BF97:BF243)),  2)</f>
        <v>0</v>
      </c>
      <c r="I34" s="88">
        <v>0.15</v>
      </c>
      <c r="J34" s="87">
        <f>ROUND(((SUM(BF97:BF243))*I34),  2)</f>
        <v>0</v>
      </c>
      <c r="L34" s="32"/>
    </row>
    <row r="35" spans="2:12" s="1" customFormat="1" ht="14.45" hidden="1" customHeight="1" x14ac:dyDescent="0.2">
      <c r="B35" s="32"/>
      <c r="E35" s="28" t="s">
        <v>53</v>
      </c>
      <c r="F35" s="87">
        <f>ROUND((SUM(BG97:BG243)),  2)</f>
        <v>0</v>
      </c>
      <c r="I35" s="88">
        <v>0.21</v>
      </c>
      <c r="J35" s="87">
        <f>0</f>
        <v>0</v>
      </c>
      <c r="L35" s="32"/>
    </row>
    <row r="36" spans="2:12" s="1" customFormat="1" ht="14.45" hidden="1" customHeight="1" x14ac:dyDescent="0.2">
      <c r="B36" s="32"/>
      <c r="E36" s="28" t="s">
        <v>54</v>
      </c>
      <c r="F36" s="87">
        <f>ROUND((SUM(BH97:BH243)),  2)</f>
        <v>0</v>
      </c>
      <c r="I36" s="88">
        <v>0.15</v>
      </c>
      <c r="J36" s="87">
        <f>0</f>
        <v>0</v>
      </c>
      <c r="L36" s="32"/>
    </row>
    <row r="37" spans="2:12" s="1" customFormat="1" ht="14.45" hidden="1" customHeight="1" x14ac:dyDescent="0.2">
      <c r="B37" s="32"/>
      <c r="E37" s="28" t="s">
        <v>55</v>
      </c>
      <c r="F37" s="87">
        <f>ROUND((SUM(BI97:BI243)),  2)</f>
        <v>0</v>
      </c>
      <c r="I37" s="88">
        <v>0</v>
      </c>
      <c r="J37" s="87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89"/>
      <c r="D39" s="90" t="s">
        <v>56</v>
      </c>
      <c r="E39" s="51"/>
      <c r="F39" s="51"/>
      <c r="G39" s="91" t="s">
        <v>57</v>
      </c>
      <c r="H39" s="92" t="s">
        <v>58</v>
      </c>
      <c r="I39" s="51"/>
      <c r="J39" s="93">
        <f>SUM(J30:J37)</f>
        <v>0</v>
      </c>
      <c r="K39" s="94"/>
      <c r="L39" s="32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 x14ac:dyDescent="0.2">
      <c r="B45" s="32"/>
      <c r="C45" s="22" t="s">
        <v>109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8" t="s">
        <v>16</v>
      </c>
      <c r="L47" s="32"/>
    </row>
    <row r="48" spans="2:12" s="1" customFormat="1" ht="16.5" customHeight="1" x14ac:dyDescent="0.2">
      <c r="B48" s="32"/>
      <c r="E48" s="326" t="str">
        <f>E7</f>
        <v>UK-1.LF- Instalace systému VZT a klimatizace, Studničkova 2, Praha</v>
      </c>
      <c r="F48" s="327"/>
      <c r="G48" s="327"/>
      <c r="H48" s="327"/>
      <c r="L48" s="32"/>
    </row>
    <row r="49" spans="2:47" s="1" customFormat="1" ht="12" customHeight="1" x14ac:dyDescent="0.2">
      <c r="B49" s="32"/>
      <c r="C49" s="28" t="s">
        <v>107</v>
      </c>
      <c r="L49" s="32"/>
    </row>
    <row r="50" spans="2:47" s="1" customFormat="1" ht="16.5" customHeight="1" x14ac:dyDescent="0.2">
      <c r="B50" s="32"/>
      <c r="E50" s="311" t="str">
        <f>E9</f>
        <v>03 - Klimatizace-revize 9/2023</v>
      </c>
      <c r="F50" s="325"/>
      <c r="G50" s="325"/>
      <c r="H50" s="325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8" t="s">
        <v>22</v>
      </c>
      <c r="F52" s="26" t="str">
        <f>F12</f>
        <v>Praha</v>
      </c>
      <c r="I52" s="28" t="s">
        <v>24</v>
      </c>
      <c r="J52" s="272" t="str">
        <f>IF(J12="","",J12)</f>
        <v>Vyplň údaj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8" t="s">
        <v>30</v>
      </c>
      <c r="F54" s="26" t="str">
        <f>E15</f>
        <v>1. lékařská fakulta Univerzity Karlovy, Kateřinská 32, Praha 2</v>
      </c>
      <c r="I54" s="28" t="s">
        <v>37</v>
      </c>
      <c r="J54" s="30" t="str">
        <f>E21</f>
        <v xml:space="preserve"> </v>
      </c>
      <c r="L54" s="32"/>
    </row>
    <row r="55" spans="2:47" s="1" customFormat="1" ht="25.7" customHeight="1" x14ac:dyDescent="0.2">
      <c r="B55" s="32"/>
      <c r="C55" s="28" t="s">
        <v>36</v>
      </c>
      <c r="F55" s="273" t="str">
        <f>IF(E18="","",E18)</f>
        <v>Vyplň údaj</v>
      </c>
      <c r="I55" s="28" t="s">
        <v>41</v>
      </c>
      <c r="J55" s="30" t="str">
        <f>E24</f>
        <v>Petr Krčál, Dukelská 973, 564 01 Žamberk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5" t="s">
        <v>110</v>
      </c>
      <c r="D57" s="89"/>
      <c r="E57" s="89"/>
      <c r="F57" s="89"/>
      <c r="G57" s="89"/>
      <c r="H57" s="89"/>
      <c r="I57" s="89"/>
      <c r="J57" s="96" t="s">
        <v>111</v>
      </c>
      <c r="K57" s="89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7" t="s">
        <v>78</v>
      </c>
      <c r="J59" s="60">
        <f>J97</f>
        <v>0</v>
      </c>
      <c r="L59" s="32"/>
      <c r="AU59" s="18" t="s">
        <v>112</v>
      </c>
    </row>
    <row r="60" spans="2:47" s="8" customFormat="1" ht="24.95" customHeight="1" x14ac:dyDescent="0.2">
      <c r="B60" s="98"/>
      <c r="D60" s="99" t="s">
        <v>121</v>
      </c>
      <c r="E60" s="100"/>
      <c r="F60" s="100"/>
      <c r="G60" s="100"/>
      <c r="H60" s="100"/>
      <c r="I60" s="100"/>
      <c r="J60" s="101">
        <f>J98</f>
        <v>0</v>
      </c>
      <c r="L60" s="98"/>
    </row>
    <row r="61" spans="2:47" s="9" customFormat="1" ht="19.899999999999999" customHeight="1" x14ac:dyDescent="0.2">
      <c r="B61" s="102"/>
      <c r="D61" s="103" t="s">
        <v>631</v>
      </c>
      <c r="E61" s="104"/>
      <c r="F61" s="104"/>
      <c r="G61" s="104"/>
      <c r="H61" s="104"/>
      <c r="I61" s="104"/>
      <c r="J61" s="105">
        <f>J99</f>
        <v>0</v>
      </c>
      <c r="L61" s="102"/>
    </row>
    <row r="62" spans="2:47" s="9" customFormat="1" ht="14.85" customHeight="1" x14ac:dyDescent="0.2">
      <c r="B62" s="102"/>
      <c r="D62" s="103" t="s">
        <v>632</v>
      </c>
      <c r="E62" s="104"/>
      <c r="F62" s="104"/>
      <c r="G62" s="104"/>
      <c r="H62" s="104"/>
      <c r="I62" s="104"/>
      <c r="J62" s="105">
        <f>J100</f>
        <v>0</v>
      </c>
      <c r="L62" s="102"/>
    </row>
    <row r="63" spans="2:47" s="9" customFormat="1" ht="21.75" customHeight="1" x14ac:dyDescent="0.2">
      <c r="B63" s="102"/>
      <c r="D63" s="103" t="s">
        <v>633</v>
      </c>
      <c r="E63" s="104"/>
      <c r="F63" s="104"/>
      <c r="G63" s="104"/>
      <c r="H63" s="104"/>
      <c r="I63" s="104"/>
      <c r="J63" s="105">
        <f>J101</f>
        <v>0</v>
      </c>
      <c r="L63" s="102"/>
    </row>
    <row r="64" spans="2:47" s="9" customFormat="1" ht="21.75" customHeight="1" x14ac:dyDescent="0.2">
      <c r="B64" s="102"/>
      <c r="D64" s="103" t="s">
        <v>634</v>
      </c>
      <c r="E64" s="104"/>
      <c r="F64" s="104"/>
      <c r="G64" s="104"/>
      <c r="H64" s="104"/>
      <c r="I64" s="104"/>
      <c r="J64" s="105">
        <f>J104</f>
        <v>0</v>
      </c>
      <c r="L64" s="102"/>
    </row>
    <row r="65" spans="2:12" s="9" customFormat="1" ht="14.85" customHeight="1" x14ac:dyDescent="0.2">
      <c r="B65" s="102"/>
      <c r="D65" s="103" t="s">
        <v>635</v>
      </c>
      <c r="E65" s="104"/>
      <c r="F65" s="104"/>
      <c r="G65" s="104"/>
      <c r="H65" s="104"/>
      <c r="I65" s="104"/>
      <c r="J65" s="105">
        <f>J113</f>
        <v>0</v>
      </c>
      <c r="L65" s="102"/>
    </row>
    <row r="66" spans="2:12" s="9" customFormat="1" ht="21.75" customHeight="1" x14ac:dyDescent="0.2">
      <c r="B66" s="102"/>
      <c r="D66" s="103" t="s">
        <v>633</v>
      </c>
      <c r="E66" s="104"/>
      <c r="F66" s="104"/>
      <c r="G66" s="104"/>
      <c r="H66" s="104"/>
      <c r="I66" s="104"/>
      <c r="J66" s="105">
        <f>J114</f>
        <v>0</v>
      </c>
      <c r="L66" s="102"/>
    </row>
    <row r="67" spans="2:12" s="9" customFormat="1" ht="21.75" customHeight="1" x14ac:dyDescent="0.2">
      <c r="B67" s="102"/>
      <c r="D67" s="103" t="s">
        <v>634</v>
      </c>
      <c r="E67" s="104"/>
      <c r="F67" s="104"/>
      <c r="G67" s="104"/>
      <c r="H67" s="104"/>
      <c r="I67" s="104"/>
      <c r="J67" s="105">
        <f>J119</f>
        <v>0</v>
      </c>
      <c r="L67" s="102"/>
    </row>
    <row r="68" spans="2:12" s="9" customFormat="1" ht="14.85" customHeight="1" x14ac:dyDescent="0.2">
      <c r="B68" s="102"/>
      <c r="D68" s="103" t="s">
        <v>636</v>
      </c>
      <c r="E68" s="104"/>
      <c r="F68" s="104"/>
      <c r="G68" s="104"/>
      <c r="H68" s="104"/>
      <c r="I68" s="104"/>
      <c r="J68" s="105">
        <f>J142</f>
        <v>0</v>
      </c>
      <c r="L68" s="102"/>
    </row>
    <row r="69" spans="2:12" s="9" customFormat="1" ht="21.75" customHeight="1" x14ac:dyDescent="0.2">
      <c r="B69" s="102"/>
      <c r="D69" s="103" t="s">
        <v>633</v>
      </c>
      <c r="E69" s="104"/>
      <c r="F69" s="104"/>
      <c r="G69" s="104"/>
      <c r="H69" s="104"/>
      <c r="I69" s="104"/>
      <c r="J69" s="105">
        <f>J143</f>
        <v>0</v>
      </c>
      <c r="L69" s="102"/>
    </row>
    <row r="70" spans="2:12" s="9" customFormat="1" ht="21.75" customHeight="1" x14ac:dyDescent="0.2">
      <c r="B70" s="102"/>
      <c r="D70" s="103" t="s">
        <v>634</v>
      </c>
      <c r="E70" s="104"/>
      <c r="F70" s="104"/>
      <c r="G70" s="104"/>
      <c r="H70" s="104"/>
      <c r="I70" s="104"/>
      <c r="J70" s="105">
        <f>J146</f>
        <v>0</v>
      </c>
      <c r="L70" s="102"/>
    </row>
    <row r="71" spans="2:12" s="9" customFormat="1" ht="14.85" customHeight="1" x14ac:dyDescent="0.2">
      <c r="B71" s="102"/>
      <c r="D71" s="103" t="s">
        <v>637</v>
      </c>
      <c r="E71" s="104"/>
      <c r="F71" s="104"/>
      <c r="G71" s="104"/>
      <c r="H71" s="104"/>
      <c r="I71" s="104"/>
      <c r="J71" s="105">
        <f>J171</f>
        <v>0</v>
      </c>
      <c r="L71" s="102"/>
    </row>
    <row r="72" spans="2:12" s="9" customFormat="1" ht="21.75" customHeight="1" x14ac:dyDescent="0.2">
      <c r="B72" s="102"/>
      <c r="D72" s="103" t="s">
        <v>633</v>
      </c>
      <c r="E72" s="104"/>
      <c r="F72" s="104"/>
      <c r="G72" s="104"/>
      <c r="H72" s="104"/>
      <c r="I72" s="104"/>
      <c r="J72" s="105">
        <f>J172</f>
        <v>0</v>
      </c>
      <c r="L72" s="102"/>
    </row>
    <row r="73" spans="2:12" s="9" customFormat="1" ht="21.75" customHeight="1" x14ac:dyDescent="0.2">
      <c r="B73" s="102"/>
      <c r="D73" s="103" t="s">
        <v>634</v>
      </c>
      <c r="E73" s="104"/>
      <c r="F73" s="104"/>
      <c r="G73" s="104"/>
      <c r="H73" s="104"/>
      <c r="I73" s="104"/>
      <c r="J73" s="105">
        <f>J175</f>
        <v>0</v>
      </c>
      <c r="L73" s="102"/>
    </row>
    <row r="74" spans="2:12" s="9" customFormat="1" ht="14.85" customHeight="1" x14ac:dyDescent="0.2">
      <c r="B74" s="102"/>
      <c r="D74" s="103" t="s">
        <v>638</v>
      </c>
      <c r="E74" s="104"/>
      <c r="F74" s="104"/>
      <c r="G74" s="104"/>
      <c r="H74" s="104"/>
      <c r="I74" s="104"/>
      <c r="J74" s="105">
        <f>J192</f>
        <v>0</v>
      </c>
      <c r="L74" s="102"/>
    </row>
    <row r="75" spans="2:12" s="9" customFormat="1" ht="21.75" customHeight="1" x14ac:dyDescent="0.2">
      <c r="B75" s="102"/>
      <c r="D75" s="103" t="s">
        <v>633</v>
      </c>
      <c r="E75" s="104"/>
      <c r="F75" s="104"/>
      <c r="G75" s="104"/>
      <c r="H75" s="104"/>
      <c r="I75" s="104"/>
      <c r="J75" s="105">
        <f>J193</f>
        <v>0</v>
      </c>
      <c r="L75" s="102"/>
    </row>
    <row r="76" spans="2:12" s="9" customFormat="1" ht="21.75" customHeight="1" x14ac:dyDescent="0.2">
      <c r="B76" s="102"/>
      <c r="D76" s="103" t="s">
        <v>634</v>
      </c>
      <c r="E76" s="104"/>
      <c r="F76" s="104"/>
      <c r="G76" s="104"/>
      <c r="H76" s="104"/>
      <c r="I76" s="104"/>
      <c r="J76" s="105">
        <f>J198</f>
        <v>0</v>
      </c>
      <c r="L76" s="102"/>
    </row>
    <row r="77" spans="2:12" s="8" customFormat="1" ht="24.95" customHeight="1" x14ac:dyDescent="0.2">
      <c r="B77" s="98"/>
      <c r="D77" s="99" t="s">
        <v>127</v>
      </c>
      <c r="E77" s="100"/>
      <c r="F77" s="100"/>
      <c r="G77" s="100"/>
      <c r="H77" s="100"/>
      <c r="I77" s="100"/>
      <c r="J77" s="101">
        <f>J239</f>
        <v>0</v>
      </c>
      <c r="L77" s="98"/>
    </row>
    <row r="78" spans="2:12" s="1" customFormat="1" ht="21.75" customHeight="1" x14ac:dyDescent="0.2">
      <c r="B78" s="32"/>
      <c r="L78" s="32"/>
    </row>
    <row r="79" spans="2:12" s="1" customFormat="1" ht="6.95" customHeight="1" x14ac:dyDescent="0.2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2"/>
    </row>
    <row r="83" spans="2:20" s="1" customFormat="1" ht="6.95" customHeight="1" x14ac:dyDescent="0.2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2"/>
    </row>
    <row r="84" spans="2:20" s="1" customFormat="1" ht="24.95" customHeight="1" x14ac:dyDescent="0.2">
      <c r="B84" s="32"/>
      <c r="C84" s="22" t="s">
        <v>128</v>
      </c>
      <c r="L84" s="32"/>
    </row>
    <row r="85" spans="2:20" s="1" customFormat="1" ht="6.95" customHeight="1" x14ac:dyDescent="0.2">
      <c r="B85" s="32"/>
      <c r="L85" s="32"/>
    </row>
    <row r="86" spans="2:20" s="1" customFormat="1" ht="12" customHeight="1" x14ac:dyDescent="0.2">
      <c r="B86" s="32"/>
      <c r="C86" s="28" t="s">
        <v>16</v>
      </c>
      <c r="L86" s="32"/>
    </row>
    <row r="87" spans="2:20" s="1" customFormat="1" ht="16.5" customHeight="1" x14ac:dyDescent="0.2">
      <c r="B87" s="32"/>
      <c r="E87" s="326" t="str">
        <f>E7</f>
        <v>UK-1.LF- Instalace systému VZT a klimatizace, Studničkova 2, Praha</v>
      </c>
      <c r="F87" s="327"/>
      <c r="G87" s="327"/>
      <c r="H87" s="327"/>
      <c r="L87" s="32"/>
    </row>
    <row r="88" spans="2:20" s="1" customFormat="1" ht="12" customHeight="1" x14ac:dyDescent="0.2">
      <c r="B88" s="32"/>
      <c r="C88" s="28" t="s">
        <v>107</v>
      </c>
      <c r="L88" s="32"/>
    </row>
    <row r="89" spans="2:20" s="1" customFormat="1" ht="16.5" customHeight="1" x14ac:dyDescent="0.2">
      <c r="B89" s="32"/>
      <c r="E89" s="311" t="str">
        <f>E9</f>
        <v>03 - Klimatizace-revize 9/2023</v>
      </c>
      <c r="F89" s="325"/>
      <c r="G89" s="325"/>
      <c r="H89" s="325"/>
      <c r="L89" s="32"/>
    </row>
    <row r="90" spans="2:20" s="1" customFormat="1" ht="6.95" customHeight="1" x14ac:dyDescent="0.2">
      <c r="B90" s="32"/>
      <c r="L90" s="32"/>
    </row>
    <row r="91" spans="2:20" s="1" customFormat="1" ht="12" customHeight="1" x14ac:dyDescent="0.2">
      <c r="B91" s="32"/>
      <c r="C91" s="28" t="s">
        <v>22</v>
      </c>
      <c r="F91" s="26" t="str">
        <f>F12</f>
        <v>Praha</v>
      </c>
      <c r="I91" s="28" t="s">
        <v>24</v>
      </c>
      <c r="J91" s="272" t="str">
        <f>IF(J12="","",J12)</f>
        <v>Vyplň údaj</v>
      </c>
      <c r="L91" s="32"/>
    </row>
    <row r="92" spans="2:20" s="1" customFormat="1" ht="6.95" customHeight="1" x14ac:dyDescent="0.2">
      <c r="B92" s="32"/>
      <c r="L92" s="32"/>
    </row>
    <row r="93" spans="2:20" s="1" customFormat="1" ht="15.2" customHeight="1" x14ac:dyDescent="0.2">
      <c r="B93" s="32"/>
      <c r="C93" s="28" t="s">
        <v>30</v>
      </c>
      <c r="F93" s="26" t="str">
        <f>E15</f>
        <v>1. lékařská fakulta Univerzity Karlovy, Kateřinská 32, Praha 2</v>
      </c>
      <c r="I93" s="28" t="s">
        <v>37</v>
      </c>
      <c r="J93" s="30" t="str">
        <f>E21</f>
        <v xml:space="preserve"> </v>
      </c>
      <c r="L93" s="32"/>
    </row>
    <row r="94" spans="2:20" s="1" customFormat="1" ht="25.7" customHeight="1" x14ac:dyDescent="0.2">
      <c r="B94" s="32"/>
      <c r="C94" s="28" t="s">
        <v>36</v>
      </c>
      <c r="F94" s="26" t="str">
        <f>IF(E18="","",E18)</f>
        <v>Vyplň údaj</v>
      </c>
      <c r="I94" s="28" t="s">
        <v>41</v>
      </c>
      <c r="J94" s="30" t="str">
        <f>E24</f>
        <v>Petr Krčál, Dukelská 973, 564 01 Žamberk</v>
      </c>
      <c r="L94" s="32"/>
    </row>
    <row r="95" spans="2:20" s="1" customFormat="1" ht="10.35" customHeight="1" x14ac:dyDescent="0.2">
      <c r="B95" s="32"/>
      <c r="L95" s="32"/>
    </row>
    <row r="96" spans="2:20" s="10" customFormat="1" ht="29.25" customHeight="1" x14ac:dyDescent="0.2">
      <c r="B96" s="106"/>
      <c r="C96" s="107" t="s">
        <v>129</v>
      </c>
      <c r="D96" s="108" t="s">
        <v>65</v>
      </c>
      <c r="E96" s="108" t="s">
        <v>61</v>
      </c>
      <c r="F96" s="108" t="s">
        <v>62</v>
      </c>
      <c r="G96" s="108" t="s">
        <v>130</v>
      </c>
      <c r="H96" s="108" t="s">
        <v>131</v>
      </c>
      <c r="I96" s="276" t="s">
        <v>132</v>
      </c>
      <c r="J96" s="108" t="s">
        <v>111</v>
      </c>
      <c r="K96" s="108" t="s">
        <v>133</v>
      </c>
      <c r="L96" s="106"/>
      <c r="M96" s="53" t="s">
        <v>38</v>
      </c>
      <c r="N96" s="54" t="s">
        <v>50</v>
      </c>
      <c r="O96" s="54" t="s">
        <v>135</v>
      </c>
      <c r="P96" s="54" t="s">
        <v>136</v>
      </c>
      <c r="Q96" s="54" t="s">
        <v>137</v>
      </c>
      <c r="R96" s="54" t="s">
        <v>138</v>
      </c>
      <c r="S96" s="54" t="s">
        <v>139</v>
      </c>
      <c r="T96" s="55" t="s">
        <v>140</v>
      </c>
    </row>
    <row r="97" spans="2:65" s="1" customFormat="1" ht="22.9" customHeight="1" x14ac:dyDescent="0.25">
      <c r="B97" s="32"/>
      <c r="C97" s="58" t="s">
        <v>141</v>
      </c>
      <c r="J97" s="110">
        <f>BK97</f>
        <v>0</v>
      </c>
      <c r="L97" s="32"/>
      <c r="M97" s="56"/>
      <c r="N97" s="48"/>
      <c r="O97" s="48"/>
      <c r="P97" s="111">
        <f>P98+P239</f>
        <v>0</v>
      </c>
      <c r="Q97" s="48"/>
      <c r="R97" s="111">
        <f>R98+R239</f>
        <v>0</v>
      </c>
      <c r="S97" s="48"/>
      <c r="T97" s="112">
        <f>T98+T239</f>
        <v>0</v>
      </c>
      <c r="AT97" s="18" t="s">
        <v>79</v>
      </c>
      <c r="AU97" s="18" t="s">
        <v>112</v>
      </c>
      <c r="BK97" s="113">
        <f>BK98+BK239</f>
        <v>0</v>
      </c>
    </row>
    <row r="98" spans="2:65" s="11" customFormat="1" ht="25.9" customHeight="1" x14ac:dyDescent="0.2">
      <c r="B98" s="114"/>
      <c r="D98" s="115" t="s">
        <v>79</v>
      </c>
      <c r="E98" s="116" t="s">
        <v>281</v>
      </c>
      <c r="F98" s="116" t="s">
        <v>282</v>
      </c>
      <c r="I98" s="117"/>
      <c r="J98" s="118">
        <f>BK98</f>
        <v>0</v>
      </c>
      <c r="L98" s="114"/>
      <c r="M98" s="119"/>
      <c r="P98" s="120">
        <f>P99</f>
        <v>0</v>
      </c>
      <c r="R98" s="120">
        <f>R99</f>
        <v>0</v>
      </c>
      <c r="T98" s="121">
        <f>T99</f>
        <v>0</v>
      </c>
      <c r="AR98" s="115" t="s">
        <v>90</v>
      </c>
      <c r="AT98" s="122" t="s">
        <v>79</v>
      </c>
      <c r="AU98" s="122" t="s">
        <v>80</v>
      </c>
      <c r="AY98" s="115" t="s">
        <v>144</v>
      </c>
      <c r="BK98" s="123">
        <f>BK99</f>
        <v>0</v>
      </c>
    </row>
    <row r="99" spans="2:65" s="11" customFormat="1" ht="22.9" customHeight="1" x14ac:dyDescent="0.2">
      <c r="B99" s="114"/>
      <c r="D99" s="115" t="s">
        <v>79</v>
      </c>
      <c r="E99" s="124" t="s">
        <v>639</v>
      </c>
      <c r="F99" s="124" t="s">
        <v>640</v>
      </c>
      <c r="I99" s="117"/>
      <c r="J99" s="125">
        <f>BK99</f>
        <v>0</v>
      </c>
      <c r="L99" s="114"/>
      <c r="M99" s="119"/>
      <c r="P99" s="120">
        <f>P100+P113+P142+P171+P192</f>
        <v>0</v>
      </c>
      <c r="R99" s="120">
        <f>R100+R113+R142+R171+R192</f>
        <v>0</v>
      </c>
      <c r="T99" s="121">
        <f>T100+T113+T142+T171+T192</f>
        <v>0</v>
      </c>
      <c r="AR99" s="115" t="s">
        <v>90</v>
      </c>
      <c r="AT99" s="122" t="s">
        <v>79</v>
      </c>
      <c r="AU99" s="122" t="s">
        <v>88</v>
      </c>
      <c r="AY99" s="115" t="s">
        <v>144</v>
      </c>
      <c r="BK99" s="123">
        <f>BK100+BK113+BK142+BK171+BK192</f>
        <v>0</v>
      </c>
    </row>
    <row r="100" spans="2:65" s="11" customFormat="1" ht="20.85" customHeight="1" x14ac:dyDescent="0.2">
      <c r="B100" s="114"/>
      <c r="D100" s="115" t="s">
        <v>79</v>
      </c>
      <c r="E100" s="124" t="s">
        <v>641</v>
      </c>
      <c r="F100" s="124" t="s">
        <v>642</v>
      </c>
      <c r="I100" s="117"/>
      <c r="J100" s="125">
        <f>BK100</f>
        <v>0</v>
      </c>
      <c r="L100" s="114"/>
      <c r="M100" s="119"/>
      <c r="P100" s="120">
        <f>P101+P104</f>
        <v>0</v>
      </c>
      <c r="R100" s="120">
        <f>R101+R104</f>
        <v>0</v>
      </c>
      <c r="T100" s="121">
        <f>T101+T104</f>
        <v>0</v>
      </c>
      <c r="AR100" s="115" t="s">
        <v>88</v>
      </c>
      <c r="AT100" s="122" t="s">
        <v>79</v>
      </c>
      <c r="AU100" s="122" t="s">
        <v>90</v>
      </c>
      <c r="AY100" s="115" t="s">
        <v>144</v>
      </c>
      <c r="BK100" s="123">
        <f>BK101+BK104</f>
        <v>0</v>
      </c>
    </row>
    <row r="101" spans="2:65" s="15" customFormat="1" ht="20.85" customHeight="1" x14ac:dyDescent="0.2">
      <c r="B101" s="180"/>
      <c r="D101" s="181" t="s">
        <v>79</v>
      </c>
      <c r="E101" s="181" t="s">
        <v>643</v>
      </c>
      <c r="F101" s="181" t="s">
        <v>644</v>
      </c>
      <c r="I101" s="182"/>
      <c r="J101" s="183">
        <f>BK101</f>
        <v>0</v>
      </c>
      <c r="L101" s="180"/>
      <c r="M101" s="184"/>
      <c r="P101" s="185">
        <f>SUM(P102:P103)</f>
        <v>0</v>
      </c>
      <c r="R101" s="185">
        <f>SUM(R102:R103)</f>
        <v>0</v>
      </c>
      <c r="T101" s="186">
        <f>SUM(T102:T103)</f>
        <v>0</v>
      </c>
      <c r="AR101" s="181" t="s">
        <v>88</v>
      </c>
      <c r="AT101" s="187" t="s">
        <v>79</v>
      </c>
      <c r="AU101" s="187" t="s">
        <v>145</v>
      </c>
      <c r="AY101" s="181" t="s">
        <v>144</v>
      </c>
      <c r="BK101" s="188">
        <f>SUM(BK102:BK103)</f>
        <v>0</v>
      </c>
    </row>
    <row r="102" spans="2:65" s="1" customFormat="1" ht="16.5" customHeight="1" x14ac:dyDescent="0.2">
      <c r="B102" s="32"/>
      <c r="C102" s="126" t="s">
        <v>88</v>
      </c>
      <c r="D102" s="126" t="s">
        <v>147</v>
      </c>
      <c r="E102" s="127" t="s">
        <v>645</v>
      </c>
      <c r="F102" s="128" t="s">
        <v>646</v>
      </c>
      <c r="G102" s="129" t="s">
        <v>647</v>
      </c>
      <c r="H102" s="130">
        <v>1</v>
      </c>
      <c r="I102" s="287"/>
      <c r="J102" s="132">
        <f>ROUND(I102*H102,2)</f>
        <v>0</v>
      </c>
      <c r="K102" s="128" t="s">
        <v>38</v>
      </c>
      <c r="L102" s="32"/>
      <c r="M102" s="133" t="s">
        <v>38</v>
      </c>
      <c r="N102" s="134" t="s">
        <v>51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228</v>
      </c>
      <c r="AT102" s="137" t="s">
        <v>147</v>
      </c>
      <c r="AU102" s="137" t="s">
        <v>152</v>
      </c>
      <c r="AY102" s="18" t="s">
        <v>144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88</v>
      </c>
      <c r="BK102" s="138">
        <f>ROUND(I102*H102,2)</f>
        <v>0</v>
      </c>
      <c r="BL102" s="18" t="s">
        <v>228</v>
      </c>
      <c r="BM102" s="137" t="s">
        <v>90</v>
      </c>
    </row>
    <row r="103" spans="2:65" s="1" customFormat="1" ht="68.25" x14ac:dyDescent="0.2">
      <c r="B103" s="32"/>
      <c r="D103" s="140" t="s">
        <v>206</v>
      </c>
      <c r="F103" s="160" t="s">
        <v>648</v>
      </c>
      <c r="I103" s="161"/>
      <c r="L103" s="32"/>
      <c r="M103" s="162"/>
      <c r="T103" s="50"/>
      <c r="AT103" s="18" t="s">
        <v>206</v>
      </c>
      <c r="AU103" s="18" t="s">
        <v>152</v>
      </c>
    </row>
    <row r="104" spans="2:65" s="15" customFormat="1" ht="20.85" customHeight="1" x14ac:dyDescent="0.2">
      <c r="B104" s="180"/>
      <c r="D104" s="181" t="s">
        <v>79</v>
      </c>
      <c r="E104" s="181" t="s">
        <v>649</v>
      </c>
      <c r="F104" s="181" t="s">
        <v>650</v>
      </c>
      <c r="I104" s="182"/>
      <c r="J104" s="183">
        <f>BK104</f>
        <v>0</v>
      </c>
      <c r="L104" s="180"/>
      <c r="M104" s="184"/>
      <c r="P104" s="185">
        <f>SUM(P105:P112)</f>
        <v>0</v>
      </c>
      <c r="R104" s="185">
        <f>SUM(R105:R112)</f>
        <v>0</v>
      </c>
      <c r="T104" s="186">
        <f>SUM(T105:T112)</f>
        <v>0</v>
      </c>
      <c r="AR104" s="181" t="s">
        <v>88</v>
      </c>
      <c r="AT104" s="187" t="s">
        <v>79</v>
      </c>
      <c r="AU104" s="187" t="s">
        <v>145</v>
      </c>
      <c r="AY104" s="181" t="s">
        <v>144</v>
      </c>
      <c r="BK104" s="188">
        <f>SUM(BK105:BK112)</f>
        <v>0</v>
      </c>
    </row>
    <row r="105" spans="2:65" s="1" customFormat="1" ht="16.5" customHeight="1" x14ac:dyDescent="0.2">
      <c r="B105" s="32"/>
      <c r="C105" s="126" t="s">
        <v>90</v>
      </c>
      <c r="D105" s="126" t="s">
        <v>147</v>
      </c>
      <c r="E105" s="127" t="s">
        <v>651</v>
      </c>
      <c r="F105" s="128" t="s">
        <v>1170</v>
      </c>
      <c r="G105" s="129" t="s">
        <v>647</v>
      </c>
      <c r="H105" s="130">
        <v>1</v>
      </c>
      <c r="I105" s="287"/>
      <c r="J105" s="132">
        <f>ROUND(I105*H105,2)</f>
        <v>0</v>
      </c>
      <c r="K105" s="128" t="s">
        <v>38</v>
      </c>
      <c r="L105" s="32"/>
      <c r="M105" s="133" t="s">
        <v>38</v>
      </c>
      <c r="N105" s="134" t="s">
        <v>51</v>
      </c>
      <c r="P105" s="135">
        <f>O105*H105</f>
        <v>0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228</v>
      </c>
      <c r="AT105" s="137" t="s">
        <v>147</v>
      </c>
      <c r="AU105" s="137" t="s">
        <v>152</v>
      </c>
      <c r="AY105" s="18" t="s">
        <v>144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8" t="s">
        <v>88</v>
      </c>
      <c r="BK105" s="138">
        <f>ROUND(I105*H105,2)</f>
        <v>0</v>
      </c>
      <c r="BL105" s="18" t="s">
        <v>228</v>
      </c>
      <c r="BM105" s="137" t="s">
        <v>220</v>
      </c>
    </row>
    <row r="106" spans="2:65" s="1" customFormat="1" ht="39" x14ac:dyDescent="0.2">
      <c r="B106" s="32"/>
      <c r="D106" s="140" t="s">
        <v>206</v>
      </c>
      <c r="F106" s="160" t="s">
        <v>653</v>
      </c>
      <c r="I106" s="161"/>
      <c r="L106" s="32"/>
      <c r="M106" s="162"/>
      <c r="T106" s="50"/>
      <c r="AT106" s="18" t="s">
        <v>206</v>
      </c>
      <c r="AU106" s="18" t="s">
        <v>152</v>
      </c>
    </row>
    <row r="107" spans="2:65" s="1" customFormat="1" ht="16.5" customHeight="1" x14ac:dyDescent="0.2">
      <c r="B107" s="32"/>
      <c r="C107" s="126" t="s">
        <v>145</v>
      </c>
      <c r="D107" s="126" t="s">
        <v>147</v>
      </c>
      <c r="E107" s="127" t="s">
        <v>654</v>
      </c>
      <c r="F107" s="128" t="s">
        <v>1170</v>
      </c>
      <c r="G107" s="129" t="s">
        <v>647</v>
      </c>
      <c r="H107" s="130">
        <v>1</v>
      </c>
      <c r="I107" s="287"/>
      <c r="J107" s="132">
        <f>ROUND(I107*H107,2)</f>
        <v>0</v>
      </c>
      <c r="K107" s="128" t="s">
        <v>38</v>
      </c>
      <c r="L107" s="32"/>
      <c r="M107" s="133" t="s">
        <v>38</v>
      </c>
      <c r="N107" s="134" t="s">
        <v>51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228</v>
      </c>
      <c r="AT107" s="137" t="s">
        <v>147</v>
      </c>
      <c r="AU107" s="137" t="s">
        <v>152</v>
      </c>
      <c r="AY107" s="18" t="s">
        <v>144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8" t="s">
        <v>88</v>
      </c>
      <c r="BK107" s="138">
        <f>ROUND(I107*H107,2)</f>
        <v>0</v>
      </c>
      <c r="BL107" s="18" t="s">
        <v>228</v>
      </c>
      <c r="BM107" s="137" t="s">
        <v>228</v>
      </c>
    </row>
    <row r="108" spans="2:65" s="1" customFormat="1" ht="39" x14ac:dyDescent="0.2">
      <c r="B108" s="32"/>
      <c r="D108" s="140" t="s">
        <v>206</v>
      </c>
      <c r="F108" s="160" t="s">
        <v>653</v>
      </c>
      <c r="I108" s="161"/>
      <c r="L108" s="32"/>
      <c r="M108" s="162"/>
      <c r="T108" s="50"/>
      <c r="AT108" s="18" t="s">
        <v>206</v>
      </c>
      <c r="AU108" s="18" t="s">
        <v>152</v>
      </c>
    </row>
    <row r="109" spans="2:65" s="1" customFormat="1" ht="16.5" customHeight="1" x14ac:dyDescent="0.2">
      <c r="B109" s="32"/>
      <c r="C109" s="126" t="s">
        <v>152</v>
      </c>
      <c r="D109" s="126" t="s">
        <v>147</v>
      </c>
      <c r="E109" s="127" t="s">
        <v>655</v>
      </c>
      <c r="F109" s="128" t="s">
        <v>1170</v>
      </c>
      <c r="G109" s="129" t="s">
        <v>647</v>
      </c>
      <c r="H109" s="130">
        <v>1</v>
      </c>
      <c r="I109" s="287"/>
      <c r="J109" s="132">
        <f>ROUND(I109*H109,2)</f>
        <v>0</v>
      </c>
      <c r="K109" s="128" t="s">
        <v>38</v>
      </c>
      <c r="L109" s="32"/>
      <c r="M109" s="133" t="s">
        <v>38</v>
      </c>
      <c r="N109" s="134" t="s">
        <v>51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228</v>
      </c>
      <c r="AT109" s="137" t="s">
        <v>147</v>
      </c>
      <c r="AU109" s="137" t="s">
        <v>152</v>
      </c>
      <c r="AY109" s="18" t="s">
        <v>144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8" t="s">
        <v>88</v>
      </c>
      <c r="BK109" s="138">
        <f>ROUND(I109*H109,2)</f>
        <v>0</v>
      </c>
      <c r="BL109" s="18" t="s">
        <v>228</v>
      </c>
      <c r="BM109" s="137" t="s">
        <v>236</v>
      </c>
    </row>
    <row r="110" spans="2:65" s="1" customFormat="1" ht="39" x14ac:dyDescent="0.2">
      <c r="B110" s="32"/>
      <c r="D110" s="140" t="s">
        <v>206</v>
      </c>
      <c r="F110" s="160" t="s">
        <v>653</v>
      </c>
      <c r="I110" s="161"/>
      <c r="L110" s="32"/>
      <c r="M110" s="162"/>
      <c r="T110" s="50"/>
      <c r="AT110" s="18" t="s">
        <v>206</v>
      </c>
      <c r="AU110" s="18" t="s">
        <v>152</v>
      </c>
    </row>
    <row r="111" spans="2:65" s="1" customFormat="1" ht="24.2" customHeight="1" x14ac:dyDescent="0.2">
      <c r="B111" s="32"/>
      <c r="C111" s="126" t="s">
        <v>167</v>
      </c>
      <c r="D111" s="126" t="s">
        <v>147</v>
      </c>
      <c r="E111" s="127" t="s">
        <v>656</v>
      </c>
      <c r="F111" s="128" t="s">
        <v>657</v>
      </c>
      <c r="G111" s="129" t="s">
        <v>658</v>
      </c>
      <c r="H111" s="130">
        <v>65</v>
      </c>
      <c r="I111" s="287"/>
      <c r="J111" s="132">
        <f>ROUND(I111*H111,2)</f>
        <v>0</v>
      </c>
      <c r="K111" s="128" t="s">
        <v>38</v>
      </c>
      <c r="L111" s="32"/>
      <c r="M111" s="133" t="s">
        <v>38</v>
      </c>
      <c r="N111" s="134" t="s">
        <v>51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228</v>
      </c>
      <c r="AT111" s="137" t="s">
        <v>147</v>
      </c>
      <c r="AU111" s="137" t="s">
        <v>152</v>
      </c>
      <c r="AY111" s="18" t="s">
        <v>144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88</v>
      </c>
      <c r="BK111" s="138">
        <f>ROUND(I111*H111,2)</f>
        <v>0</v>
      </c>
      <c r="BL111" s="18" t="s">
        <v>228</v>
      </c>
      <c r="BM111" s="137" t="s">
        <v>249</v>
      </c>
    </row>
    <row r="112" spans="2:65" s="1" customFormat="1" ht="16.5" customHeight="1" x14ac:dyDescent="0.2">
      <c r="B112" s="32"/>
      <c r="C112" s="126" t="s">
        <v>162</v>
      </c>
      <c r="D112" s="126" t="s">
        <v>147</v>
      </c>
      <c r="E112" s="127" t="s">
        <v>659</v>
      </c>
      <c r="F112" s="128" t="s">
        <v>660</v>
      </c>
      <c r="G112" s="129" t="s">
        <v>647</v>
      </c>
      <c r="H112" s="130">
        <v>3</v>
      </c>
      <c r="I112" s="287"/>
      <c r="J112" s="132">
        <f>ROUND(I112*H112,2)</f>
        <v>0</v>
      </c>
      <c r="K112" s="128" t="s">
        <v>38</v>
      </c>
      <c r="L112" s="32"/>
      <c r="M112" s="133" t="s">
        <v>38</v>
      </c>
      <c r="N112" s="134" t="s">
        <v>51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228</v>
      </c>
      <c r="AT112" s="137" t="s">
        <v>147</v>
      </c>
      <c r="AU112" s="137" t="s">
        <v>152</v>
      </c>
      <c r="AY112" s="18" t="s">
        <v>144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8" t="s">
        <v>88</v>
      </c>
      <c r="BK112" s="138">
        <f>ROUND(I112*H112,2)</f>
        <v>0</v>
      </c>
      <c r="BL112" s="18" t="s">
        <v>228</v>
      </c>
      <c r="BM112" s="137" t="s">
        <v>257</v>
      </c>
    </row>
    <row r="113" spans="2:65" s="11" customFormat="1" ht="20.85" customHeight="1" x14ac:dyDescent="0.2">
      <c r="B113" s="114"/>
      <c r="D113" s="115" t="s">
        <v>79</v>
      </c>
      <c r="E113" s="124" t="s">
        <v>661</v>
      </c>
      <c r="F113" s="124" t="s">
        <v>662</v>
      </c>
      <c r="I113" s="117"/>
      <c r="J113" s="125">
        <f>BK113</f>
        <v>0</v>
      </c>
      <c r="L113" s="114"/>
      <c r="M113" s="119"/>
      <c r="P113" s="120">
        <f>P114+P119</f>
        <v>0</v>
      </c>
      <c r="R113" s="120">
        <f>R114+R119</f>
        <v>0</v>
      </c>
      <c r="T113" s="121">
        <f>T114+T119</f>
        <v>0</v>
      </c>
      <c r="AR113" s="115" t="s">
        <v>88</v>
      </c>
      <c r="AT113" s="122" t="s">
        <v>79</v>
      </c>
      <c r="AU113" s="122" t="s">
        <v>90</v>
      </c>
      <c r="AY113" s="115" t="s">
        <v>144</v>
      </c>
      <c r="BK113" s="123">
        <f>BK114+BK119</f>
        <v>0</v>
      </c>
    </row>
    <row r="114" spans="2:65" s="15" customFormat="1" ht="20.85" customHeight="1" x14ac:dyDescent="0.2">
      <c r="B114" s="180"/>
      <c r="D114" s="181" t="s">
        <v>79</v>
      </c>
      <c r="E114" s="181" t="s">
        <v>643</v>
      </c>
      <c r="F114" s="181" t="s">
        <v>644</v>
      </c>
      <c r="I114" s="182"/>
      <c r="J114" s="183">
        <f>BK114</f>
        <v>0</v>
      </c>
      <c r="L114" s="180"/>
      <c r="M114" s="184"/>
      <c r="P114" s="185">
        <f>SUM(P115:P118)</f>
        <v>0</v>
      </c>
      <c r="R114" s="185">
        <f>SUM(R115:R118)</f>
        <v>0</v>
      </c>
      <c r="T114" s="186">
        <f>SUM(T115:T118)</f>
        <v>0</v>
      </c>
      <c r="AR114" s="181" t="s">
        <v>88</v>
      </c>
      <c r="AT114" s="187" t="s">
        <v>79</v>
      </c>
      <c r="AU114" s="187" t="s">
        <v>145</v>
      </c>
      <c r="AY114" s="181" t="s">
        <v>144</v>
      </c>
      <c r="BK114" s="188">
        <f>SUM(BK115:BK118)</f>
        <v>0</v>
      </c>
    </row>
    <row r="115" spans="2:65" s="1" customFormat="1" ht="16.5" customHeight="1" x14ac:dyDescent="0.2">
      <c r="B115" s="32"/>
      <c r="C115" s="126" t="s">
        <v>183</v>
      </c>
      <c r="D115" s="126" t="s">
        <v>147</v>
      </c>
      <c r="E115" s="127" t="s">
        <v>663</v>
      </c>
      <c r="F115" s="128" t="s">
        <v>664</v>
      </c>
      <c r="G115" s="129" t="s">
        <v>647</v>
      </c>
      <c r="H115" s="130">
        <v>1</v>
      </c>
      <c r="I115" s="287"/>
      <c r="J115" s="132">
        <f>ROUND(I115*H115,2)</f>
        <v>0</v>
      </c>
      <c r="K115" s="128" t="s">
        <v>38</v>
      </c>
      <c r="L115" s="32"/>
      <c r="M115" s="133" t="s">
        <v>38</v>
      </c>
      <c r="N115" s="134" t="s">
        <v>51</v>
      </c>
      <c r="P115" s="135">
        <f>O115*H115</f>
        <v>0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228</v>
      </c>
      <c r="AT115" s="137" t="s">
        <v>147</v>
      </c>
      <c r="AU115" s="137" t="s">
        <v>152</v>
      </c>
      <c r="AY115" s="18" t="s">
        <v>144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8" t="s">
        <v>88</v>
      </c>
      <c r="BK115" s="138">
        <f>ROUND(I115*H115,2)</f>
        <v>0</v>
      </c>
      <c r="BL115" s="18" t="s">
        <v>228</v>
      </c>
      <c r="BM115" s="137" t="s">
        <v>266</v>
      </c>
    </row>
    <row r="116" spans="2:65" s="1" customFormat="1" ht="68.25" x14ac:dyDescent="0.2">
      <c r="B116" s="32"/>
      <c r="D116" s="140" t="s">
        <v>206</v>
      </c>
      <c r="F116" s="160" t="s">
        <v>648</v>
      </c>
      <c r="I116" s="161"/>
      <c r="L116" s="32"/>
      <c r="M116" s="162"/>
      <c r="T116" s="50"/>
      <c r="AT116" s="18" t="s">
        <v>206</v>
      </c>
      <c r="AU116" s="18" t="s">
        <v>152</v>
      </c>
    </row>
    <row r="117" spans="2:65" s="1" customFormat="1" ht="16.5" customHeight="1" x14ac:dyDescent="0.2">
      <c r="B117" s="32"/>
      <c r="C117" s="126" t="s">
        <v>191</v>
      </c>
      <c r="D117" s="126" t="s">
        <v>147</v>
      </c>
      <c r="E117" s="127" t="s">
        <v>665</v>
      </c>
      <c r="F117" s="128" t="s">
        <v>664</v>
      </c>
      <c r="G117" s="129" t="s">
        <v>647</v>
      </c>
      <c r="H117" s="130">
        <v>1</v>
      </c>
      <c r="I117" s="287"/>
      <c r="J117" s="132">
        <f>ROUND(I117*H117,2)</f>
        <v>0</v>
      </c>
      <c r="K117" s="128" t="s">
        <v>38</v>
      </c>
      <c r="L117" s="32"/>
      <c r="M117" s="133" t="s">
        <v>38</v>
      </c>
      <c r="N117" s="134" t="s">
        <v>51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228</v>
      </c>
      <c r="AT117" s="137" t="s">
        <v>147</v>
      </c>
      <c r="AU117" s="137" t="s">
        <v>152</v>
      </c>
      <c r="AY117" s="18" t="s">
        <v>144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88</v>
      </c>
      <c r="BK117" s="138">
        <f>ROUND(I117*H117,2)</f>
        <v>0</v>
      </c>
      <c r="BL117" s="18" t="s">
        <v>228</v>
      </c>
      <c r="BM117" s="137" t="s">
        <v>277</v>
      </c>
    </row>
    <row r="118" spans="2:65" s="1" customFormat="1" ht="68.25" x14ac:dyDescent="0.2">
      <c r="B118" s="32"/>
      <c r="D118" s="140" t="s">
        <v>206</v>
      </c>
      <c r="F118" s="160" t="s">
        <v>648</v>
      </c>
      <c r="I118" s="161"/>
      <c r="L118" s="32"/>
      <c r="M118" s="162"/>
      <c r="T118" s="50"/>
      <c r="AT118" s="18" t="s">
        <v>206</v>
      </c>
      <c r="AU118" s="18" t="s">
        <v>152</v>
      </c>
    </row>
    <row r="119" spans="2:65" s="15" customFormat="1" ht="20.85" customHeight="1" x14ac:dyDescent="0.2">
      <c r="B119" s="180"/>
      <c r="D119" s="181" t="s">
        <v>79</v>
      </c>
      <c r="E119" s="181" t="s">
        <v>649</v>
      </c>
      <c r="F119" s="181" t="s">
        <v>650</v>
      </c>
      <c r="I119" s="182"/>
      <c r="J119" s="183">
        <f>BK119</f>
        <v>0</v>
      </c>
      <c r="L119" s="180"/>
      <c r="M119" s="184"/>
      <c r="P119" s="185">
        <f>SUM(P120:P141)</f>
        <v>0</v>
      </c>
      <c r="R119" s="185">
        <f>SUM(R120:R141)</f>
        <v>0</v>
      </c>
      <c r="T119" s="186">
        <f>SUM(T120:T141)</f>
        <v>0</v>
      </c>
      <c r="AR119" s="181" t="s">
        <v>88</v>
      </c>
      <c r="AT119" s="187" t="s">
        <v>79</v>
      </c>
      <c r="AU119" s="187" t="s">
        <v>145</v>
      </c>
      <c r="AY119" s="181" t="s">
        <v>144</v>
      </c>
      <c r="BK119" s="188">
        <f>SUM(BK120:BK141)</f>
        <v>0</v>
      </c>
    </row>
    <row r="120" spans="2:65" s="1" customFormat="1" ht="16.5" customHeight="1" x14ac:dyDescent="0.2">
      <c r="B120" s="32"/>
      <c r="C120" s="126" t="s">
        <v>189</v>
      </c>
      <c r="D120" s="126" t="s">
        <v>147</v>
      </c>
      <c r="E120" s="127" t="s">
        <v>666</v>
      </c>
      <c r="F120" s="128" t="s">
        <v>1170</v>
      </c>
      <c r="G120" s="129" t="s">
        <v>647</v>
      </c>
      <c r="H120" s="130">
        <v>1</v>
      </c>
      <c r="I120" s="287"/>
      <c r="J120" s="132">
        <f>ROUND(I120*H120,2)</f>
        <v>0</v>
      </c>
      <c r="K120" s="128" t="s">
        <v>38</v>
      </c>
      <c r="L120" s="32"/>
      <c r="M120" s="133" t="s">
        <v>38</v>
      </c>
      <c r="N120" s="134" t="s">
        <v>51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228</v>
      </c>
      <c r="AT120" s="137" t="s">
        <v>147</v>
      </c>
      <c r="AU120" s="137" t="s">
        <v>152</v>
      </c>
      <c r="AY120" s="18" t="s">
        <v>144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8" t="s">
        <v>88</v>
      </c>
      <c r="BK120" s="138">
        <f>ROUND(I120*H120,2)</f>
        <v>0</v>
      </c>
      <c r="BL120" s="18" t="s">
        <v>228</v>
      </c>
      <c r="BM120" s="137" t="s">
        <v>333</v>
      </c>
    </row>
    <row r="121" spans="2:65" s="1" customFormat="1" ht="39" x14ac:dyDescent="0.2">
      <c r="B121" s="32"/>
      <c r="D121" s="140" t="s">
        <v>206</v>
      </c>
      <c r="F121" s="160" t="s">
        <v>653</v>
      </c>
      <c r="I121" s="161"/>
      <c r="L121" s="32"/>
      <c r="M121" s="162"/>
      <c r="T121" s="50"/>
      <c r="AT121" s="18" t="s">
        <v>206</v>
      </c>
      <c r="AU121" s="18" t="s">
        <v>152</v>
      </c>
    </row>
    <row r="122" spans="2:65" s="1" customFormat="1" ht="16.5" customHeight="1" x14ac:dyDescent="0.2">
      <c r="B122" s="32"/>
      <c r="C122" s="126" t="s">
        <v>202</v>
      </c>
      <c r="D122" s="126" t="s">
        <v>147</v>
      </c>
      <c r="E122" s="127" t="s">
        <v>667</v>
      </c>
      <c r="F122" s="128" t="s">
        <v>1170</v>
      </c>
      <c r="G122" s="129" t="s">
        <v>647</v>
      </c>
      <c r="H122" s="130">
        <v>1</v>
      </c>
      <c r="I122" s="287"/>
      <c r="J122" s="132">
        <f>ROUND(I122*H122,2)</f>
        <v>0</v>
      </c>
      <c r="K122" s="128" t="s">
        <v>38</v>
      </c>
      <c r="L122" s="32"/>
      <c r="M122" s="133" t="s">
        <v>38</v>
      </c>
      <c r="N122" s="134" t="s">
        <v>51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228</v>
      </c>
      <c r="AT122" s="137" t="s">
        <v>147</v>
      </c>
      <c r="AU122" s="137" t="s">
        <v>152</v>
      </c>
      <c r="AY122" s="18" t="s">
        <v>144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8" t="s">
        <v>88</v>
      </c>
      <c r="BK122" s="138">
        <f>ROUND(I122*H122,2)</f>
        <v>0</v>
      </c>
      <c r="BL122" s="18" t="s">
        <v>228</v>
      </c>
      <c r="BM122" s="137" t="s">
        <v>341</v>
      </c>
    </row>
    <row r="123" spans="2:65" s="1" customFormat="1" ht="39" x14ac:dyDescent="0.2">
      <c r="B123" s="32"/>
      <c r="D123" s="140" t="s">
        <v>206</v>
      </c>
      <c r="F123" s="160" t="s">
        <v>653</v>
      </c>
      <c r="I123" s="161"/>
      <c r="L123" s="32"/>
      <c r="M123" s="162"/>
      <c r="T123" s="50"/>
      <c r="AT123" s="18" t="s">
        <v>206</v>
      </c>
      <c r="AU123" s="18" t="s">
        <v>152</v>
      </c>
    </row>
    <row r="124" spans="2:65" s="1" customFormat="1" ht="16.5" customHeight="1" x14ac:dyDescent="0.2">
      <c r="B124" s="32"/>
      <c r="C124" s="126" t="s">
        <v>208</v>
      </c>
      <c r="D124" s="126" t="s">
        <v>147</v>
      </c>
      <c r="E124" s="127" t="s">
        <v>668</v>
      </c>
      <c r="F124" s="128" t="s">
        <v>1170</v>
      </c>
      <c r="G124" s="129" t="s">
        <v>647</v>
      </c>
      <c r="H124" s="130">
        <v>1</v>
      </c>
      <c r="I124" s="287"/>
      <c r="J124" s="132">
        <f>ROUND(I124*H124,2)</f>
        <v>0</v>
      </c>
      <c r="K124" s="128" t="s">
        <v>38</v>
      </c>
      <c r="L124" s="32"/>
      <c r="M124" s="133" t="s">
        <v>38</v>
      </c>
      <c r="N124" s="134" t="s">
        <v>51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228</v>
      </c>
      <c r="AT124" s="137" t="s">
        <v>147</v>
      </c>
      <c r="AU124" s="137" t="s">
        <v>152</v>
      </c>
      <c r="AY124" s="18" t="s">
        <v>144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88</v>
      </c>
      <c r="BK124" s="138">
        <f>ROUND(I124*H124,2)</f>
        <v>0</v>
      </c>
      <c r="BL124" s="18" t="s">
        <v>228</v>
      </c>
      <c r="BM124" s="137" t="s">
        <v>351</v>
      </c>
    </row>
    <row r="125" spans="2:65" s="1" customFormat="1" ht="39" x14ac:dyDescent="0.2">
      <c r="B125" s="32"/>
      <c r="D125" s="140" t="s">
        <v>206</v>
      </c>
      <c r="F125" s="160" t="s">
        <v>653</v>
      </c>
      <c r="I125" s="161"/>
      <c r="L125" s="32"/>
      <c r="M125" s="162"/>
      <c r="T125" s="50"/>
      <c r="AT125" s="18" t="s">
        <v>206</v>
      </c>
      <c r="AU125" s="18" t="s">
        <v>152</v>
      </c>
    </row>
    <row r="126" spans="2:65" s="1" customFormat="1" ht="16.5" customHeight="1" x14ac:dyDescent="0.2">
      <c r="B126" s="32"/>
      <c r="C126" s="126" t="s">
        <v>212</v>
      </c>
      <c r="D126" s="126" t="s">
        <v>147</v>
      </c>
      <c r="E126" s="127" t="s">
        <v>669</v>
      </c>
      <c r="F126" s="128" t="s">
        <v>1170</v>
      </c>
      <c r="G126" s="129" t="s">
        <v>647</v>
      </c>
      <c r="H126" s="130">
        <v>1</v>
      </c>
      <c r="I126" s="287"/>
      <c r="J126" s="132">
        <f>ROUND(I126*H126,2)</f>
        <v>0</v>
      </c>
      <c r="K126" s="128" t="s">
        <v>38</v>
      </c>
      <c r="L126" s="32"/>
      <c r="M126" s="133" t="s">
        <v>38</v>
      </c>
      <c r="N126" s="134" t="s">
        <v>51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228</v>
      </c>
      <c r="AT126" s="137" t="s">
        <v>147</v>
      </c>
      <c r="AU126" s="137" t="s">
        <v>152</v>
      </c>
      <c r="AY126" s="18" t="s">
        <v>144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88</v>
      </c>
      <c r="BK126" s="138">
        <f>ROUND(I126*H126,2)</f>
        <v>0</v>
      </c>
      <c r="BL126" s="18" t="s">
        <v>228</v>
      </c>
      <c r="BM126" s="137" t="s">
        <v>361</v>
      </c>
    </row>
    <row r="127" spans="2:65" s="1" customFormat="1" ht="39" x14ac:dyDescent="0.2">
      <c r="B127" s="32"/>
      <c r="D127" s="140" t="s">
        <v>206</v>
      </c>
      <c r="F127" s="160" t="s">
        <v>653</v>
      </c>
      <c r="I127" s="161"/>
      <c r="L127" s="32"/>
      <c r="M127" s="162"/>
      <c r="T127" s="50"/>
      <c r="AT127" s="18" t="s">
        <v>206</v>
      </c>
      <c r="AU127" s="18" t="s">
        <v>152</v>
      </c>
    </row>
    <row r="128" spans="2:65" s="1" customFormat="1" ht="16.5" customHeight="1" x14ac:dyDescent="0.2">
      <c r="B128" s="32"/>
      <c r="C128" s="126" t="s">
        <v>216</v>
      </c>
      <c r="D128" s="126" t="s">
        <v>147</v>
      </c>
      <c r="E128" s="127" t="s">
        <v>670</v>
      </c>
      <c r="F128" s="128" t="s">
        <v>671</v>
      </c>
      <c r="G128" s="129" t="s">
        <v>647</v>
      </c>
      <c r="H128" s="130">
        <v>1</v>
      </c>
      <c r="I128" s="287"/>
      <c r="J128" s="132">
        <f>ROUND(I128*H128,2)</f>
        <v>0</v>
      </c>
      <c r="K128" s="128" t="s">
        <v>38</v>
      </c>
      <c r="L128" s="32"/>
      <c r="M128" s="133" t="s">
        <v>38</v>
      </c>
      <c r="N128" s="134" t="s">
        <v>51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228</v>
      </c>
      <c r="AT128" s="137" t="s">
        <v>147</v>
      </c>
      <c r="AU128" s="137" t="s">
        <v>152</v>
      </c>
      <c r="AY128" s="18" t="s">
        <v>144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8" t="s">
        <v>88</v>
      </c>
      <c r="BK128" s="138">
        <f>ROUND(I128*H128,2)</f>
        <v>0</v>
      </c>
      <c r="BL128" s="18" t="s">
        <v>228</v>
      </c>
      <c r="BM128" s="137" t="s">
        <v>369</v>
      </c>
    </row>
    <row r="129" spans="2:65" s="1" customFormat="1" ht="39" x14ac:dyDescent="0.2">
      <c r="B129" s="32"/>
      <c r="D129" s="140" t="s">
        <v>206</v>
      </c>
      <c r="F129" s="160" t="s">
        <v>653</v>
      </c>
      <c r="I129" s="161"/>
      <c r="L129" s="32"/>
      <c r="M129" s="162"/>
      <c r="T129" s="50"/>
      <c r="AT129" s="18" t="s">
        <v>206</v>
      </c>
      <c r="AU129" s="18" t="s">
        <v>152</v>
      </c>
    </row>
    <row r="130" spans="2:65" s="1" customFormat="1" ht="16.5" customHeight="1" x14ac:dyDescent="0.2">
      <c r="B130" s="32"/>
      <c r="C130" s="126" t="s">
        <v>220</v>
      </c>
      <c r="D130" s="126" t="s">
        <v>147</v>
      </c>
      <c r="E130" s="127" t="s">
        <v>672</v>
      </c>
      <c r="F130" s="128" t="s">
        <v>652</v>
      </c>
      <c r="G130" s="129" t="s">
        <v>647</v>
      </c>
      <c r="H130" s="130">
        <v>1</v>
      </c>
      <c r="I130" s="287"/>
      <c r="J130" s="132">
        <f>ROUND(I130*H130,2)</f>
        <v>0</v>
      </c>
      <c r="K130" s="128" t="s">
        <v>38</v>
      </c>
      <c r="L130" s="32"/>
      <c r="M130" s="133" t="s">
        <v>38</v>
      </c>
      <c r="N130" s="134" t="s">
        <v>51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228</v>
      </c>
      <c r="AT130" s="137" t="s">
        <v>147</v>
      </c>
      <c r="AU130" s="137" t="s">
        <v>152</v>
      </c>
      <c r="AY130" s="18" t="s">
        <v>144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8" t="s">
        <v>88</v>
      </c>
      <c r="BK130" s="138">
        <f>ROUND(I130*H130,2)</f>
        <v>0</v>
      </c>
      <c r="BL130" s="18" t="s">
        <v>228</v>
      </c>
      <c r="BM130" s="137" t="s">
        <v>378</v>
      </c>
    </row>
    <row r="131" spans="2:65" s="1" customFormat="1" ht="39" x14ac:dyDescent="0.2">
      <c r="B131" s="32"/>
      <c r="D131" s="140" t="s">
        <v>206</v>
      </c>
      <c r="F131" s="160" t="s">
        <v>653</v>
      </c>
      <c r="I131" s="161"/>
      <c r="L131" s="32"/>
      <c r="M131" s="162"/>
      <c r="T131" s="50"/>
      <c r="AT131" s="18" t="s">
        <v>206</v>
      </c>
      <c r="AU131" s="18" t="s">
        <v>152</v>
      </c>
    </row>
    <row r="132" spans="2:65" s="1" customFormat="1" ht="16.5" customHeight="1" x14ac:dyDescent="0.2">
      <c r="B132" s="32"/>
      <c r="C132" s="126" t="s">
        <v>8</v>
      </c>
      <c r="D132" s="126" t="s">
        <v>147</v>
      </c>
      <c r="E132" s="127" t="s">
        <v>673</v>
      </c>
      <c r="F132" s="128" t="s">
        <v>1170</v>
      </c>
      <c r="G132" s="129" t="s">
        <v>647</v>
      </c>
      <c r="H132" s="130">
        <v>1</v>
      </c>
      <c r="I132" s="287"/>
      <c r="J132" s="132">
        <f>ROUND(I132*H132,2)</f>
        <v>0</v>
      </c>
      <c r="K132" s="128" t="s">
        <v>38</v>
      </c>
      <c r="L132" s="32"/>
      <c r="M132" s="133" t="s">
        <v>38</v>
      </c>
      <c r="N132" s="134" t="s">
        <v>51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228</v>
      </c>
      <c r="AT132" s="137" t="s">
        <v>147</v>
      </c>
      <c r="AU132" s="137" t="s">
        <v>152</v>
      </c>
      <c r="AY132" s="18" t="s">
        <v>144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88</v>
      </c>
      <c r="BK132" s="138">
        <f>ROUND(I132*H132,2)</f>
        <v>0</v>
      </c>
      <c r="BL132" s="18" t="s">
        <v>228</v>
      </c>
      <c r="BM132" s="137" t="s">
        <v>386</v>
      </c>
    </row>
    <row r="133" spans="2:65" s="1" customFormat="1" ht="39" x14ac:dyDescent="0.2">
      <c r="B133" s="32"/>
      <c r="D133" s="140" t="s">
        <v>206</v>
      </c>
      <c r="F133" s="160" t="s">
        <v>653</v>
      </c>
      <c r="I133" s="161"/>
      <c r="L133" s="32"/>
      <c r="M133" s="162"/>
      <c r="T133" s="50"/>
      <c r="AT133" s="18" t="s">
        <v>206</v>
      </c>
      <c r="AU133" s="18" t="s">
        <v>152</v>
      </c>
    </row>
    <row r="134" spans="2:65" s="1" customFormat="1" ht="16.5" customHeight="1" x14ac:dyDescent="0.2">
      <c r="B134" s="32"/>
      <c r="C134" s="126" t="s">
        <v>228</v>
      </c>
      <c r="D134" s="126" t="s">
        <v>147</v>
      </c>
      <c r="E134" s="127" t="s">
        <v>674</v>
      </c>
      <c r="F134" s="128" t="s">
        <v>1170</v>
      </c>
      <c r="G134" s="129" t="s">
        <v>647</v>
      </c>
      <c r="H134" s="130">
        <v>1</v>
      </c>
      <c r="I134" s="287"/>
      <c r="J134" s="132">
        <f>ROUND(I134*H134,2)</f>
        <v>0</v>
      </c>
      <c r="K134" s="128" t="s">
        <v>38</v>
      </c>
      <c r="L134" s="32"/>
      <c r="M134" s="133" t="s">
        <v>38</v>
      </c>
      <c r="N134" s="134" t="s">
        <v>51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228</v>
      </c>
      <c r="AT134" s="137" t="s">
        <v>147</v>
      </c>
      <c r="AU134" s="137" t="s">
        <v>152</v>
      </c>
      <c r="AY134" s="18" t="s">
        <v>144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88</v>
      </c>
      <c r="BK134" s="138">
        <f>ROUND(I134*H134,2)</f>
        <v>0</v>
      </c>
      <c r="BL134" s="18" t="s">
        <v>228</v>
      </c>
      <c r="BM134" s="137" t="s">
        <v>396</v>
      </c>
    </row>
    <row r="135" spans="2:65" s="1" customFormat="1" ht="39" x14ac:dyDescent="0.2">
      <c r="B135" s="32"/>
      <c r="D135" s="140" t="s">
        <v>206</v>
      </c>
      <c r="F135" s="160" t="s">
        <v>653</v>
      </c>
      <c r="I135" s="161"/>
      <c r="L135" s="32"/>
      <c r="M135" s="162"/>
      <c r="T135" s="50"/>
      <c r="AT135" s="18" t="s">
        <v>206</v>
      </c>
      <c r="AU135" s="18" t="s">
        <v>152</v>
      </c>
    </row>
    <row r="136" spans="2:65" s="1" customFormat="1" ht="16.5" customHeight="1" x14ac:dyDescent="0.2">
      <c r="B136" s="32"/>
      <c r="C136" s="126" t="s">
        <v>232</v>
      </c>
      <c r="D136" s="126" t="s">
        <v>147</v>
      </c>
      <c r="E136" s="127" t="s">
        <v>675</v>
      </c>
      <c r="F136" s="128" t="s">
        <v>676</v>
      </c>
      <c r="G136" s="129" t="s">
        <v>647</v>
      </c>
      <c r="H136" s="130">
        <v>1</v>
      </c>
      <c r="I136" s="287"/>
      <c r="J136" s="132">
        <f>ROUND(I136*H136,2)</f>
        <v>0</v>
      </c>
      <c r="K136" s="128" t="s">
        <v>38</v>
      </c>
      <c r="L136" s="32"/>
      <c r="M136" s="133" t="s">
        <v>38</v>
      </c>
      <c r="N136" s="134" t="s">
        <v>51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228</v>
      </c>
      <c r="AT136" s="137" t="s">
        <v>147</v>
      </c>
      <c r="AU136" s="137" t="s">
        <v>152</v>
      </c>
      <c r="AY136" s="18" t="s">
        <v>144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8" t="s">
        <v>88</v>
      </c>
      <c r="BK136" s="138">
        <f>ROUND(I136*H136,2)</f>
        <v>0</v>
      </c>
      <c r="BL136" s="18" t="s">
        <v>228</v>
      </c>
      <c r="BM136" s="137" t="s">
        <v>404</v>
      </c>
    </row>
    <row r="137" spans="2:65" s="1" customFormat="1" ht="39" x14ac:dyDescent="0.2">
      <c r="B137" s="32"/>
      <c r="D137" s="140" t="s">
        <v>206</v>
      </c>
      <c r="F137" s="160" t="s">
        <v>653</v>
      </c>
      <c r="I137" s="161"/>
      <c r="L137" s="32"/>
      <c r="M137" s="162"/>
      <c r="T137" s="50"/>
      <c r="AT137" s="18" t="s">
        <v>206</v>
      </c>
      <c r="AU137" s="18" t="s">
        <v>152</v>
      </c>
    </row>
    <row r="138" spans="2:65" s="1" customFormat="1" ht="16.5" customHeight="1" x14ac:dyDescent="0.2">
      <c r="B138" s="32"/>
      <c r="C138" s="126" t="s">
        <v>236</v>
      </c>
      <c r="D138" s="126" t="s">
        <v>147</v>
      </c>
      <c r="E138" s="127" t="s">
        <v>677</v>
      </c>
      <c r="F138" s="128" t="s">
        <v>678</v>
      </c>
      <c r="G138" s="129" t="s">
        <v>647</v>
      </c>
      <c r="H138" s="130">
        <v>1</v>
      </c>
      <c r="I138" s="287"/>
      <c r="J138" s="132">
        <f>ROUND(I138*H138,2)</f>
        <v>0</v>
      </c>
      <c r="K138" s="128" t="s">
        <v>38</v>
      </c>
      <c r="L138" s="32"/>
      <c r="M138" s="133" t="s">
        <v>38</v>
      </c>
      <c r="N138" s="134" t="s">
        <v>51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228</v>
      </c>
      <c r="AT138" s="137" t="s">
        <v>147</v>
      </c>
      <c r="AU138" s="137" t="s">
        <v>152</v>
      </c>
      <c r="AY138" s="18" t="s">
        <v>144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8" t="s">
        <v>88</v>
      </c>
      <c r="BK138" s="138">
        <f>ROUND(I138*H138,2)</f>
        <v>0</v>
      </c>
      <c r="BL138" s="18" t="s">
        <v>228</v>
      </c>
      <c r="BM138" s="137" t="s">
        <v>414</v>
      </c>
    </row>
    <row r="139" spans="2:65" s="1" customFormat="1" ht="39" x14ac:dyDescent="0.2">
      <c r="B139" s="32"/>
      <c r="D139" s="140" t="s">
        <v>206</v>
      </c>
      <c r="F139" s="160" t="s">
        <v>653</v>
      </c>
      <c r="I139" s="161"/>
      <c r="L139" s="32"/>
      <c r="M139" s="162"/>
      <c r="T139" s="50"/>
      <c r="AT139" s="18" t="s">
        <v>206</v>
      </c>
      <c r="AU139" s="18" t="s">
        <v>152</v>
      </c>
    </row>
    <row r="140" spans="2:65" s="1" customFormat="1" ht="24.2" customHeight="1" x14ac:dyDescent="0.2">
      <c r="B140" s="32"/>
      <c r="C140" s="126" t="s">
        <v>241</v>
      </c>
      <c r="D140" s="126" t="s">
        <v>147</v>
      </c>
      <c r="E140" s="127" t="s">
        <v>679</v>
      </c>
      <c r="F140" s="128" t="s">
        <v>657</v>
      </c>
      <c r="G140" s="129" t="s">
        <v>658</v>
      </c>
      <c r="H140" s="130">
        <v>165</v>
      </c>
      <c r="I140" s="287"/>
      <c r="J140" s="132">
        <f>ROUND(I140*H140,2)</f>
        <v>0</v>
      </c>
      <c r="K140" s="128" t="s">
        <v>38</v>
      </c>
      <c r="L140" s="32"/>
      <c r="M140" s="133" t="s">
        <v>38</v>
      </c>
      <c r="N140" s="134" t="s">
        <v>51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228</v>
      </c>
      <c r="AT140" s="137" t="s">
        <v>147</v>
      </c>
      <c r="AU140" s="137" t="s">
        <v>152</v>
      </c>
      <c r="AY140" s="18" t="s">
        <v>144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8" t="s">
        <v>88</v>
      </c>
      <c r="BK140" s="138">
        <f>ROUND(I140*H140,2)</f>
        <v>0</v>
      </c>
      <c r="BL140" s="18" t="s">
        <v>228</v>
      </c>
      <c r="BM140" s="137" t="s">
        <v>424</v>
      </c>
    </row>
    <row r="141" spans="2:65" s="1" customFormat="1" ht="16.5" customHeight="1" x14ac:dyDescent="0.2">
      <c r="B141" s="32"/>
      <c r="C141" s="126" t="s">
        <v>249</v>
      </c>
      <c r="D141" s="126" t="s">
        <v>147</v>
      </c>
      <c r="E141" s="127" t="s">
        <v>659</v>
      </c>
      <c r="F141" s="128" t="s">
        <v>660</v>
      </c>
      <c r="G141" s="129" t="s">
        <v>647</v>
      </c>
      <c r="H141" s="130">
        <v>10</v>
      </c>
      <c r="I141" s="287"/>
      <c r="J141" s="132">
        <f>ROUND(I141*H141,2)</f>
        <v>0</v>
      </c>
      <c r="K141" s="128" t="s">
        <v>38</v>
      </c>
      <c r="L141" s="32"/>
      <c r="M141" s="133" t="s">
        <v>38</v>
      </c>
      <c r="N141" s="134" t="s">
        <v>51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228</v>
      </c>
      <c r="AT141" s="137" t="s">
        <v>147</v>
      </c>
      <c r="AU141" s="137" t="s">
        <v>152</v>
      </c>
      <c r="AY141" s="18" t="s">
        <v>144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8" t="s">
        <v>88</v>
      </c>
      <c r="BK141" s="138">
        <f>ROUND(I141*H141,2)</f>
        <v>0</v>
      </c>
      <c r="BL141" s="18" t="s">
        <v>228</v>
      </c>
      <c r="BM141" s="137" t="s">
        <v>572</v>
      </c>
    </row>
    <row r="142" spans="2:65" s="11" customFormat="1" ht="20.85" customHeight="1" x14ac:dyDescent="0.2">
      <c r="B142" s="114"/>
      <c r="D142" s="115" t="s">
        <v>79</v>
      </c>
      <c r="E142" s="124" t="s">
        <v>680</v>
      </c>
      <c r="F142" s="124" t="s">
        <v>681</v>
      </c>
      <c r="I142" s="117"/>
      <c r="J142" s="125">
        <f>BK142</f>
        <v>0</v>
      </c>
      <c r="L142" s="114"/>
      <c r="M142" s="119"/>
      <c r="P142" s="120">
        <f>P143+P146</f>
        <v>0</v>
      </c>
      <c r="R142" s="120">
        <f>R143+R146</f>
        <v>0</v>
      </c>
      <c r="T142" s="121">
        <f>T143+T146</f>
        <v>0</v>
      </c>
      <c r="AR142" s="115" t="s">
        <v>88</v>
      </c>
      <c r="AT142" s="122" t="s">
        <v>79</v>
      </c>
      <c r="AU142" s="122" t="s">
        <v>90</v>
      </c>
      <c r="AY142" s="115" t="s">
        <v>144</v>
      </c>
      <c r="BK142" s="123">
        <f>BK143+BK146</f>
        <v>0</v>
      </c>
    </row>
    <row r="143" spans="2:65" s="15" customFormat="1" ht="20.85" customHeight="1" x14ac:dyDescent="0.2">
      <c r="B143" s="180"/>
      <c r="D143" s="181" t="s">
        <v>79</v>
      </c>
      <c r="E143" s="181" t="s">
        <v>643</v>
      </c>
      <c r="F143" s="181" t="s">
        <v>644</v>
      </c>
      <c r="I143" s="182"/>
      <c r="J143" s="183">
        <f>BK143</f>
        <v>0</v>
      </c>
      <c r="L143" s="180"/>
      <c r="M143" s="184"/>
      <c r="P143" s="185">
        <f>SUM(P144:P145)</f>
        <v>0</v>
      </c>
      <c r="R143" s="185">
        <f>SUM(R144:R145)</f>
        <v>0</v>
      </c>
      <c r="T143" s="186">
        <f>SUM(T144:T145)</f>
        <v>0</v>
      </c>
      <c r="AR143" s="181" t="s">
        <v>88</v>
      </c>
      <c r="AT143" s="187" t="s">
        <v>79</v>
      </c>
      <c r="AU143" s="187" t="s">
        <v>145</v>
      </c>
      <c r="AY143" s="181" t="s">
        <v>144</v>
      </c>
      <c r="BK143" s="188">
        <f>SUM(BK144:BK145)</f>
        <v>0</v>
      </c>
    </row>
    <row r="144" spans="2:65" s="1" customFormat="1" ht="16.5" customHeight="1" x14ac:dyDescent="0.2">
      <c r="B144" s="32"/>
      <c r="C144" s="126" t="s">
        <v>7</v>
      </c>
      <c r="D144" s="126" t="s">
        <v>147</v>
      </c>
      <c r="E144" s="127" t="s">
        <v>682</v>
      </c>
      <c r="F144" s="128" t="s">
        <v>683</v>
      </c>
      <c r="G144" s="129" t="s">
        <v>647</v>
      </c>
      <c r="H144" s="130">
        <v>1</v>
      </c>
      <c r="I144" s="287"/>
      <c r="J144" s="132">
        <f>ROUND(I144*H144,2)</f>
        <v>0</v>
      </c>
      <c r="K144" s="128" t="s">
        <v>38</v>
      </c>
      <c r="L144" s="32"/>
      <c r="M144" s="133" t="s">
        <v>38</v>
      </c>
      <c r="N144" s="134" t="s">
        <v>51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228</v>
      </c>
      <c r="AT144" s="137" t="s">
        <v>147</v>
      </c>
      <c r="AU144" s="137" t="s">
        <v>152</v>
      </c>
      <c r="AY144" s="18" t="s">
        <v>144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8" t="s">
        <v>88</v>
      </c>
      <c r="BK144" s="138">
        <f>ROUND(I144*H144,2)</f>
        <v>0</v>
      </c>
      <c r="BL144" s="18" t="s">
        <v>228</v>
      </c>
      <c r="BM144" s="137" t="s">
        <v>514</v>
      </c>
    </row>
    <row r="145" spans="2:65" s="1" customFormat="1" ht="68.25" x14ac:dyDescent="0.2">
      <c r="B145" s="32"/>
      <c r="D145" s="140" t="s">
        <v>206</v>
      </c>
      <c r="F145" s="160" t="s">
        <v>648</v>
      </c>
      <c r="I145" s="161"/>
      <c r="L145" s="32"/>
      <c r="M145" s="162"/>
      <c r="T145" s="50"/>
      <c r="AT145" s="18" t="s">
        <v>206</v>
      </c>
      <c r="AU145" s="18" t="s">
        <v>152</v>
      </c>
    </row>
    <row r="146" spans="2:65" s="15" customFormat="1" ht="20.85" customHeight="1" x14ac:dyDescent="0.2">
      <c r="B146" s="180"/>
      <c r="D146" s="181" t="s">
        <v>79</v>
      </c>
      <c r="E146" s="181" t="s">
        <v>649</v>
      </c>
      <c r="F146" s="181" t="s">
        <v>650</v>
      </c>
      <c r="I146" s="182"/>
      <c r="J146" s="183">
        <f>BK146</f>
        <v>0</v>
      </c>
      <c r="L146" s="180"/>
      <c r="M146" s="184"/>
      <c r="P146" s="185">
        <f>SUM(P147:P170)</f>
        <v>0</v>
      </c>
      <c r="R146" s="185">
        <f>SUM(R147:R170)</f>
        <v>0</v>
      </c>
      <c r="T146" s="186">
        <f>SUM(T147:T170)</f>
        <v>0</v>
      </c>
      <c r="AR146" s="181" t="s">
        <v>88</v>
      </c>
      <c r="AT146" s="187" t="s">
        <v>79</v>
      </c>
      <c r="AU146" s="187" t="s">
        <v>145</v>
      </c>
      <c r="AY146" s="181" t="s">
        <v>144</v>
      </c>
      <c r="BK146" s="188">
        <f>SUM(BK147:BK170)</f>
        <v>0</v>
      </c>
    </row>
    <row r="147" spans="2:65" s="1" customFormat="1" ht="16.5" customHeight="1" x14ac:dyDescent="0.2">
      <c r="B147" s="32"/>
      <c r="C147" s="126" t="s">
        <v>257</v>
      </c>
      <c r="D147" s="126" t="s">
        <v>147</v>
      </c>
      <c r="E147" s="127" t="s">
        <v>684</v>
      </c>
      <c r="F147" s="128" t="s">
        <v>1170</v>
      </c>
      <c r="G147" s="129" t="s">
        <v>647</v>
      </c>
      <c r="H147" s="130">
        <v>1</v>
      </c>
      <c r="I147" s="287"/>
      <c r="J147" s="132">
        <f>ROUND(I147*H147,2)</f>
        <v>0</v>
      </c>
      <c r="K147" s="128" t="s">
        <v>38</v>
      </c>
      <c r="L147" s="32"/>
      <c r="M147" s="133" t="s">
        <v>38</v>
      </c>
      <c r="N147" s="134" t="s">
        <v>51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228</v>
      </c>
      <c r="AT147" s="137" t="s">
        <v>147</v>
      </c>
      <c r="AU147" s="137" t="s">
        <v>152</v>
      </c>
      <c r="AY147" s="18" t="s">
        <v>144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8" t="s">
        <v>88</v>
      </c>
      <c r="BK147" s="138">
        <f>ROUND(I147*H147,2)</f>
        <v>0</v>
      </c>
      <c r="BL147" s="18" t="s">
        <v>228</v>
      </c>
      <c r="BM147" s="137" t="s">
        <v>625</v>
      </c>
    </row>
    <row r="148" spans="2:65" s="1" customFormat="1" ht="39" x14ac:dyDescent="0.2">
      <c r="B148" s="32"/>
      <c r="D148" s="140" t="s">
        <v>206</v>
      </c>
      <c r="F148" s="160" t="s">
        <v>653</v>
      </c>
      <c r="I148" s="161"/>
      <c r="L148" s="32"/>
      <c r="M148" s="162"/>
      <c r="T148" s="50"/>
      <c r="AT148" s="18" t="s">
        <v>206</v>
      </c>
      <c r="AU148" s="18" t="s">
        <v>152</v>
      </c>
    </row>
    <row r="149" spans="2:65" s="1" customFormat="1" ht="16.5" customHeight="1" x14ac:dyDescent="0.2">
      <c r="B149" s="32"/>
      <c r="C149" s="126" t="s">
        <v>261</v>
      </c>
      <c r="D149" s="126" t="s">
        <v>147</v>
      </c>
      <c r="E149" s="127" t="s">
        <v>685</v>
      </c>
      <c r="F149" s="128" t="s">
        <v>676</v>
      </c>
      <c r="G149" s="129" t="s">
        <v>647</v>
      </c>
      <c r="H149" s="130">
        <v>1</v>
      </c>
      <c r="I149" s="287"/>
      <c r="J149" s="132">
        <f>ROUND(I149*H149,2)</f>
        <v>0</v>
      </c>
      <c r="K149" s="128" t="s">
        <v>38</v>
      </c>
      <c r="L149" s="32"/>
      <c r="M149" s="133" t="s">
        <v>38</v>
      </c>
      <c r="N149" s="134" t="s">
        <v>51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228</v>
      </c>
      <c r="AT149" s="137" t="s">
        <v>147</v>
      </c>
      <c r="AU149" s="137" t="s">
        <v>152</v>
      </c>
      <c r="AY149" s="18" t="s">
        <v>144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8" t="s">
        <v>88</v>
      </c>
      <c r="BK149" s="138">
        <f>ROUND(I149*H149,2)</f>
        <v>0</v>
      </c>
      <c r="BL149" s="18" t="s">
        <v>228</v>
      </c>
      <c r="BM149" s="137" t="s">
        <v>534</v>
      </c>
    </row>
    <row r="150" spans="2:65" s="1" customFormat="1" ht="39" x14ac:dyDescent="0.2">
      <c r="B150" s="32"/>
      <c r="D150" s="140" t="s">
        <v>206</v>
      </c>
      <c r="F150" s="160" t="s">
        <v>653</v>
      </c>
      <c r="I150" s="161"/>
      <c r="L150" s="32"/>
      <c r="M150" s="162"/>
      <c r="T150" s="50"/>
      <c r="AT150" s="18" t="s">
        <v>206</v>
      </c>
      <c r="AU150" s="18" t="s">
        <v>152</v>
      </c>
    </row>
    <row r="151" spans="2:65" s="1" customFormat="1" ht="16.5" customHeight="1" x14ac:dyDescent="0.2">
      <c r="B151" s="32"/>
      <c r="C151" s="126" t="s">
        <v>266</v>
      </c>
      <c r="D151" s="126" t="s">
        <v>147</v>
      </c>
      <c r="E151" s="127" t="s">
        <v>686</v>
      </c>
      <c r="F151" s="128" t="s">
        <v>1170</v>
      </c>
      <c r="G151" s="129" t="s">
        <v>647</v>
      </c>
      <c r="H151" s="130">
        <v>1</v>
      </c>
      <c r="I151" s="287"/>
      <c r="J151" s="132">
        <f>ROUND(I151*H151,2)</f>
        <v>0</v>
      </c>
      <c r="K151" s="128" t="s">
        <v>38</v>
      </c>
      <c r="L151" s="32"/>
      <c r="M151" s="133" t="s">
        <v>38</v>
      </c>
      <c r="N151" s="134" t="s">
        <v>51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228</v>
      </c>
      <c r="AT151" s="137" t="s">
        <v>147</v>
      </c>
      <c r="AU151" s="137" t="s">
        <v>152</v>
      </c>
      <c r="AY151" s="18" t="s">
        <v>144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8" t="s">
        <v>88</v>
      </c>
      <c r="BK151" s="138">
        <f>ROUND(I151*H151,2)</f>
        <v>0</v>
      </c>
      <c r="BL151" s="18" t="s">
        <v>228</v>
      </c>
      <c r="BM151" s="137" t="s">
        <v>687</v>
      </c>
    </row>
    <row r="152" spans="2:65" s="1" customFormat="1" ht="39" x14ac:dyDescent="0.2">
      <c r="B152" s="32"/>
      <c r="D152" s="140" t="s">
        <v>206</v>
      </c>
      <c r="F152" s="160" t="s">
        <v>653</v>
      </c>
      <c r="I152" s="161"/>
      <c r="L152" s="32"/>
      <c r="M152" s="162"/>
      <c r="T152" s="50"/>
      <c r="AT152" s="18" t="s">
        <v>206</v>
      </c>
      <c r="AU152" s="18" t="s">
        <v>152</v>
      </c>
    </row>
    <row r="153" spans="2:65" s="1" customFormat="1" ht="16.5" customHeight="1" x14ac:dyDescent="0.2">
      <c r="B153" s="32"/>
      <c r="C153" s="126" t="s">
        <v>270</v>
      </c>
      <c r="D153" s="126" t="s">
        <v>147</v>
      </c>
      <c r="E153" s="127" t="s">
        <v>688</v>
      </c>
      <c r="F153" s="128" t="s">
        <v>676</v>
      </c>
      <c r="G153" s="129" t="s">
        <v>647</v>
      </c>
      <c r="H153" s="130">
        <v>1</v>
      </c>
      <c r="I153" s="287"/>
      <c r="J153" s="132">
        <f>ROUND(I153*H153,2)</f>
        <v>0</v>
      </c>
      <c r="K153" s="128" t="s">
        <v>38</v>
      </c>
      <c r="L153" s="32"/>
      <c r="M153" s="133" t="s">
        <v>38</v>
      </c>
      <c r="N153" s="134" t="s">
        <v>51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228</v>
      </c>
      <c r="AT153" s="137" t="s">
        <v>147</v>
      </c>
      <c r="AU153" s="137" t="s">
        <v>152</v>
      </c>
      <c r="AY153" s="18" t="s">
        <v>144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8" t="s">
        <v>88</v>
      </c>
      <c r="BK153" s="138">
        <f>ROUND(I153*H153,2)</f>
        <v>0</v>
      </c>
      <c r="BL153" s="18" t="s">
        <v>228</v>
      </c>
      <c r="BM153" s="137" t="s">
        <v>549</v>
      </c>
    </row>
    <row r="154" spans="2:65" s="1" customFormat="1" ht="39" x14ac:dyDescent="0.2">
      <c r="B154" s="32"/>
      <c r="D154" s="140" t="s">
        <v>206</v>
      </c>
      <c r="F154" s="160" t="s">
        <v>653</v>
      </c>
      <c r="I154" s="161"/>
      <c r="L154" s="32"/>
      <c r="M154" s="162"/>
      <c r="T154" s="50"/>
      <c r="AT154" s="18" t="s">
        <v>206</v>
      </c>
      <c r="AU154" s="18" t="s">
        <v>152</v>
      </c>
    </row>
    <row r="155" spans="2:65" s="1" customFormat="1" ht="16.5" customHeight="1" x14ac:dyDescent="0.2">
      <c r="B155" s="32"/>
      <c r="C155" s="126" t="s">
        <v>277</v>
      </c>
      <c r="D155" s="126" t="s">
        <v>147</v>
      </c>
      <c r="E155" s="127" t="s">
        <v>689</v>
      </c>
      <c r="F155" s="128" t="s">
        <v>1172</v>
      </c>
      <c r="G155" s="129" t="s">
        <v>647</v>
      </c>
      <c r="H155" s="130">
        <v>1</v>
      </c>
      <c r="I155" s="287"/>
      <c r="J155" s="132">
        <f>ROUND(I155*H155,2)</f>
        <v>0</v>
      </c>
      <c r="K155" s="128" t="s">
        <v>38</v>
      </c>
      <c r="L155" s="32"/>
      <c r="M155" s="133" t="s">
        <v>38</v>
      </c>
      <c r="N155" s="134" t="s">
        <v>51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228</v>
      </c>
      <c r="AT155" s="137" t="s">
        <v>147</v>
      </c>
      <c r="AU155" s="137" t="s">
        <v>152</v>
      </c>
      <c r="AY155" s="18" t="s">
        <v>144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8" t="s">
        <v>88</v>
      </c>
      <c r="BK155" s="138">
        <f>ROUND(I155*H155,2)</f>
        <v>0</v>
      </c>
      <c r="BL155" s="18" t="s">
        <v>228</v>
      </c>
      <c r="BM155" s="137" t="s">
        <v>690</v>
      </c>
    </row>
    <row r="156" spans="2:65" s="1" customFormat="1" ht="39" x14ac:dyDescent="0.2">
      <c r="B156" s="32"/>
      <c r="D156" s="140" t="s">
        <v>206</v>
      </c>
      <c r="F156" s="160" t="s">
        <v>653</v>
      </c>
      <c r="I156" s="161"/>
      <c r="L156" s="32"/>
      <c r="M156" s="162"/>
      <c r="T156" s="50"/>
      <c r="AT156" s="18" t="s">
        <v>206</v>
      </c>
      <c r="AU156" s="18" t="s">
        <v>152</v>
      </c>
    </row>
    <row r="157" spans="2:65" s="1" customFormat="1" ht="16.5" customHeight="1" x14ac:dyDescent="0.2">
      <c r="B157" s="32"/>
      <c r="C157" s="126" t="s">
        <v>285</v>
      </c>
      <c r="D157" s="126" t="s">
        <v>147</v>
      </c>
      <c r="E157" s="127" t="s">
        <v>691</v>
      </c>
      <c r="F157" s="128" t="s">
        <v>1171</v>
      </c>
      <c r="G157" s="129" t="s">
        <v>647</v>
      </c>
      <c r="H157" s="130">
        <v>1</v>
      </c>
      <c r="I157" s="287"/>
      <c r="J157" s="132">
        <f>ROUND(I157*H157,2)</f>
        <v>0</v>
      </c>
      <c r="K157" s="128" t="s">
        <v>38</v>
      </c>
      <c r="L157" s="32"/>
      <c r="M157" s="133" t="s">
        <v>38</v>
      </c>
      <c r="N157" s="134" t="s">
        <v>51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228</v>
      </c>
      <c r="AT157" s="137" t="s">
        <v>147</v>
      </c>
      <c r="AU157" s="137" t="s">
        <v>152</v>
      </c>
      <c r="AY157" s="18" t="s">
        <v>144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8" t="s">
        <v>88</v>
      </c>
      <c r="BK157" s="138">
        <f>ROUND(I157*H157,2)</f>
        <v>0</v>
      </c>
      <c r="BL157" s="18" t="s">
        <v>228</v>
      </c>
      <c r="BM157" s="137" t="s">
        <v>555</v>
      </c>
    </row>
    <row r="158" spans="2:65" s="1" customFormat="1" ht="39" x14ac:dyDescent="0.2">
      <c r="B158" s="32"/>
      <c r="D158" s="140" t="s">
        <v>206</v>
      </c>
      <c r="F158" s="160" t="s">
        <v>653</v>
      </c>
      <c r="I158" s="161"/>
      <c r="L158" s="32"/>
      <c r="M158" s="162"/>
      <c r="T158" s="50"/>
      <c r="AT158" s="18" t="s">
        <v>206</v>
      </c>
      <c r="AU158" s="18" t="s">
        <v>152</v>
      </c>
    </row>
    <row r="159" spans="2:65" s="1" customFormat="1" ht="16.5" customHeight="1" x14ac:dyDescent="0.2">
      <c r="B159" s="32"/>
      <c r="C159" s="126" t="s">
        <v>289</v>
      </c>
      <c r="D159" s="126" t="s">
        <v>147</v>
      </c>
      <c r="E159" s="127" t="s">
        <v>692</v>
      </c>
      <c r="F159" s="128" t="s">
        <v>676</v>
      </c>
      <c r="G159" s="129" t="s">
        <v>647</v>
      </c>
      <c r="H159" s="130">
        <v>1</v>
      </c>
      <c r="I159" s="287"/>
      <c r="J159" s="132">
        <f>ROUND(I159*H159,2)</f>
        <v>0</v>
      </c>
      <c r="K159" s="128" t="s">
        <v>38</v>
      </c>
      <c r="L159" s="32"/>
      <c r="M159" s="133" t="s">
        <v>38</v>
      </c>
      <c r="N159" s="134" t="s">
        <v>51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228</v>
      </c>
      <c r="AT159" s="137" t="s">
        <v>147</v>
      </c>
      <c r="AU159" s="137" t="s">
        <v>152</v>
      </c>
      <c r="AY159" s="18" t="s">
        <v>144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88</v>
      </c>
      <c r="BK159" s="138">
        <f>ROUND(I159*H159,2)</f>
        <v>0</v>
      </c>
      <c r="BL159" s="18" t="s">
        <v>228</v>
      </c>
      <c r="BM159" s="137" t="s">
        <v>561</v>
      </c>
    </row>
    <row r="160" spans="2:65" s="1" customFormat="1" ht="39" x14ac:dyDescent="0.2">
      <c r="B160" s="32"/>
      <c r="D160" s="140" t="s">
        <v>206</v>
      </c>
      <c r="F160" s="160" t="s">
        <v>653</v>
      </c>
      <c r="I160" s="161"/>
      <c r="L160" s="32"/>
      <c r="M160" s="162"/>
      <c r="T160" s="50"/>
      <c r="AT160" s="18" t="s">
        <v>206</v>
      </c>
      <c r="AU160" s="18" t="s">
        <v>152</v>
      </c>
    </row>
    <row r="161" spans="2:65" s="1" customFormat="1" ht="16.5" customHeight="1" x14ac:dyDescent="0.2">
      <c r="B161" s="32"/>
      <c r="C161" s="126" t="s">
        <v>296</v>
      </c>
      <c r="D161" s="126" t="s">
        <v>147</v>
      </c>
      <c r="E161" s="127" t="s">
        <v>693</v>
      </c>
      <c r="F161" s="128" t="s">
        <v>1172</v>
      </c>
      <c r="G161" s="129" t="s">
        <v>647</v>
      </c>
      <c r="H161" s="130">
        <v>1</v>
      </c>
      <c r="I161" s="287"/>
      <c r="J161" s="132">
        <f>ROUND(I161*H161,2)</f>
        <v>0</v>
      </c>
      <c r="K161" s="128" t="s">
        <v>38</v>
      </c>
      <c r="L161" s="32"/>
      <c r="M161" s="133" t="s">
        <v>38</v>
      </c>
      <c r="N161" s="134" t="s">
        <v>51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228</v>
      </c>
      <c r="AT161" s="137" t="s">
        <v>147</v>
      </c>
      <c r="AU161" s="137" t="s">
        <v>152</v>
      </c>
      <c r="AY161" s="18" t="s">
        <v>144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8" t="s">
        <v>88</v>
      </c>
      <c r="BK161" s="138">
        <f>ROUND(I161*H161,2)</f>
        <v>0</v>
      </c>
      <c r="BL161" s="18" t="s">
        <v>228</v>
      </c>
      <c r="BM161" s="137" t="s">
        <v>567</v>
      </c>
    </row>
    <row r="162" spans="2:65" s="1" customFormat="1" ht="39" x14ac:dyDescent="0.2">
      <c r="B162" s="32"/>
      <c r="D162" s="140" t="s">
        <v>206</v>
      </c>
      <c r="F162" s="160" t="s">
        <v>653</v>
      </c>
      <c r="I162" s="161"/>
      <c r="L162" s="32"/>
      <c r="M162" s="162"/>
      <c r="T162" s="50"/>
      <c r="AT162" s="18" t="s">
        <v>206</v>
      </c>
      <c r="AU162" s="18" t="s">
        <v>152</v>
      </c>
    </row>
    <row r="163" spans="2:65" s="1" customFormat="1" ht="16.5" customHeight="1" x14ac:dyDescent="0.2">
      <c r="B163" s="32"/>
      <c r="C163" s="126" t="s">
        <v>300</v>
      </c>
      <c r="D163" s="126" t="s">
        <v>147</v>
      </c>
      <c r="E163" s="127" t="s">
        <v>694</v>
      </c>
      <c r="F163" s="128" t="s">
        <v>1171</v>
      </c>
      <c r="G163" s="129" t="s">
        <v>647</v>
      </c>
      <c r="H163" s="130">
        <v>1</v>
      </c>
      <c r="I163" s="287"/>
      <c r="J163" s="132">
        <f>ROUND(I163*H163,2)</f>
        <v>0</v>
      </c>
      <c r="K163" s="128" t="s">
        <v>38</v>
      </c>
      <c r="L163" s="32"/>
      <c r="M163" s="133" t="s">
        <v>38</v>
      </c>
      <c r="N163" s="134" t="s">
        <v>51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228</v>
      </c>
      <c r="AT163" s="137" t="s">
        <v>147</v>
      </c>
      <c r="AU163" s="137" t="s">
        <v>152</v>
      </c>
      <c r="AY163" s="18" t="s">
        <v>144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8" t="s">
        <v>88</v>
      </c>
      <c r="BK163" s="138">
        <f>ROUND(I163*H163,2)</f>
        <v>0</v>
      </c>
      <c r="BL163" s="18" t="s">
        <v>228</v>
      </c>
      <c r="BM163" s="137" t="s">
        <v>571</v>
      </c>
    </row>
    <row r="164" spans="2:65" s="1" customFormat="1" ht="39" x14ac:dyDescent="0.2">
      <c r="B164" s="32"/>
      <c r="D164" s="140" t="s">
        <v>206</v>
      </c>
      <c r="F164" s="160" t="s">
        <v>653</v>
      </c>
      <c r="I164" s="161"/>
      <c r="L164" s="32"/>
      <c r="M164" s="162"/>
      <c r="T164" s="50"/>
      <c r="AT164" s="18" t="s">
        <v>206</v>
      </c>
      <c r="AU164" s="18" t="s">
        <v>152</v>
      </c>
    </row>
    <row r="165" spans="2:65" s="1" customFormat="1" ht="16.5" customHeight="1" x14ac:dyDescent="0.2">
      <c r="B165" s="32"/>
      <c r="C165" s="126" t="s">
        <v>304</v>
      </c>
      <c r="D165" s="126" t="s">
        <v>147</v>
      </c>
      <c r="E165" s="127" t="s">
        <v>695</v>
      </c>
      <c r="F165" s="128" t="s">
        <v>676</v>
      </c>
      <c r="G165" s="129" t="s">
        <v>647</v>
      </c>
      <c r="H165" s="130">
        <v>1</v>
      </c>
      <c r="I165" s="287"/>
      <c r="J165" s="132">
        <f>ROUND(I165*H165,2)</f>
        <v>0</v>
      </c>
      <c r="K165" s="128" t="s">
        <v>38</v>
      </c>
      <c r="L165" s="32"/>
      <c r="M165" s="133" t="s">
        <v>38</v>
      </c>
      <c r="N165" s="134" t="s">
        <v>51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228</v>
      </c>
      <c r="AT165" s="137" t="s">
        <v>147</v>
      </c>
      <c r="AU165" s="137" t="s">
        <v>152</v>
      </c>
      <c r="AY165" s="18" t="s">
        <v>144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8" t="s">
        <v>88</v>
      </c>
      <c r="BK165" s="138">
        <f>ROUND(I165*H165,2)</f>
        <v>0</v>
      </c>
      <c r="BL165" s="18" t="s">
        <v>228</v>
      </c>
      <c r="BM165" s="137" t="s">
        <v>575</v>
      </c>
    </row>
    <row r="166" spans="2:65" s="1" customFormat="1" ht="39" x14ac:dyDescent="0.2">
      <c r="B166" s="32"/>
      <c r="D166" s="140" t="s">
        <v>206</v>
      </c>
      <c r="F166" s="160" t="s">
        <v>653</v>
      </c>
      <c r="I166" s="161"/>
      <c r="L166" s="32"/>
      <c r="M166" s="162"/>
      <c r="T166" s="50"/>
      <c r="AT166" s="18" t="s">
        <v>206</v>
      </c>
      <c r="AU166" s="18" t="s">
        <v>152</v>
      </c>
    </row>
    <row r="167" spans="2:65" s="1" customFormat="1" ht="16.5" customHeight="1" x14ac:dyDescent="0.2">
      <c r="B167" s="32"/>
      <c r="C167" s="126" t="s">
        <v>293</v>
      </c>
      <c r="D167" s="126" t="s">
        <v>147</v>
      </c>
      <c r="E167" s="127" t="s">
        <v>696</v>
      </c>
      <c r="F167" s="128" t="s">
        <v>1171</v>
      </c>
      <c r="G167" s="129" t="s">
        <v>647</v>
      </c>
      <c r="H167" s="130">
        <v>1</v>
      </c>
      <c r="I167" s="287"/>
      <c r="J167" s="132">
        <f>ROUND(I167*H167,2)</f>
        <v>0</v>
      </c>
      <c r="K167" s="128" t="s">
        <v>38</v>
      </c>
      <c r="L167" s="32"/>
      <c r="M167" s="133" t="s">
        <v>38</v>
      </c>
      <c r="N167" s="134" t="s">
        <v>51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228</v>
      </c>
      <c r="AT167" s="137" t="s">
        <v>147</v>
      </c>
      <c r="AU167" s="137" t="s">
        <v>152</v>
      </c>
      <c r="AY167" s="18" t="s">
        <v>144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8" t="s">
        <v>88</v>
      </c>
      <c r="BK167" s="138">
        <f>ROUND(I167*H167,2)</f>
        <v>0</v>
      </c>
      <c r="BL167" s="18" t="s">
        <v>228</v>
      </c>
      <c r="BM167" s="137" t="s">
        <v>578</v>
      </c>
    </row>
    <row r="168" spans="2:65" s="1" customFormat="1" ht="39" x14ac:dyDescent="0.2">
      <c r="B168" s="32"/>
      <c r="D168" s="140" t="s">
        <v>206</v>
      </c>
      <c r="F168" s="160" t="s">
        <v>653</v>
      </c>
      <c r="I168" s="161"/>
      <c r="L168" s="32"/>
      <c r="M168" s="162"/>
      <c r="T168" s="50"/>
      <c r="AT168" s="18" t="s">
        <v>206</v>
      </c>
      <c r="AU168" s="18" t="s">
        <v>152</v>
      </c>
    </row>
    <row r="169" spans="2:65" s="1" customFormat="1" ht="24.2" customHeight="1" x14ac:dyDescent="0.2">
      <c r="B169" s="32"/>
      <c r="C169" s="126" t="s">
        <v>313</v>
      </c>
      <c r="D169" s="126" t="s">
        <v>147</v>
      </c>
      <c r="E169" s="127" t="s">
        <v>697</v>
      </c>
      <c r="F169" s="128" t="s">
        <v>657</v>
      </c>
      <c r="G169" s="129" t="s">
        <v>658</v>
      </c>
      <c r="H169" s="130">
        <v>105</v>
      </c>
      <c r="I169" s="287"/>
      <c r="J169" s="132">
        <f>ROUND(I169*H169,2)</f>
        <v>0</v>
      </c>
      <c r="K169" s="128" t="s">
        <v>38</v>
      </c>
      <c r="L169" s="32"/>
      <c r="M169" s="133" t="s">
        <v>38</v>
      </c>
      <c r="N169" s="134" t="s">
        <v>51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228</v>
      </c>
      <c r="AT169" s="137" t="s">
        <v>147</v>
      </c>
      <c r="AU169" s="137" t="s">
        <v>152</v>
      </c>
      <c r="AY169" s="18" t="s">
        <v>144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8" t="s">
        <v>88</v>
      </c>
      <c r="BK169" s="138">
        <f>ROUND(I169*H169,2)</f>
        <v>0</v>
      </c>
      <c r="BL169" s="18" t="s">
        <v>228</v>
      </c>
      <c r="BM169" s="137" t="s">
        <v>581</v>
      </c>
    </row>
    <row r="170" spans="2:65" s="1" customFormat="1" ht="16.5" customHeight="1" x14ac:dyDescent="0.2">
      <c r="B170" s="32"/>
      <c r="C170" s="126" t="s">
        <v>317</v>
      </c>
      <c r="D170" s="126" t="s">
        <v>147</v>
      </c>
      <c r="E170" s="127" t="s">
        <v>659</v>
      </c>
      <c r="F170" s="128" t="s">
        <v>660</v>
      </c>
      <c r="G170" s="129" t="s">
        <v>647</v>
      </c>
      <c r="H170" s="130">
        <v>11</v>
      </c>
      <c r="I170" s="287"/>
      <c r="J170" s="132">
        <f>ROUND(I170*H170,2)</f>
        <v>0</v>
      </c>
      <c r="K170" s="128" t="s">
        <v>38</v>
      </c>
      <c r="L170" s="32"/>
      <c r="M170" s="133" t="s">
        <v>38</v>
      </c>
      <c r="N170" s="134" t="s">
        <v>51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228</v>
      </c>
      <c r="AT170" s="137" t="s">
        <v>147</v>
      </c>
      <c r="AU170" s="137" t="s">
        <v>152</v>
      </c>
      <c r="AY170" s="18" t="s">
        <v>144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8" t="s">
        <v>88</v>
      </c>
      <c r="BK170" s="138">
        <f>ROUND(I170*H170,2)</f>
        <v>0</v>
      </c>
      <c r="BL170" s="18" t="s">
        <v>228</v>
      </c>
      <c r="BM170" s="137" t="s">
        <v>585</v>
      </c>
    </row>
    <row r="171" spans="2:65" s="11" customFormat="1" ht="20.85" customHeight="1" x14ac:dyDescent="0.2">
      <c r="B171" s="114"/>
      <c r="D171" s="115" t="s">
        <v>79</v>
      </c>
      <c r="E171" s="124" t="s">
        <v>698</v>
      </c>
      <c r="F171" s="124" t="s">
        <v>699</v>
      </c>
      <c r="I171" s="117"/>
      <c r="J171" s="125">
        <f>BK171</f>
        <v>0</v>
      </c>
      <c r="L171" s="114"/>
      <c r="M171" s="119"/>
      <c r="P171" s="120">
        <f>P172+P175</f>
        <v>0</v>
      </c>
      <c r="R171" s="120">
        <f>R172+R175</f>
        <v>0</v>
      </c>
      <c r="T171" s="121">
        <f>T172+T175</f>
        <v>0</v>
      </c>
      <c r="AR171" s="115" t="s">
        <v>88</v>
      </c>
      <c r="AT171" s="122" t="s">
        <v>79</v>
      </c>
      <c r="AU171" s="122" t="s">
        <v>90</v>
      </c>
      <c r="AY171" s="115" t="s">
        <v>144</v>
      </c>
      <c r="BK171" s="123">
        <f>BK172+BK175</f>
        <v>0</v>
      </c>
    </row>
    <row r="172" spans="2:65" s="15" customFormat="1" ht="20.85" customHeight="1" x14ac:dyDescent="0.2">
      <c r="B172" s="180"/>
      <c r="D172" s="181" t="s">
        <v>79</v>
      </c>
      <c r="E172" s="181" t="s">
        <v>643</v>
      </c>
      <c r="F172" s="181" t="s">
        <v>644</v>
      </c>
      <c r="I172" s="182"/>
      <c r="J172" s="183">
        <f>BK172</f>
        <v>0</v>
      </c>
      <c r="L172" s="180"/>
      <c r="M172" s="184"/>
      <c r="P172" s="185">
        <f>SUM(P173:P174)</f>
        <v>0</v>
      </c>
      <c r="R172" s="185">
        <f>SUM(R173:R174)</f>
        <v>0</v>
      </c>
      <c r="T172" s="186">
        <f>SUM(T173:T174)</f>
        <v>0</v>
      </c>
      <c r="AR172" s="181" t="s">
        <v>88</v>
      </c>
      <c r="AT172" s="187" t="s">
        <v>79</v>
      </c>
      <c r="AU172" s="187" t="s">
        <v>145</v>
      </c>
      <c r="AY172" s="181" t="s">
        <v>144</v>
      </c>
      <c r="BK172" s="188">
        <f>SUM(BK173:BK174)</f>
        <v>0</v>
      </c>
    </row>
    <row r="173" spans="2:65" s="1" customFormat="1" ht="28.5" customHeight="1" x14ac:dyDescent="0.2">
      <c r="B173" s="32"/>
      <c r="C173" s="126" t="s">
        <v>321</v>
      </c>
      <c r="D173" s="126" t="s">
        <v>147</v>
      </c>
      <c r="E173" s="127" t="s">
        <v>700</v>
      </c>
      <c r="F173" s="128" t="s">
        <v>701</v>
      </c>
      <c r="G173" s="129" t="s">
        <v>647</v>
      </c>
      <c r="H173" s="130">
        <v>1</v>
      </c>
      <c r="I173" s="287"/>
      <c r="J173" s="132">
        <f>ROUND(I173*H173,2)</f>
        <v>0</v>
      </c>
      <c r="K173" s="128" t="s">
        <v>38</v>
      </c>
      <c r="L173" s="32"/>
      <c r="M173" s="133" t="s">
        <v>38</v>
      </c>
      <c r="N173" s="134" t="s">
        <v>51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228</v>
      </c>
      <c r="AT173" s="137" t="s">
        <v>147</v>
      </c>
      <c r="AU173" s="137" t="s">
        <v>152</v>
      </c>
      <c r="AY173" s="18" t="s">
        <v>144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8" t="s">
        <v>88</v>
      </c>
      <c r="BK173" s="138">
        <f>ROUND(I173*H173,2)</f>
        <v>0</v>
      </c>
      <c r="BL173" s="18" t="s">
        <v>228</v>
      </c>
      <c r="BM173" s="137" t="s">
        <v>588</v>
      </c>
    </row>
    <row r="174" spans="2:65" s="1" customFormat="1" ht="68.25" x14ac:dyDescent="0.2">
      <c r="B174" s="32"/>
      <c r="D174" s="140" t="s">
        <v>206</v>
      </c>
      <c r="F174" s="160" t="s">
        <v>648</v>
      </c>
      <c r="I174" s="161"/>
      <c r="L174" s="32"/>
      <c r="M174" s="162"/>
      <c r="T174" s="50"/>
      <c r="AT174" s="18" t="s">
        <v>206</v>
      </c>
      <c r="AU174" s="18" t="s">
        <v>152</v>
      </c>
    </row>
    <row r="175" spans="2:65" s="15" customFormat="1" ht="20.85" customHeight="1" x14ac:dyDescent="0.2">
      <c r="B175" s="180"/>
      <c r="D175" s="181" t="s">
        <v>79</v>
      </c>
      <c r="E175" s="181" t="s">
        <v>649</v>
      </c>
      <c r="F175" s="181" t="s">
        <v>650</v>
      </c>
      <c r="I175" s="182"/>
      <c r="J175" s="183">
        <f>BK175</f>
        <v>0</v>
      </c>
      <c r="L175" s="180"/>
      <c r="M175" s="184"/>
      <c r="P175" s="185">
        <f>SUM(P176:P191)</f>
        <v>0</v>
      </c>
      <c r="R175" s="185">
        <f>SUM(R176:R191)</f>
        <v>0</v>
      </c>
      <c r="T175" s="186">
        <f>SUM(T176:T191)</f>
        <v>0</v>
      </c>
      <c r="AR175" s="181" t="s">
        <v>88</v>
      </c>
      <c r="AT175" s="187" t="s">
        <v>79</v>
      </c>
      <c r="AU175" s="187" t="s">
        <v>145</v>
      </c>
      <c r="AY175" s="181" t="s">
        <v>144</v>
      </c>
      <c r="BK175" s="188">
        <f>SUM(BK176:BK191)</f>
        <v>0</v>
      </c>
    </row>
    <row r="176" spans="2:65" s="1" customFormat="1" ht="16.5" customHeight="1" x14ac:dyDescent="0.2">
      <c r="B176" s="32"/>
      <c r="C176" s="126" t="s">
        <v>325</v>
      </c>
      <c r="D176" s="126" t="s">
        <v>147</v>
      </c>
      <c r="E176" s="127" t="s">
        <v>702</v>
      </c>
      <c r="F176" s="128" t="s">
        <v>1171</v>
      </c>
      <c r="G176" s="129" t="s">
        <v>647</v>
      </c>
      <c r="H176" s="130">
        <v>1</v>
      </c>
      <c r="I176" s="287"/>
      <c r="J176" s="132">
        <f>ROUND(I176*H176,2)</f>
        <v>0</v>
      </c>
      <c r="K176" s="128" t="s">
        <v>38</v>
      </c>
      <c r="L176" s="32"/>
      <c r="M176" s="133" t="s">
        <v>38</v>
      </c>
      <c r="N176" s="134" t="s">
        <v>51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228</v>
      </c>
      <c r="AT176" s="137" t="s">
        <v>147</v>
      </c>
      <c r="AU176" s="137" t="s">
        <v>152</v>
      </c>
      <c r="AY176" s="18" t="s">
        <v>144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8" t="s">
        <v>88</v>
      </c>
      <c r="BK176" s="138">
        <f>ROUND(I176*H176,2)</f>
        <v>0</v>
      </c>
      <c r="BL176" s="18" t="s">
        <v>228</v>
      </c>
      <c r="BM176" s="137" t="s">
        <v>611</v>
      </c>
    </row>
    <row r="177" spans="2:65" s="1" customFormat="1" ht="39" x14ac:dyDescent="0.2">
      <c r="B177" s="32"/>
      <c r="D177" s="140" t="s">
        <v>206</v>
      </c>
      <c r="F177" s="160" t="s">
        <v>653</v>
      </c>
      <c r="I177" s="161"/>
      <c r="L177" s="32"/>
      <c r="M177" s="162"/>
      <c r="T177" s="50"/>
      <c r="AT177" s="18" t="s">
        <v>206</v>
      </c>
      <c r="AU177" s="18" t="s">
        <v>152</v>
      </c>
    </row>
    <row r="178" spans="2:65" s="1" customFormat="1" ht="16.5" customHeight="1" x14ac:dyDescent="0.2">
      <c r="B178" s="32"/>
      <c r="C178" s="126" t="s">
        <v>329</v>
      </c>
      <c r="D178" s="126" t="s">
        <v>147</v>
      </c>
      <c r="E178" s="127" t="s">
        <v>703</v>
      </c>
      <c r="F178" s="128" t="s">
        <v>1171</v>
      </c>
      <c r="G178" s="129" t="s">
        <v>647</v>
      </c>
      <c r="H178" s="130">
        <v>1</v>
      </c>
      <c r="I178" s="287"/>
      <c r="J178" s="132">
        <f>ROUND(I178*H178,2)</f>
        <v>0</v>
      </c>
      <c r="K178" s="128" t="s">
        <v>38</v>
      </c>
      <c r="L178" s="32"/>
      <c r="M178" s="133" t="s">
        <v>38</v>
      </c>
      <c r="N178" s="134" t="s">
        <v>51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228</v>
      </c>
      <c r="AT178" s="137" t="s">
        <v>147</v>
      </c>
      <c r="AU178" s="137" t="s">
        <v>152</v>
      </c>
      <c r="AY178" s="18" t="s">
        <v>144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8" t="s">
        <v>88</v>
      </c>
      <c r="BK178" s="138">
        <f>ROUND(I178*H178,2)</f>
        <v>0</v>
      </c>
      <c r="BL178" s="18" t="s">
        <v>228</v>
      </c>
      <c r="BM178" s="137" t="s">
        <v>704</v>
      </c>
    </row>
    <row r="179" spans="2:65" s="1" customFormat="1" ht="39" x14ac:dyDescent="0.2">
      <c r="B179" s="32"/>
      <c r="D179" s="140" t="s">
        <v>206</v>
      </c>
      <c r="F179" s="160" t="s">
        <v>653</v>
      </c>
      <c r="I179" s="161"/>
      <c r="L179" s="32"/>
      <c r="M179" s="162"/>
      <c r="T179" s="50"/>
      <c r="AT179" s="18" t="s">
        <v>206</v>
      </c>
      <c r="AU179" s="18" t="s">
        <v>152</v>
      </c>
    </row>
    <row r="180" spans="2:65" s="1" customFormat="1" ht="16.5" customHeight="1" x14ac:dyDescent="0.2">
      <c r="B180" s="32"/>
      <c r="C180" s="126" t="s">
        <v>333</v>
      </c>
      <c r="D180" s="126" t="s">
        <v>147</v>
      </c>
      <c r="E180" s="127" t="s">
        <v>705</v>
      </c>
      <c r="F180" s="128" t="s">
        <v>1172</v>
      </c>
      <c r="G180" s="129" t="s">
        <v>647</v>
      </c>
      <c r="H180" s="130">
        <v>1</v>
      </c>
      <c r="I180" s="287"/>
      <c r="J180" s="132">
        <f>ROUND(I180*H180,2)</f>
        <v>0</v>
      </c>
      <c r="K180" s="128" t="s">
        <v>38</v>
      </c>
      <c r="L180" s="32"/>
      <c r="M180" s="133" t="s">
        <v>38</v>
      </c>
      <c r="N180" s="134" t="s">
        <v>51</v>
      </c>
      <c r="P180" s="135">
        <f>O180*H180</f>
        <v>0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228</v>
      </c>
      <c r="AT180" s="137" t="s">
        <v>147</v>
      </c>
      <c r="AU180" s="137" t="s">
        <v>152</v>
      </c>
      <c r="AY180" s="18" t="s">
        <v>144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8" t="s">
        <v>88</v>
      </c>
      <c r="BK180" s="138">
        <f>ROUND(I180*H180,2)</f>
        <v>0</v>
      </c>
      <c r="BL180" s="18" t="s">
        <v>228</v>
      </c>
      <c r="BM180" s="137" t="s">
        <v>706</v>
      </c>
    </row>
    <row r="181" spans="2:65" s="1" customFormat="1" ht="39" x14ac:dyDescent="0.2">
      <c r="B181" s="32"/>
      <c r="D181" s="140" t="s">
        <v>206</v>
      </c>
      <c r="F181" s="160" t="s">
        <v>653</v>
      </c>
      <c r="I181" s="161"/>
      <c r="L181" s="32"/>
      <c r="M181" s="162"/>
      <c r="T181" s="50"/>
      <c r="AT181" s="18" t="s">
        <v>206</v>
      </c>
      <c r="AU181" s="18" t="s">
        <v>152</v>
      </c>
    </row>
    <row r="182" spans="2:65" s="1" customFormat="1" ht="16.5" customHeight="1" x14ac:dyDescent="0.2">
      <c r="B182" s="32"/>
      <c r="C182" s="126" t="s">
        <v>337</v>
      </c>
      <c r="D182" s="126" t="s">
        <v>147</v>
      </c>
      <c r="E182" s="127" t="s">
        <v>707</v>
      </c>
      <c r="F182" s="128" t="s">
        <v>671</v>
      </c>
      <c r="G182" s="129" t="s">
        <v>647</v>
      </c>
      <c r="H182" s="130">
        <v>1</v>
      </c>
      <c r="I182" s="287"/>
      <c r="J182" s="132">
        <f>ROUND(I182*H182,2)</f>
        <v>0</v>
      </c>
      <c r="K182" s="128" t="s">
        <v>38</v>
      </c>
      <c r="L182" s="32"/>
      <c r="M182" s="133" t="s">
        <v>38</v>
      </c>
      <c r="N182" s="134" t="s">
        <v>51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228</v>
      </c>
      <c r="AT182" s="137" t="s">
        <v>147</v>
      </c>
      <c r="AU182" s="137" t="s">
        <v>152</v>
      </c>
      <c r="AY182" s="18" t="s">
        <v>144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8" t="s">
        <v>88</v>
      </c>
      <c r="BK182" s="138">
        <f>ROUND(I182*H182,2)</f>
        <v>0</v>
      </c>
      <c r="BL182" s="18" t="s">
        <v>228</v>
      </c>
      <c r="BM182" s="137" t="s">
        <v>708</v>
      </c>
    </row>
    <row r="183" spans="2:65" s="1" customFormat="1" ht="39" x14ac:dyDescent="0.2">
      <c r="B183" s="32"/>
      <c r="D183" s="140" t="s">
        <v>206</v>
      </c>
      <c r="F183" s="160" t="s">
        <v>653</v>
      </c>
      <c r="I183" s="161"/>
      <c r="L183" s="32"/>
      <c r="M183" s="162"/>
      <c r="T183" s="50"/>
      <c r="AT183" s="18" t="s">
        <v>206</v>
      </c>
      <c r="AU183" s="18" t="s">
        <v>152</v>
      </c>
    </row>
    <row r="184" spans="2:65" s="1" customFormat="1" ht="16.5" customHeight="1" x14ac:dyDescent="0.2">
      <c r="B184" s="32"/>
      <c r="C184" s="126" t="s">
        <v>341</v>
      </c>
      <c r="D184" s="126" t="s">
        <v>147</v>
      </c>
      <c r="E184" s="127" t="s">
        <v>709</v>
      </c>
      <c r="F184" s="128" t="s">
        <v>1170</v>
      </c>
      <c r="G184" s="129" t="s">
        <v>647</v>
      </c>
      <c r="H184" s="130">
        <v>1</v>
      </c>
      <c r="I184" s="287"/>
      <c r="J184" s="132">
        <f>ROUND(I184*H184,2)</f>
        <v>0</v>
      </c>
      <c r="K184" s="128" t="s">
        <v>38</v>
      </c>
      <c r="L184" s="32"/>
      <c r="M184" s="133" t="s">
        <v>38</v>
      </c>
      <c r="N184" s="134" t="s">
        <v>51</v>
      </c>
      <c r="P184" s="135">
        <f>O184*H184</f>
        <v>0</v>
      </c>
      <c r="Q184" s="135">
        <v>0</v>
      </c>
      <c r="R184" s="135">
        <f>Q184*H184</f>
        <v>0</v>
      </c>
      <c r="S184" s="135">
        <v>0</v>
      </c>
      <c r="T184" s="136">
        <f>S184*H184</f>
        <v>0</v>
      </c>
      <c r="AR184" s="137" t="s">
        <v>228</v>
      </c>
      <c r="AT184" s="137" t="s">
        <v>147</v>
      </c>
      <c r="AU184" s="137" t="s">
        <v>152</v>
      </c>
      <c r="AY184" s="18" t="s">
        <v>144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8" t="s">
        <v>88</v>
      </c>
      <c r="BK184" s="138">
        <f>ROUND(I184*H184,2)</f>
        <v>0</v>
      </c>
      <c r="BL184" s="18" t="s">
        <v>228</v>
      </c>
      <c r="BM184" s="137" t="s">
        <v>628</v>
      </c>
    </row>
    <row r="185" spans="2:65" s="1" customFormat="1" ht="39" x14ac:dyDescent="0.2">
      <c r="B185" s="32"/>
      <c r="D185" s="140" t="s">
        <v>206</v>
      </c>
      <c r="F185" s="160" t="s">
        <v>653</v>
      </c>
      <c r="I185" s="161"/>
      <c r="L185" s="32"/>
      <c r="M185" s="162"/>
      <c r="T185" s="50"/>
      <c r="AT185" s="18" t="s">
        <v>206</v>
      </c>
      <c r="AU185" s="18" t="s">
        <v>152</v>
      </c>
    </row>
    <row r="186" spans="2:65" s="1" customFormat="1" ht="16.5" customHeight="1" x14ac:dyDescent="0.2">
      <c r="B186" s="32"/>
      <c r="C186" s="126" t="s">
        <v>347</v>
      </c>
      <c r="D186" s="126" t="s">
        <v>147</v>
      </c>
      <c r="E186" s="127" t="s">
        <v>710</v>
      </c>
      <c r="F186" s="128" t="s">
        <v>1172</v>
      </c>
      <c r="G186" s="129" t="s">
        <v>647</v>
      </c>
      <c r="H186" s="130">
        <v>1</v>
      </c>
      <c r="I186" s="287"/>
      <c r="J186" s="132">
        <f>ROUND(I186*H186,2)</f>
        <v>0</v>
      </c>
      <c r="K186" s="128" t="s">
        <v>38</v>
      </c>
      <c r="L186" s="32"/>
      <c r="M186" s="133" t="s">
        <v>38</v>
      </c>
      <c r="N186" s="134" t="s">
        <v>51</v>
      </c>
      <c r="P186" s="135">
        <f>O186*H186</f>
        <v>0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228</v>
      </c>
      <c r="AT186" s="137" t="s">
        <v>147</v>
      </c>
      <c r="AU186" s="137" t="s">
        <v>152</v>
      </c>
      <c r="AY186" s="18" t="s">
        <v>144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8" t="s">
        <v>88</v>
      </c>
      <c r="BK186" s="138">
        <f>ROUND(I186*H186,2)</f>
        <v>0</v>
      </c>
      <c r="BL186" s="18" t="s">
        <v>228</v>
      </c>
      <c r="BM186" s="137" t="s">
        <v>711</v>
      </c>
    </row>
    <row r="187" spans="2:65" s="1" customFormat="1" ht="39" x14ac:dyDescent="0.2">
      <c r="B187" s="32"/>
      <c r="D187" s="140" t="s">
        <v>206</v>
      </c>
      <c r="F187" s="160" t="s">
        <v>653</v>
      </c>
      <c r="I187" s="161"/>
      <c r="L187" s="32"/>
      <c r="M187" s="162"/>
      <c r="T187" s="50"/>
      <c r="AT187" s="18" t="s">
        <v>206</v>
      </c>
      <c r="AU187" s="18" t="s">
        <v>152</v>
      </c>
    </row>
    <row r="188" spans="2:65" s="1" customFormat="1" ht="16.5" customHeight="1" x14ac:dyDescent="0.2">
      <c r="B188" s="32"/>
      <c r="C188" s="126" t="s">
        <v>351</v>
      </c>
      <c r="D188" s="126" t="s">
        <v>147</v>
      </c>
      <c r="E188" s="127" t="s">
        <v>712</v>
      </c>
      <c r="F188" s="128" t="s">
        <v>1172</v>
      </c>
      <c r="G188" s="129" t="s">
        <v>647</v>
      </c>
      <c r="H188" s="130">
        <v>1</v>
      </c>
      <c r="I188" s="287"/>
      <c r="J188" s="132">
        <f>ROUND(I188*H188,2)</f>
        <v>0</v>
      </c>
      <c r="K188" s="128" t="s">
        <v>38</v>
      </c>
      <c r="L188" s="32"/>
      <c r="M188" s="133" t="s">
        <v>38</v>
      </c>
      <c r="N188" s="134" t="s">
        <v>51</v>
      </c>
      <c r="P188" s="135">
        <f>O188*H188</f>
        <v>0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228</v>
      </c>
      <c r="AT188" s="137" t="s">
        <v>147</v>
      </c>
      <c r="AU188" s="137" t="s">
        <v>152</v>
      </c>
      <c r="AY188" s="18" t="s">
        <v>144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8" t="s">
        <v>88</v>
      </c>
      <c r="BK188" s="138">
        <f>ROUND(I188*H188,2)</f>
        <v>0</v>
      </c>
      <c r="BL188" s="18" t="s">
        <v>228</v>
      </c>
      <c r="BM188" s="137" t="s">
        <v>713</v>
      </c>
    </row>
    <row r="189" spans="2:65" s="1" customFormat="1" ht="39" x14ac:dyDescent="0.2">
      <c r="B189" s="32"/>
      <c r="D189" s="140" t="s">
        <v>206</v>
      </c>
      <c r="F189" s="160" t="s">
        <v>653</v>
      </c>
      <c r="I189" s="161"/>
      <c r="L189" s="32"/>
      <c r="M189" s="162"/>
      <c r="T189" s="50"/>
      <c r="AT189" s="18" t="s">
        <v>206</v>
      </c>
      <c r="AU189" s="18" t="s">
        <v>152</v>
      </c>
    </row>
    <row r="190" spans="2:65" s="1" customFormat="1" ht="24.2" customHeight="1" x14ac:dyDescent="0.2">
      <c r="B190" s="32"/>
      <c r="C190" s="126" t="s">
        <v>355</v>
      </c>
      <c r="D190" s="126" t="s">
        <v>147</v>
      </c>
      <c r="E190" s="127" t="s">
        <v>714</v>
      </c>
      <c r="F190" s="128" t="s">
        <v>657</v>
      </c>
      <c r="G190" s="129" t="s">
        <v>658</v>
      </c>
      <c r="H190" s="130">
        <v>98</v>
      </c>
      <c r="I190" s="287"/>
      <c r="J190" s="132">
        <f>ROUND(I190*H190,2)</f>
        <v>0</v>
      </c>
      <c r="K190" s="128" t="s">
        <v>38</v>
      </c>
      <c r="L190" s="32"/>
      <c r="M190" s="133" t="s">
        <v>38</v>
      </c>
      <c r="N190" s="134" t="s">
        <v>51</v>
      </c>
      <c r="P190" s="135">
        <f>O190*H190</f>
        <v>0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228</v>
      </c>
      <c r="AT190" s="137" t="s">
        <v>147</v>
      </c>
      <c r="AU190" s="137" t="s">
        <v>152</v>
      </c>
      <c r="AY190" s="18" t="s">
        <v>144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8" t="s">
        <v>88</v>
      </c>
      <c r="BK190" s="138">
        <f>ROUND(I190*H190,2)</f>
        <v>0</v>
      </c>
      <c r="BL190" s="18" t="s">
        <v>228</v>
      </c>
      <c r="BM190" s="137" t="s">
        <v>715</v>
      </c>
    </row>
    <row r="191" spans="2:65" s="1" customFormat="1" ht="16.5" customHeight="1" x14ac:dyDescent="0.2">
      <c r="B191" s="32"/>
      <c r="C191" s="126" t="s">
        <v>361</v>
      </c>
      <c r="D191" s="126" t="s">
        <v>147</v>
      </c>
      <c r="E191" s="127" t="s">
        <v>659</v>
      </c>
      <c r="F191" s="128" t="s">
        <v>660</v>
      </c>
      <c r="G191" s="129" t="s">
        <v>647</v>
      </c>
      <c r="H191" s="130">
        <v>7</v>
      </c>
      <c r="I191" s="287"/>
      <c r="J191" s="132">
        <f>ROUND(I191*H191,2)</f>
        <v>0</v>
      </c>
      <c r="K191" s="128" t="s">
        <v>38</v>
      </c>
      <c r="L191" s="32"/>
      <c r="M191" s="133" t="s">
        <v>38</v>
      </c>
      <c r="N191" s="134" t="s">
        <v>51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6">
        <f>S191*H191</f>
        <v>0</v>
      </c>
      <c r="AR191" s="137" t="s">
        <v>228</v>
      </c>
      <c r="AT191" s="137" t="s">
        <v>147</v>
      </c>
      <c r="AU191" s="137" t="s">
        <v>152</v>
      </c>
      <c r="AY191" s="18" t="s">
        <v>144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8" t="s">
        <v>88</v>
      </c>
      <c r="BK191" s="138">
        <f>ROUND(I191*H191,2)</f>
        <v>0</v>
      </c>
      <c r="BL191" s="18" t="s">
        <v>228</v>
      </c>
      <c r="BM191" s="137" t="s">
        <v>484</v>
      </c>
    </row>
    <row r="192" spans="2:65" s="11" customFormat="1" ht="20.85" customHeight="1" x14ac:dyDescent="0.2">
      <c r="B192" s="114"/>
      <c r="D192" s="115" t="s">
        <v>79</v>
      </c>
      <c r="E192" s="124" t="s">
        <v>716</v>
      </c>
      <c r="F192" s="124" t="s">
        <v>717</v>
      </c>
      <c r="I192" s="117"/>
      <c r="J192" s="125">
        <f>BK192</f>
        <v>0</v>
      </c>
      <c r="L192" s="114"/>
      <c r="M192" s="119"/>
      <c r="P192" s="120">
        <f>P193+P198</f>
        <v>0</v>
      </c>
      <c r="R192" s="120">
        <f>R193+R198</f>
        <v>0</v>
      </c>
      <c r="T192" s="121">
        <f>T193+T198</f>
        <v>0</v>
      </c>
      <c r="AR192" s="115" t="s">
        <v>88</v>
      </c>
      <c r="AT192" s="122" t="s">
        <v>79</v>
      </c>
      <c r="AU192" s="122" t="s">
        <v>90</v>
      </c>
      <c r="AY192" s="115" t="s">
        <v>144</v>
      </c>
      <c r="BK192" s="123">
        <f>BK193+BK198</f>
        <v>0</v>
      </c>
    </row>
    <row r="193" spans="2:65" s="15" customFormat="1" ht="20.85" customHeight="1" x14ac:dyDescent="0.2">
      <c r="B193" s="180"/>
      <c r="D193" s="181" t="s">
        <v>79</v>
      </c>
      <c r="E193" s="181" t="s">
        <v>643</v>
      </c>
      <c r="F193" s="181" t="s">
        <v>644</v>
      </c>
      <c r="I193" s="182"/>
      <c r="J193" s="183">
        <f>BK193</f>
        <v>0</v>
      </c>
      <c r="L193" s="180"/>
      <c r="M193" s="184"/>
      <c r="P193" s="185">
        <f>SUM(P194:P197)</f>
        <v>0</v>
      </c>
      <c r="R193" s="185">
        <f>SUM(R194:R197)</f>
        <v>0</v>
      </c>
      <c r="T193" s="186">
        <f>SUM(T194:T197)</f>
        <v>0</v>
      </c>
      <c r="AR193" s="181" t="s">
        <v>88</v>
      </c>
      <c r="AT193" s="187" t="s">
        <v>79</v>
      </c>
      <c r="AU193" s="187" t="s">
        <v>145</v>
      </c>
      <c r="AY193" s="181" t="s">
        <v>144</v>
      </c>
      <c r="BK193" s="188">
        <f>SUM(BK194:BK197)</f>
        <v>0</v>
      </c>
    </row>
    <row r="194" spans="2:65" s="1" customFormat="1" ht="16.5" customHeight="1" x14ac:dyDescent="0.2">
      <c r="B194" s="32"/>
      <c r="C194" s="126" t="s">
        <v>365</v>
      </c>
      <c r="D194" s="126" t="s">
        <v>147</v>
      </c>
      <c r="E194" s="127" t="s">
        <v>718</v>
      </c>
      <c r="F194" s="128" t="s">
        <v>719</v>
      </c>
      <c r="G194" s="129" t="s">
        <v>647</v>
      </c>
      <c r="H194" s="130">
        <v>1</v>
      </c>
      <c r="I194" s="287"/>
      <c r="J194" s="132">
        <f>ROUND(I194*H194,2)</f>
        <v>0</v>
      </c>
      <c r="K194" s="128" t="s">
        <v>38</v>
      </c>
      <c r="L194" s="32"/>
      <c r="M194" s="133" t="s">
        <v>38</v>
      </c>
      <c r="N194" s="134" t="s">
        <v>51</v>
      </c>
      <c r="P194" s="135">
        <f>O194*H194</f>
        <v>0</v>
      </c>
      <c r="Q194" s="135">
        <v>0</v>
      </c>
      <c r="R194" s="135">
        <f>Q194*H194</f>
        <v>0</v>
      </c>
      <c r="S194" s="135">
        <v>0</v>
      </c>
      <c r="T194" s="136">
        <f>S194*H194</f>
        <v>0</v>
      </c>
      <c r="AR194" s="137" t="s">
        <v>228</v>
      </c>
      <c r="AT194" s="137" t="s">
        <v>147</v>
      </c>
      <c r="AU194" s="137" t="s">
        <v>152</v>
      </c>
      <c r="AY194" s="18" t="s">
        <v>144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8" t="s">
        <v>88</v>
      </c>
      <c r="BK194" s="138">
        <f>ROUND(I194*H194,2)</f>
        <v>0</v>
      </c>
      <c r="BL194" s="18" t="s">
        <v>228</v>
      </c>
      <c r="BM194" s="137" t="s">
        <v>720</v>
      </c>
    </row>
    <row r="195" spans="2:65" s="1" customFormat="1" ht="68.25" x14ac:dyDescent="0.2">
      <c r="B195" s="32"/>
      <c r="D195" s="140" t="s">
        <v>206</v>
      </c>
      <c r="F195" s="160" t="s">
        <v>648</v>
      </c>
      <c r="I195" s="161"/>
      <c r="L195" s="32"/>
      <c r="M195" s="162"/>
      <c r="T195" s="50"/>
      <c r="AT195" s="18" t="s">
        <v>206</v>
      </c>
      <c r="AU195" s="18" t="s">
        <v>152</v>
      </c>
    </row>
    <row r="196" spans="2:65" s="1" customFormat="1" ht="16.5" customHeight="1" x14ac:dyDescent="0.2">
      <c r="B196" s="32"/>
      <c r="C196" s="126" t="s">
        <v>369</v>
      </c>
      <c r="D196" s="126" t="s">
        <v>147</v>
      </c>
      <c r="E196" s="127" t="s">
        <v>721</v>
      </c>
      <c r="F196" s="128" t="s">
        <v>722</v>
      </c>
      <c r="G196" s="129" t="s">
        <v>647</v>
      </c>
      <c r="H196" s="130">
        <v>1</v>
      </c>
      <c r="I196" s="287"/>
      <c r="J196" s="132">
        <f>ROUND(I196*H196,2)</f>
        <v>0</v>
      </c>
      <c r="K196" s="128" t="s">
        <v>38</v>
      </c>
      <c r="L196" s="32"/>
      <c r="M196" s="133" t="s">
        <v>38</v>
      </c>
      <c r="N196" s="134" t="s">
        <v>51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AR196" s="137" t="s">
        <v>228</v>
      </c>
      <c r="AT196" s="137" t="s">
        <v>147</v>
      </c>
      <c r="AU196" s="137" t="s">
        <v>152</v>
      </c>
      <c r="AY196" s="18" t="s">
        <v>144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8" t="s">
        <v>88</v>
      </c>
      <c r="BK196" s="138">
        <f>ROUND(I196*H196,2)</f>
        <v>0</v>
      </c>
      <c r="BL196" s="18" t="s">
        <v>228</v>
      </c>
      <c r="BM196" s="137" t="s">
        <v>723</v>
      </c>
    </row>
    <row r="197" spans="2:65" s="1" customFormat="1" ht="68.25" x14ac:dyDescent="0.2">
      <c r="B197" s="32"/>
      <c r="D197" s="140" t="s">
        <v>206</v>
      </c>
      <c r="F197" s="160" t="s">
        <v>648</v>
      </c>
      <c r="I197" s="161"/>
      <c r="L197" s="32"/>
      <c r="M197" s="162"/>
      <c r="T197" s="50"/>
      <c r="AT197" s="18" t="s">
        <v>206</v>
      </c>
      <c r="AU197" s="18" t="s">
        <v>152</v>
      </c>
    </row>
    <row r="198" spans="2:65" s="15" customFormat="1" ht="20.85" customHeight="1" x14ac:dyDescent="0.2">
      <c r="B198" s="180"/>
      <c r="D198" s="181" t="s">
        <v>79</v>
      </c>
      <c r="E198" s="181" t="s">
        <v>649</v>
      </c>
      <c r="F198" s="181" t="s">
        <v>650</v>
      </c>
      <c r="I198" s="182"/>
      <c r="J198" s="183">
        <f>BK198</f>
        <v>0</v>
      </c>
      <c r="L198" s="180"/>
      <c r="M198" s="184"/>
      <c r="P198" s="185">
        <f>SUM(P199:P238)</f>
        <v>0</v>
      </c>
      <c r="R198" s="185">
        <f>SUM(R199:R238)</f>
        <v>0</v>
      </c>
      <c r="T198" s="186">
        <f>SUM(T199:T238)</f>
        <v>0</v>
      </c>
      <c r="AR198" s="181" t="s">
        <v>88</v>
      </c>
      <c r="AT198" s="187" t="s">
        <v>79</v>
      </c>
      <c r="AU198" s="187" t="s">
        <v>145</v>
      </c>
      <c r="AY198" s="181" t="s">
        <v>144</v>
      </c>
      <c r="BK198" s="188">
        <f>SUM(BK199:BK238)</f>
        <v>0</v>
      </c>
    </row>
    <row r="199" spans="2:65" s="1" customFormat="1" ht="16.5" customHeight="1" x14ac:dyDescent="0.2">
      <c r="B199" s="32"/>
      <c r="C199" s="126" t="s">
        <v>374</v>
      </c>
      <c r="D199" s="126" t="s">
        <v>147</v>
      </c>
      <c r="E199" s="127" t="s">
        <v>724</v>
      </c>
      <c r="F199" s="128" t="s">
        <v>1172</v>
      </c>
      <c r="G199" s="129" t="s">
        <v>647</v>
      </c>
      <c r="H199" s="130">
        <v>1</v>
      </c>
      <c r="I199" s="287"/>
      <c r="J199" s="132">
        <f>ROUND(I199*H199,2)</f>
        <v>0</v>
      </c>
      <c r="K199" s="128" t="s">
        <v>38</v>
      </c>
      <c r="L199" s="32"/>
      <c r="M199" s="133" t="s">
        <v>38</v>
      </c>
      <c r="N199" s="134" t="s">
        <v>51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228</v>
      </c>
      <c r="AT199" s="137" t="s">
        <v>147</v>
      </c>
      <c r="AU199" s="137" t="s">
        <v>152</v>
      </c>
      <c r="AY199" s="18" t="s">
        <v>144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8" t="s">
        <v>88</v>
      </c>
      <c r="BK199" s="138">
        <f>ROUND(I199*H199,2)</f>
        <v>0</v>
      </c>
      <c r="BL199" s="18" t="s">
        <v>228</v>
      </c>
      <c r="BM199" s="137" t="s">
        <v>725</v>
      </c>
    </row>
    <row r="200" spans="2:65" s="1" customFormat="1" ht="39" x14ac:dyDescent="0.2">
      <c r="B200" s="32"/>
      <c r="D200" s="140" t="s">
        <v>206</v>
      </c>
      <c r="F200" s="160" t="s">
        <v>653</v>
      </c>
      <c r="I200" s="161"/>
      <c r="L200" s="32"/>
      <c r="M200" s="162"/>
      <c r="T200" s="50"/>
      <c r="AT200" s="18" t="s">
        <v>206</v>
      </c>
      <c r="AU200" s="18" t="s">
        <v>152</v>
      </c>
    </row>
    <row r="201" spans="2:65" s="1" customFormat="1" ht="16.5" customHeight="1" x14ac:dyDescent="0.2">
      <c r="B201" s="32"/>
      <c r="C201" s="126" t="s">
        <v>378</v>
      </c>
      <c r="D201" s="126" t="s">
        <v>147</v>
      </c>
      <c r="E201" s="127" t="s">
        <v>726</v>
      </c>
      <c r="F201" s="128" t="s">
        <v>676</v>
      </c>
      <c r="G201" s="129" t="s">
        <v>647</v>
      </c>
      <c r="H201" s="130">
        <v>1</v>
      </c>
      <c r="I201" s="287"/>
      <c r="J201" s="132">
        <f>ROUND(I201*H201,2)</f>
        <v>0</v>
      </c>
      <c r="K201" s="128" t="s">
        <v>38</v>
      </c>
      <c r="L201" s="32"/>
      <c r="M201" s="133" t="s">
        <v>38</v>
      </c>
      <c r="N201" s="134" t="s">
        <v>51</v>
      </c>
      <c r="P201" s="135">
        <f>O201*H201</f>
        <v>0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228</v>
      </c>
      <c r="AT201" s="137" t="s">
        <v>147</v>
      </c>
      <c r="AU201" s="137" t="s">
        <v>152</v>
      </c>
      <c r="AY201" s="18" t="s">
        <v>144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8" t="s">
        <v>88</v>
      </c>
      <c r="BK201" s="138">
        <f>ROUND(I201*H201,2)</f>
        <v>0</v>
      </c>
      <c r="BL201" s="18" t="s">
        <v>228</v>
      </c>
      <c r="BM201" s="137" t="s">
        <v>727</v>
      </c>
    </row>
    <row r="202" spans="2:65" s="1" customFormat="1" ht="39" x14ac:dyDescent="0.2">
      <c r="B202" s="32"/>
      <c r="D202" s="140" t="s">
        <v>206</v>
      </c>
      <c r="F202" s="160" t="s">
        <v>653</v>
      </c>
      <c r="I202" s="161"/>
      <c r="L202" s="32"/>
      <c r="M202" s="162"/>
      <c r="T202" s="50"/>
      <c r="AT202" s="18" t="s">
        <v>206</v>
      </c>
      <c r="AU202" s="18" t="s">
        <v>152</v>
      </c>
    </row>
    <row r="203" spans="2:65" s="1" customFormat="1" ht="16.5" customHeight="1" x14ac:dyDescent="0.2">
      <c r="B203" s="32"/>
      <c r="C203" s="126" t="s">
        <v>382</v>
      </c>
      <c r="D203" s="126" t="s">
        <v>147</v>
      </c>
      <c r="E203" s="127" t="s">
        <v>728</v>
      </c>
      <c r="F203" s="128" t="s">
        <v>676</v>
      </c>
      <c r="G203" s="129" t="s">
        <v>647</v>
      </c>
      <c r="H203" s="130">
        <v>1</v>
      </c>
      <c r="I203" s="287"/>
      <c r="J203" s="132">
        <f>ROUND(I203*H203,2)</f>
        <v>0</v>
      </c>
      <c r="K203" s="128" t="s">
        <v>38</v>
      </c>
      <c r="L203" s="32"/>
      <c r="M203" s="133" t="s">
        <v>38</v>
      </c>
      <c r="N203" s="134" t="s">
        <v>51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228</v>
      </c>
      <c r="AT203" s="137" t="s">
        <v>147</v>
      </c>
      <c r="AU203" s="137" t="s">
        <v>152</v>
      </c>
      <c r="AY203" s="18" t="s">
        <v>144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8" t="s">
        <v>88</v>
      </c>
      <c r="BK203" s="138">
        <f>ROUND(I203*H203,2)</f>
        <v>0</v>
      </c>
      <c r="BL203" s="18" t="s">
        <v>228</v>
      </c>
      <c r="BM203" s="137" t="s">
        <v>729</v>
      </c>
    </row>
    <row r="204" spans="2:65" s="1" customFormat="1" ht="39" x14ac:dyDescent="0.2">
      <c r="B204" s="32"/>
      <c r="D204" s="140" t="s">
        <v>206</v>
      </c>
      <c r="F204" s="160" t="s">
        <v>653</v>
      </c>
      <c r="I204" s="161"/>
      <c r="L204" s="32"/>
      <c r="M204" s="162"/>
      <c r="T204" s="50"/>
      <c r="AT204" s="18" t="s">
        <v>206</v>
      </c>
      <c r="AU204" s="18" t="s">
        <v>152</v>
      </c>
    </row>
    <row r="205" spans="2:65" s="1" customFormat="1" ht="16.5" customHeight="1" x14ac:dyDescent="0.2">
      <c r="B205" s="32"/>
      <c r="C205" s="126" t="s">
        <v>386</v>
      </c>
      <c r="D205" s="126" t="s">
        <v>147</v>
      </c>
      <c r="E205" s="127" t="s">
        <v>730</v>
      </c>
      <c r="F205" s="128" t="s">
        <v>1172</v>
      </c>
      <c r="G205" s="129" t="s">
        <v>647</v>
      </c>
      <c r="H205" s="130">
        <v>1</v>
      </c>
      <c r="I205" s="287"/>
      <c r="J205" s="132">
        <f>ROUND(I205*H205,2)</f>
        <v>0</v>
      </c>
      <c r="K205" s="128" t="s">
        <v>38</v>
      </c>
      <c r="L205" s="32"/>
      <c r="M205" s="133" t="s">
        <v>38</v>
      </c>
      <c r="N205" s="134" t="s">
        <v>51</v>
      </c>
      <c r="P205" s="135">
        <f>O205*H205</f>
        <v>0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AR205" s="137" t="s">
        <v>228</v>
      </c>
      <c r="AT205" s="137" t="s">
        <v>147</v>
      </c>
      <c r="AU205" s="137" t="s">
        <v>152</v>
      </c>
      <c r="AY205" s="18" t="s">
        <v>144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8" t="s">
        <v>88</v>
      </c>
      <c r="BK205" s="138">
        <f>ROUND(I205*H205,2)</f>
        <v>0</v>
      </c>
      <c r="BL205" s="18" t="s">
        <v>228</v>
      </c>
      <c r="BM205" s="137" t="s">
        <v>731</v>
      </c>
    </row>
    <row r="206" spans="2:65" s="1" customFormat="1" ht="39" x14ac:dyDescent="0.2">
      <c r="B206" s="32"/>
      <c r="D206" s="140" t="s">
        <v>206</v>
      </c>
      <c r="F206" s="160" t="s">
        <v>653</v>
      </c>
      <c r="I206" s="161"/>
      <c r="L206" s="32"/>
      <c r="M206" s="162"/>
      <c r="T206" s="50"/>
      <c r="AT206" s="18" t="s">
        <v>206</v>
      </c>
      <c r="AU206" s="18" t="s">
        <v>152</v>
      </c>
    </row>
    <row r="207" spans="2:65" s="1" customFormat="1" ht="16.5" customHeight="1" x14ac:dyDescent="0.2">
      <c r="B207" s="32"/>
      <c r="C207" s="126" t="s">
        <v>392</v>
      </c>
      <c r="D207" s="126" t="s">
        <v>147</v>
      </c>
      <c r="E207" s="127" t="s">
        <v>732</v>
      </c>
      <c r="F207" s="128" t="s">
        <v>676</v>
      </c>
      <c r="G207" s="129" t="s">
        <v>647</v>
      </c>
      <c r="H207" s="130">
        <v>1</v>
      </c>
      <c r="I207" s="287"/>
      <c r="J207" s="132">
        <f>ROUND(I207*H207,2)</f>
        <v>0</v>
      </c>
      <c r="K207" s="128" t="s">
        <v>38</v>
      </c>
      <c r="L207" s="32"/>
      <c r="M207" s="133" t="s">
        <v>38</v>
      </c>
      <c r="N207" s="134" t="s">
        <v>51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228</v>
      </c>
      <c r="AT207" s="137" t="s">
        <v>147</v>
      </c>
      <c r="AU207" s="137" t="s">
        <v>152</v>
      </c>
      <c r="AY207" s="18" t="s">
        <v>144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8" t="s">
        <v>88</v>
      </c>
      <c r="BK207" s="138">
        <f>ROUND(I207*H207,2)</f>
        <v>0</v>
      </c>
      <c r="BL207" s="18" t="s">
        <v>228</v>
      </c>
      <c r="BM207" s="137" t="s">
        <v>733</v>
      </c>
    </row>
    <row r="208" spans="2:65" s="1" customFormat="1" ht="39" x14ac:dyDescent="0.2">
      <c r="B208" s="32"/>
      <c r="D208" s="140" t="s">
        <v>206</v>
      </c>
      <c r="F208" s="160" t="s">
        <v>653</v>
      </c>
      <c r="I208" s="161"/>
      <c r="L208" s="32"/>
      <c r="M208" s="162"/>
      <c r="T208" s="50"/>
      <c r="AT208" s="18" t="s">
        <v>206</v>
      </c>
      <c r="AU208" s="18" t="s">
        <v>152</v>
      </c>
    </row>
    <row r="209" spans="2:65" s="1" customFormat="1" ht="16.5" customHeight="1" x14ac:dyDescent="0.2">
      <c r="B209" s="32"/>
      <c r="C209" s="126" t="s">
        <v>396</v>
      </c>
      <c r="D209" s="126" t="s">
        <v>147</v>
      </c>
      <c r="E209" s="127" t="s">
        <v>734</v>
      </c>
      <c r="F209" s="128" t="s">
        <v>671</v>
      </c>
      <c r="G209" s="129" t="s">
        <v>647</v>
      </c>
      <c r="H209" s="130">
        <v>1</v>
      </c>
      <c r="I209" s="287"/>
      <c r="J209" s="132">
        <f>ROUND(I209*H209,2)</f>
        <v>0</v>
      </c>
      <c r="K209" s="128" t="s">
        <v>38</v>
      </c>
      <c r="L209" s="32"/>
      <c r="M209" s="133" t="s">
        <v>38</v>
      </c>
      <c r="N209" s="134" t="s">
        <v>51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228</v>
      </c>
      <c r="AT209" s="137" t="s">
        <v>147</v>
      </c>
      <c r="AU209" s="137" t="s">
        <v>152</v>
      </c>
      <c r="AY209" s="18" t="s">
        <v>144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8" t="s">
        <v>88</v>
      </c>
      <c r="BK209" s="138">
        <f>ROUND(I209*H209,2)</f>
        <v>0</v>
      </c>
      <c r="BL209" s="18" t="s">
        <v>228</v>
      </c>
      <c r="BM209" s="137" t="s">
        <v>735</v>
      </c>
    </row>
    <row r="210" spans="2:65" s="1" customFormat="1" ht="39" x14ac:dyDescent="0.2">
      <c r="B210" s="32"/>
      <c r="D210" s="140" t="s">
        <v>206</v>
      </c>
      <c r="F210" s="160" t="s">
        <v>653</v>
      </c>
      <c r="I210" s="161"/>
      <c r="L210" s="32"/>
      <c r="M210" s="162"/>
      <c r="T210" s="50"/>
      <c r="AT210" s="18" t="s">
        <v>206</v>
      </c>
      <c r="AU210" s="18" t="s">
        <v>152</v>
      </c>
    </row>
    <row r="211" spans="2:65" s="1" customFormat="1" ht="16.5" customHeight="1" x14ac:dyDescent="0.2">
      <c r="B211" s="32"/>
      <c r="C211" s="126" t="s">
        <v>400</v>
      </c>
      <c r="D211" s="126" t="s">
        <v>147</v>
      </c>
      <c r="E211" s="127" t="s">
        <v>736</v>
      </c>
      <c r="F211" s="128" t="s">
        <v>676</v>
      </c>
      <c r="G211" s="129" t="s">
        <v>647</v>
      </c>
      <c r="H211" s="130">
        <v>1</v>
      </c>
      <c r="I211" s="287"/>
      <c r="J211" s="132">
        <f>ROUND(I211*H211,2)</f>
        <v>0</v>
      </c>
      <c r="K211" s="128" t="s">
        <v>38</v>
      </c>
      <c r="L211" s="32"/>
      <c r="M211" s="133" t="s">
        <v>38</v>
      </c>
      <c r="N211" s="134" t="s">
        <v>51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228</v>
      </c>
      <c r="AT211" s="137" t="s">
        <v>147</v>
      </c>
      <c r="AU211" s="137" t="s">
        <v>152</v>
      </c>
      <c r="AY211" s="18" t="s">
        <v>144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8" t="s">
        <v>88</v>
      </c>
      <c r="BK211" s="138">
        <f>ROUND(I211*H211,2)</f>
        <v>0</v>
      </c>
      <c r="BL211" s="18" t="s">
        <v>228</v>
      </c>
      <c r="BM211" s="137" t="s">
        <v>737</v>
      </c>
    </row>
    <row r="212" spans="2:65" s="1" customFormat="1" ht="39" x14ac:dyDescent="0.2">
      <c r="B212" s="32"/>
      <c r="D212" s="140" t="s">
        <v>206</v>
      </c>
      <c r="F212" s="160" t="s">
        <v>653</v>
      </c>
      <c r="I212" s="161"/>
      <c r="L212" s="32"/>
      <c r="M212" s="162"/>
      <c r="T212" s="50"/>
      <c r="AT212" s="18" t="s">
        <v>206</v>
      </c>
      <c r="AU212" s="18" t="s">
        <v>152</v>
      </c>
    </row>
    <row r="213" spans="2:65" s="1" customFormat="1" ht="16.5" customHeight="1" x14ac:dyDescent="0.2">
      <c r="B213" s="32"/>
      <c r="C213" s="126" t="s">
        <v>404</v>
      </c>
      <c r="D213" s="126" t="s">
        <v>147</v>
      </c>
      <c r="E213" s="127" t="s">
        <v>738</v>
      </c>
      <c r="F213" s="128" t="s">
        <v>1171</v>
      </c>
      <c r="G213" s="129" t="s">
        <v>647</v>
      </c>
      <c r="H213" s="130">
        <v>1</v>
      </c>
      <c r="I213" s="287"/>
      <c r="J213" s="132">
        <f>ROUND(I213*H213,2)</f>
        <v>0</v>
      </c>
      <c r="K213" s="128" t="s">
        <v>38</v>
      </c>
      <c r="L213" s="32"/>
      <c r="M213" s="133" t="s">
        <v>38</v>
      </c>
      <c r="N213" s="134" t="s">
        <v>51</v>
      </c>
      <c r="P213" s="135">
        <f>O213*H213</f>
        <v>0</v>
      </c>
      <c r="Q213" s="135">
        <v>0</v>
      </c>
      <c r="R213" s="135">
        <f>Q213*H213</f>
        <v>0</v>
      </c>
      <c r="S213" s="135">
        <v>0</v>
      </c>
      <c r="T213" s="136">
        <f>S213*H213</f>
        <v>0</v>
      </c>
      <c r="AR213" s="137" t="s">
        <v>228</v>
      </c>
      <c r="AT213" s="137" t="s">
        <v>147</v>
      </c>
      <c r="AU213" s="137" t="s">
        <v>152</v>
      </c>
      <c r="AY213" s="18" t="s">
        <v>144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8" t="s">
        <v>88</v>
      </c>
      <c r="BK213" s="138">
        <f>ROUND(I213*H213,2)</f>
        <v>0</v>
      </c>
      <c r="BL213" s="18" t="s">
        <v>228</v>
      </c>
      <c r="BM213" s="137" t="s">
        <v>739</v>
      </c>
    </row>
    <row r="214" spans="2:65" s="1" customFormat="1" ht="39" x14ac:dyDescent="0.2">
      <c r="B214" s="32"/>
      <c r="D214" s="140" t="s">
        <v>206</v>
      </c>
      <c r="F214" s="160" t="s">
        <v>653</v>
      </c>
      <c r="I214" s="161"/>
      <c r="L214" s="32"/>
      <c r="M214" s="162"/>
      <c r="T214" s="50"/>
      <c r="AT214" s="18" t="s">
        <v>206</v>
      </c>
      <c r="AU214" s="18" t="s">
        <v>152</v>
      </c>
    </row>
    <row r="215" spans="2:65" s="1" customFormat="1" ht="16.5" customHeight="1" x14ac:dyDescent="0.2">
      <c r="B215" s="32"/>
      <c r="C215" s="126" t="s">
        <v>408</v>
      </c>
      <c r="D215" s="126" t="s">
        <v>147</v>
      </c>
      <c r="E215" s="127" t="s">
        <v>740</v>
      </c>
      <c r="F215" s="128" t="s">
        <v>676</v>
      </c>
      <c r="G215" s="129" t="s">
        <v>647</v>
      </c>
      <c r="H215" s="130">
        <v>1</v>
      </c>
      <c r="I215" s="287"/>
      <c r="J215" s="132">
        <f>ROUND(I215*H215,2)</f>
        <v>0</v>
      </c>
      <c r="K215" s="128" t="s">
        <v>38</v>
      </c>
      <c r="L215" s="32"/>
      <c r="M215" s="133" t="s">
        <v>38</v>
      </c>
      <c r="N215" s="134" t="s">
        <v>51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228</v>
      </c>
      <c r="AT215" s="137" t="s">
        <v>147</v>
      </c>
      <c r="AU215" s="137" t="s">
        <v>152</v>
      </c>
      <c r="AY215" s="18" t="s">
        <v>144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8" t="s">
        <v>88</v>
      </c>
      <c r="BK215" s="138">
        <f>ROUND(I215*H215,2)</f>
        <v>0</v>
      </c>
      <c r="BL215" s="18" t="s">
        <v>228</v>
      </c>
      <c r="BM215" s="137" t="s">
        <v>741</v>
      </c>
    </row>
    <row r="216" spans="2:65" s="1" customFormat="1" ht="39" x14ac:dyDescent="0.2">
      <c r="B216" s="32"/>
      <c r="D216" s="140" t="s">
        <v>206</v>
      </c>
      <c r="F216" s="160" t="s">
        <v>653</v>
      </c>
      <c r="I216" s="161"/>
      <c r="L216" s="32"/>
      <c r="M216" s="162"/>
      <c r="T216" s="50"/>
      <c r="AT216" s="18" t="s">
        <v>206</v>
      </c>
      <c r="AU216" s="18" t="s">
        <v>152</v>
      </c>
    </row>
    <row r="217" spans="2:65" s="1" customFormat="1" ht="16.5" customHeight="1" x14ac:dyDescent="0.2">
      <c r="B217" s="32"/>
      <c r="C217" s="126" t="s">
        <v>414</v>
      </c>
      <c r="D217" s="126" t="s">
        <v>147</v>
      </c>
      <c r="E217" s="127" t="s">
        <v>742</v>
      </c>
      <c r="F217" s="128" t="s">
        <v>1171</v>
      </c>
      <c r="G217" s="129" t="s">
        <v>647</v>
      </c>
      <c r="H217" s="130">
        <v>1</v>
      </c>
      <c r="I217" s="287"/>
      <c r="J217" s="132">
        <f>ROUND(I217*H217,2)</f>
        <v>0</v>
      </c>
      <c r="K217" s="128" t="s">
        <v>38</v>
      </c>
      <c r="L217" s="32"/>
      <c r="M217" s="133" t="s">
        <v>38</v>
      </c>
      <c r="N217" s="134" t="s">
        <v>51</v>
      </c>
      <c r="P217" s="135">
        <f>O217*H217</f>
        <v>0</v>
      </c>
      <c r="Q217" s="135">
        <v>0</v>
      </c>
      <c r="R217" s="135">
        <f>Q217*H217</f>
        <v>0</v>
      </c>
      <c r="S217" s="135">
        <v>0</v>
      </c>
      <c r="T217" s="136">
        <f>S217*H217</f>
        <v>0</v>
      </c>
      <c r="AR217" s="137" t="s">
        <v>228</v>
      </c>
      <c r="AT217" s="137" t="s">
        <v>147</v>
      </c>
      <c r="AU217" s="137" t="s">
        <v>152</v>
      </c>
      <c r="AY217" s="18" t="s">
        <v>144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8" t="s">
        <v>88</v>
      </c>
      <c r="BK217" s="138">
        <f>ROUND(I217*H217,2)</f>
        <v>0</v>
      </c>
      <c r="BL217" s="18" t="s">
        <v>228</v>
      </c>
      <c r="BM217" s="137" t="s">
        <v>743</v>
      </c>
    </row>
    <row r="218" spans="2:65" s="1" customFormat="1" ht="39" x14ac:dyDescent="0.2">
      <c r="B218" s="32"/>
      <c r="D218" s="140" t="s">
        <v>206</v>
      </c>
      <c r="F218" s="160" t="s">
        <v>653</v>
      </c>
      <c r="I218" s="161"/>
      <c r="L218" s="32"/>
      <c r="M218" s="162"/>
      <c r="T218" s="50"/>
      <c r="AT218" s="18" t="s">
        <v>206</v>
      </c>
      <c r="AU218" s="18" t="s">
        <v>152</v>
      </c>
    </row>
    <row r="219" spans="2:65" s="1" customFormat="1" ht="16.5" customHeight="1" x14ac:dyDescent="0.2">
      <c r="B219" s="32"/>
      <c r="C219" s="126" t="s">
        <v>420</v>
      </c>
      <c r="D219" s="126" t="s">
        <v>147</v>
      </c>
      <c r="E219" s="127" t="s">
        <v>744</v>
      </c>
      <c r="F219" s="128" t="s">
        <v>676</v>
      </c>
      <c r="G219" s="129" t="s">
        <v>647</v>
      </c>
      <c r="H219" s="130">
        <v>1</v>
      </c>
      <c r="I219" s="287"/>
      <c r="J219" s="132">
        <f>ROUND(I219*H219,2)</f>
        <v>0</v>
      </c>
      <c r="K219" s="128" t="s">
        <v>38</v>
      </c>
      <c r="L219" s="32"/>
      <c r="M219" s="133" t="s">
        <v>38</v>
      </c>
      <c r="N219" s="134" t="s">
        <v>51</v>
      </c>
      <c r="P219" s="135">
        <f>O219*H219</f>
        <v>0</v>
      </c>
      <c r="Q219" s="135">
        <v>0</v>
      </c>
      <c r="R219" s="135">
        <f>Q219*H219</f>
        <v>0</v>
      </c>
      <c r="S219" s="135">
        <v>0</v>
      </c>
      <c r="T219" s="136">
        <f>S219*H219</f>
        <v>0</v>
      </c>
      <c r="AR219" s="137" t="s">
        <v>228</v>
      </c>
      <c r="AT219" s="137" t="s">
        <v>147</v>
      </c>
      <c r="AU219" s="137" t="s">
        <v>152</v>
      </c>
      <c r="AY219" s="18" t="s">
        <v>144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8" t="s">
        <v>88</v>
      </c>
      <c r="BK219" s="138">
        <f>ROUND(I219*H219,2)</f>
        <v>0</v>
      </c>
      <c r="BL219" s="18" t="s">
        <v>228</v>
      </c>
      <c r="BM219" s="137" t="s">
        <v>745</v>
      </c>
    </row>
    <row r="220" spans="2:65" s="1" customFormat="1" ht="39" x14ac:dyDescent="0.2">
      <c r="B220" s="32"/>
      <c r="D220" s="140" t="s">
        <v>206</v>
      </c>
      <c r="F220" s="160" t="s">
        <v>653</v>
      </c>
      <c r="I220" s="161"/>
      <c r="L220" s="32"/>
      <c r="M220" s="162"/>
      <c r="T220" s="50"/>
      <c r="AT220" s="18" t="s">
        <v>206</v>
      </c>
      <c r="AU220" s="18" t="s">
        <v>152</v>
      </c>
    </row>
    <row r="221" spans="2:65" s="1" customFormat="1" ht="16.5" customHeight="1" x14ac:dyDescent="0.2">
      <c r="B221" s="32"/>
      <c r="C221" s="126" t="s">
        <v>424</v>
      </c>
      <c r="D221" s="126" t="s">
        <v>147</v>
      </c>
      <c r="E221" s="127" t="s">
        <v>746</v>
      </c>
      <c r="F221" s="128" t="s">
        <v>1172</v>
      </c>
      <c r="G221" s="129" t="s">
        <v>647</v>
      </c>
      <c r="H221" s="130">
        <v>1</v>
      </c>
      <c r="I221" s="287"/>
      <c r="J221" s="132">
        <f>ROUND(I221*H221,2)</f>
        <v>0</v>
      </c>
      <c r="K221" s="128" t="s">
        <v>38</v>
      </c>
      <c r="L221" s="32"/>
      <c r="M221" s="133" t="s">
        <v>38</v>
      </c>
      <c r="N221" s="134" t="s">
        <v>51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228</v>
      </c>
      <c r="AT221" s="137" t="s">
        <v>147</v>
      </c>
      <c r="AU221" s="137" t="s">
        <v>152</v>
      </c>
      <c r="AY221" s="18" t="s">
        <v>144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8" t="s">
        <v>88</v>
      </c>
      <c r="BK221" s="138">
        <f>ROUND(I221*H221,2)</f>
        <v>0</v>
      </c>
      <c r="BL221" s="18" t="s">
        <v>228</v>
      </c>
      <c r="BM221" s="137" t="s">
        <v>747</v>
      </c>
    </row>
    <row r="222" spans="2:65" s="1" customFormat="1" ht="39" x14ac:dyDescent="0.2">
      <c r="B222" s="32"/>
      <c r="D222" s="140" t="s">
        <v>206</v>
      </c>
      <c r="F222" s="160" t="s">
        <v>653</v>
      </c>
      <c r="I222" s="161"/>
      <c r="L222" s="32"/>
      <c r="M222" s="162"/>
      <c r="T222" s="50"/>
      <c r="AT222" s="18" t="s">
        <v>206</v>
      </c>
      <c r="AU222" s="18" t="s">
        <v>152</v>
      </c>
    </row>
    <row r="223" spans="2:65" s="1" customFormat="1" ht="16.5" customHeight="1" x14ac:dyDescent="0.2">
      <c r="B223" s="32"/>
      <c r="C223" s="126" t="s">
        <v>568</v>
      </c>
      <c r="D223" s="126" t="s">
        <v>147</v>
      </c>
      <c r="E223" s="127" t="s">
        <v>748</v>
      </c>
      <c r="F223" s="128" t="s">
        <v>1172</v>
      </c>
      <c r="G223" s="129" t="s">
        <v>647</v>
      </c>
      <c r="H223" s="130">
        <v>1</v>
      </c>
      <c r="I223" s="287"/>
      <c r="J223" s="132">
        <f>ROUND(I223*H223,2)</f>
        <v>0</v>
      </c>
      <c r="K223" s="128" t="s">
        <v>38</v>
      </c>
      <c r="L223" s="32"/>
      <c r="M223" s="133" t="s">
        <v>38</v>
      </c>
      <c r="N223" s="134" t="s">
        <v>51</v>
      </c>
      <c r="P223" s="135">
        <f>O223*H223</f>
        <v>0</v>
      </c>
      <c r="Q223" s="135">
        <v>0</v>
      </c>
      <c r="R223" s="135">
        <f>Q223*H223</f>
        <v>0</v>
      </c>
      <c r="S223" s="135">
        <v>0</v>
      </c>
      <c r="T223" s="136">
        <f>S223*H223</f>
        <v>0</v>
      </c>
      <c r="AR223" s="137" t="s">
        <v>228</v>
      </c>
      <c r="AT223" s="137" t="s">
        <v>147</v>
      </c>
      <c r="AU223" s="137" t="s">
        <v>152</v>
      </c>
      <c r="AY223" s="18" t="s">
        <v>144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8" t="s">
        <v>88</v>
      </c>
      <c r="BK223" s="138">
        <f>ROUND(I223*H223,2)</f>
        <v>0</v>
      </c>
      <c r="BL223" s="18" t="s">
        <v>228</v>
      </c>
      <c r="BM223" s="137" t="s">
        <v>749</v>
      </c>
    </row>
    <row r="224" spans="2:65" s="1" customFormat="1" ht="39" x14ac:dyDescent="0.2">
      <c r="B224" s="32"/>
      <c r="D224" s="140" t="s">
        <v>206</v>
      </c>
      <c r="F224" s="160" t="s">
        <v>653</v>
      </c>
      <c r="I224" s="161"/>
      <c r="L224" s="32"/>
      <c r="M224" s="162"/>
      <c r="T224" s="50"/>
      <c r="AT224" s="18" t="s">
        <v>206</v>
      </c>
      <c r="AU224" s="18" t="s">
        <v>152</v>
      </c>
    </row>
    <row r="225" spans="2:65" s="1" customFormat="1" ht="16.5" customHeight="1" x14ac:dyDescent="0.2">
      <c r="B225" s="32"/>
      <c r="C225" s="126" t="s">
        <v>572</v>
      </c>
      <c r="D225" s="126" t="s">
        <v>147</v>
      </c>
      <c r="E225" s="127" t="s">
        <v>750</v>
      </c>
      <c r="F225" s="128" t="s">
        <v>676</v>
      </c>
      <c r="G225" s="129" t="s">
        <v>647</v>
      </c>
      <c r="H225" s="130">
        <v>1</v>
      </c>
      <c r="I225" s="287"/>
      <c r="J225" s="132">
        <f>ROUND(I225*H225,2)</f>
        <v>0</v>
      </c>
      <c r="K225" s="128" t="s">
        <v>38</v>
      </c>
      <c r="L225" s="32"/>
      <c r="M225" s="133" t="s">
        <v>38</v>
      </c>
      <c r="N225" s="134" t="s">
        <v>51</v>
      </c>
      <c r="P225" s="135">
        <f>O225*H225</f>
        <v>0</v>
      </c>
      <c r="Q225" s="135">
        <v>0</v>
      </c>
      <c r="R225" s="135">
        <f>Q225*H225</f>
        <v>0</v>
      </c>
      <c r="S225" s="135">
        <v>0</v>
      </c>
      <c r="T225" s="136">
        <f>S225*H225</f>
        <v>0</v>
      </c>
      <c r="AR225" s="137" t="s">
        <v>228</v>
      </c>
      <c r="AT225" s="137" t="s">
        <v>147</v>
      </c>
      <c r="AU225" s="137" t="s">
        <v>152</v>
      </c>
      <c r="AY225" s="18" t="s">
        <v>144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8" t="s">
        <v>88</v>
      </c>
      <c r="BK225" s="138">
        <f>ROUND(I225*H225,2)</f>
        <v>0</v>
      </c>
      <c r="BL225" s="18" t="s">
        <v>228</v>
      </c>
      <c r="BM225" s="137" t="s">
        <v>751</v>
      </c>
    </row>
    <row r="226" spans="2:65" s="1" customFormat="1" ht="39" x14ac:dyDescent="0.2">
      <c r="B226" s="32"/>
      <c r="D226" s="140" t="s">
        <v>206</v>
      </c>
      <c r="F226" s="160" t="s">
        <v>653</v>
      </c>
      <c r="I226" s="161"/>
      <c r="L226" s="32"/>
      <c r="M226" s="162"/>
      <c r="T226" s="50"/>
      <c r="AT226" s="18" t="s">
        <v>206</v>
      </c>
      <c r="AU226" s="18" t="s">
        <v>152</v>
      </c>
    </row>
    <row r="227" spans="2:65" s="1" customFormat="1" ht="16.5" customHeight="1" x14ac:dyDescent="0.2">
      <c r="B227" s="32"/>
      <c r="C227" s="126" t="s">
        <v>177</v>
      </c>
      <c r="D227" s="126" t="s">
        <v>147</v>
      </c>
      <c r="E227" s="127" t="s">
        <v>752</v>
      </c>
      <c r="F227" s="128" t="s">
        <v>676</v>
      </c>
      <c r="G227" s="129" t="s">
        <v>647</v>
      </c>
      <c r="H227" s="130">
        <v>1</v>
      </c>
      <c r="I227" s="287"/>
      <c r="J227" s="132">
        <f>ROUND(I227*H227,2)</f>
        <v>0</v>
      </c>
      <c r="K227" s="128" t="s">
        <v>38</v>
      </c>
      <c r="L227" s="32"/>
      <c r="M227" s="133" t="s">
        <v>38</v>
      </c>
      <c r="N227" s="134" t="s">
        <v>51</v>
      </c>
      <c r="P227" s="135">
        <f>O227*H227</f>
        <v>0</v>
      </c>
      <c r="Q227" s="135">
        <v>0</v>
      </c>
      <c r="R227" s="135">
        <f>Q227*H227</f>
        <v>0</v>
      </c>
      <c r="S227" s="135">
        <v>0</v>
      </c>
      <c r="T227" s="136">
        <f>S227*H227</f>
        <v>0</v>
      </c>
      <c r="AR227" s="137" t="s">
        <v>228</v>
      </c>
      <c r="AT227" s="137" t="s">
        <v>147</v>
      </c>
      <c r="AU227" s="137" t="s">
        <v>152</v>
      </c>
      <c r="AY227" s="18" t="s">
        <v>144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8" t="s">
        <v>88</v>
      </c>
      <c r="BK227" s="138">
        <f>ROUND(I227*H227,2)</f>
        <v>0</v>
      </c>
      <c r="BL227" s="18" t="s">
        <v>228</v>
      </c>
      <c r="BM227" s="137" t="s">
        <v>753</v>
      </c>
    </row>
    <row r="228" spans="2:65" s="1" customFormat="1" ht="39" x14ac:dyDescent="0.2">
      <c r="B228" s="32"/>
      <c r="D228" s="140" t="s">
        <v>206</v>
      </c>
      <c r="F228" s="160" t="s">
        <v>653</v>
      </c>
      <c r="I228" s="161"/>
      <c r="L228" s="32"/>
      <c r="M228" s="162"/>
      <c r="T228" s="50"/>
      <c r="AT228" s="18" t="s">
        <v>206</v>
      </c>
      <c r="AU228" s="18" t="s">
        <v>152</v>
      </c>
    </row>
    <row r="229" spans="2:65" s="1" customFormat="1" ht="16.5" customHeight="1" x14ac:dyDescent="0.2">
      <c r="B229" s="32"/>
      <c r="C229" s="126" t="s">
        <v>514</v>
      </c>
      <c r="D229" s="126" t="s">
        <v>147</v>
      </c>
      <c r="E229" s="127" t="s">
        <v>754</v>
      </c>
      <c r="F229" s="128" t="s">
        <v>676</v>
      </c>
      <c r="G229" s="129" t="s">
        <v>647</v>
      </c>
      <c r="H229" s="130">
        <v>1</v>
      </c>
      <c r="I229" s="287"/>
      <c r="J229" s="132">
        <f>ROUND(I229*H229,2)</f>
        <v>0</v>
      </c>
      <c r="K229" s="128" t="s">
        <v>38</v>
      </c>
      <c r="L229" s="32"/>
      <c r="M229" s="133" t="s">
        <v>38</v>
      </c>
      <c r="N229" s="134" t="s">
        <v>51</v>
      </c>
      <c r="P229" s="135">
        <f>O229*H229</f>
        <v>0</v>
      </c>
      <c r="Q229" s="135">
        <v>0</v>
      </c>
      <c r="R229" s="135">
        <f>Q229*H229</f>
        <v>0</v>
      </c>
      <c r="S229" s="135">
        <v>0</v>
      </c>
      <c r="T229" s="136">
        <f>S229*H229</f>
        <v>0</v>
      </c>
      <c r="AR229" s="137" t="s">
        <v>228</v>
      </c>
      <c r="AT229" s="137" t="s">
        <v>147</v>
      </c>
      <c r="AU229" s="137" t="s">
        <v>152</v>
      </c>
      <c r="AY229" s="18" t="s">
        <v>144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8" t="s">
        <v>88</v>
      </c>
      <c r="BK229" s="138">
        <f>ROUND(I229*H229,2)</f>
        <v>0</v>
      </c>
      <c r="BL229" s="18" t="s">
        <v>228</v>
      </c>
      <c r="BM229" s="137" t="s">
        <v>755</v>
      </c>
    </row>
    <row r="230" spans="2:65" s="1" customFormat="1" ht="39" x14ac:dyDescent="0.2">
      <c r="B230" s="32"/>
      <c r="D230" s="140" t="s">
        <v>206</v>
      </c>
      <c r="F230" s="160" t="s">
        <v>653</v>
      </c>
      <c r="I230" s="161"/>
      <c r="L230" s="32"/>
      <c r="M230" s="162"/>
      <c r="T230" s="50"/>
      <c r="AT230" s="18" t="s">
        <v>206</v>
      </c>
      <c r="AU230" s="18" t="s">
        <v>152</v>
      </c>
    </row>
    <row r="231" spans="2:65" s="1" customFormat="1" ht="16.5" customHeight="1" x14ac:dyDescent="0.2">
      <c r="B231" s="32"/>
      <c r="C231" s="126" t="s">
        <v>582</v>
      </c>
      <c r="D231" s="126" t="s">
        <v>147</v>
      </c>
      <c r="E231" s="127" t="s">
        <v>756</v>
      </c>
      <c r="F231" s="128" t="s">
        <v>676</v>
      </c>
      <c r="G231" s="129" t="s">
        <v>647</v>
      </c>
      <c r="H231" s="130">
        <v>1</v>
      </c>
      <c r="I231" s="287"/>
      <c r="J231" s="132">
        <f>ROUND(I231*H231,2)</f>
        <v>0</v>
      </c>
      <c r="K231" s="128" t="s">
        <v>38</v>
      </c>
      <c r="L231" s="32"/>
      <c r="M231" s="133" t="s">
        <v>38</v>
      </c>
      <c r="N231" s="134" t="s">
        <v>51</v>
      </c>
      <c r="P231" s="135">
        <f>O231*H231</f>
        <v>0</v>
      </c>
      <c r="Q231" s="135">
        <v>0</v>
      </c>
      <c r="R231" s="135">
        <f>Q231*H231</f>
        <v>0</v>
      </c>
      <c r="S231" s="135">
        <v>0</v>
      </c>
      <c r="T231" s="136">
        <f>S231*H231</f>
        <v>0</v>
      </c>
      <c r="AR231" s="137" t="s">
        <v>228</v>
      </c>
      <c r="AT231" s="137" t="s">
        <v>147</v>
      </c>
      <c r="AU231" s="137" t="s">
        <v>152</v>
      </c>
      <c r="AY231" s="18" t="s">
        <v>144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8" t="s">
        <v>88</v>
      </c>
      <c r="BK231" s="138">
        <f>ROUND(I231*H231,2)</f>
        <v>0</v>
      </c>
      <c r="BL231" s="18" t="s">
        <v>228</v>
      </c>
      <c r="BM231" s="137" t="s">
        <v>757</v>
      </c>
    </row>
    <row r="232" spans="2:65" s="1" customFormat="1" ht="39" x14ac:dyDescent="0.2">
      <c r="B232" s="32"/>
      <c r="D232" s="140" t="s">
        <v>206</v>
      </c>
      <c r="F232" s="160" t="s">
        <v>653</v>
      </c>
      <c r="I232" s="161"/>
      <c r="L232" s="32"/>
      <c r="M232" s="162"/>
      <c r="T232" s="50"/>
      <c r="AT232" s="18" t="s">
        <v>206</v>
      </c>
      <c r="AU232" s="18" t="s">
        <v>152</v>
      </c>
    </row>
    <row r="233" spans="2:65" s="1" customFormat="1" ht="16.5" customHeight="1" x14ac:dyDescent="0.2">
      <c r="B233" s="32"/>
      <c r="C233" s="126" t="s">
        <v>473</v>
      </c>
      <c r="D233" s="126" t="s">
        <v>147</v>
      </c>
      <c r="E233" s="127" t="s">
        <v>758</v>
      </c>
      <c r="F233" s="128" t="s">
        <v>676</v>
      </c>
      <c r="G233" s="129" t="s">
        <v>647</v>
      </c>
      <c r="H233" s="130">
        <v>1</v>
      </c>
      <c r="I233" s="287"/>
      <c r="J233" s="132">
        <f>ROUND(I233*H233,2)</f>
        <v>0</v>
      </c>
      <c r="K233" s="128" t="s">
        <v>38</v>
      </c>
      <c r="L233" s="32"/>
      <c r="M233" s="133" t="s">
        <v>38</v>
      </c>
      <c r="N233" s="134" t="s">
        <v>51</v>
      </c>
      <c r="P233" s="135">
        <f>O233*H233</f>
        <v>0</v>
      </c>
      <c r="Q233" s="135">
        <v>0</v>
      </c>
      <c r="R233" s="135">
        <f>Q233*H233</f>
        <v>0</v>
      </c>
      <c r="S233" s="135">
        <v>0</v>
      </c>
      <c r="T233" s="136">
        <f>S233*H233</f>
        <v>0</v>
      </c>
      <c r="AR233" s="137" t="s">
        <v>228</v>
      </c>
      <c r="AT233" s="137" t="s">
        <v>147</v>
      </c>
      <c r="AU233" s="137" t="s">
        <v>152</v>
      </c>
      <c r="AY233" s="18" t="s">
        <v>144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8" t="s">
        <v>88</v>
      </c>
      <c r="BK233" s="138">
        <f>ROUND(I233*H233,2)</f>
        <v>0</v>
      </c>
      <c r="BL233" s="18" t="s">
        <v>228</v>
      </c>
      <c r="BM233" s="137" t="s">
        <v>759</v>
      </c>
    </row>
    <row r="234" spans="2:65" s="1" customFormat="1" ht="39" x14ac:dyDescent="0.2">
      <c r="B234" s="32"/>
      <c r="D234" s="140" t="s">
        <v>206</v>
      </c>
      <c r="F234" s="160" t="s">
        <v>653</v>
      </c>
      <c r="I234" s="161"/>
      <c r="L234" s="32"/>
      <c r="M234" s="162"/>
      <c r="T234" s="50"/>
      <c r="AT234" s="18" t="s">
        <v>206</v>
      </c>
      <c r="AU234" s="18" t="s">
        <v>152</v>
      </c>
    </row>
    <row r="235" spans="2:65" s="1" customFormat="1" ht="16.5" customHeight="1" x14ac:dyDescent="0.2">
      <c r="B235" s="32"/>
      <c r="C235" s="126" t="s">
        <v>589</v>
      </c>
      <c r="D235" s="126" t="s">
        <v>147</v>
      </c>
      <c r="E235" s="127" t="s">
        <v>760</v>
      </c>
      <c r="F235" s="128" t="s">
        <v>676</v>
      </c>
      <c r="G235" s="129" t="s">
        <v>647</v>
      </c>
      <c r="H235" s="130">
        <v>1</v>
      </c>
      <c r="I235" s="287"/>
      <c r="J235" s="132">
        <f>ROUND(I235*H235,2)</f>
        <v>0</v>
      </c>
      <c r="K235" s="128" t="s">
        <v>38</v>
      </c>
      <c r="L235" s="32"/>
      <c r="M235" s="133" t="s">
        <v>38</v>
      </c>
      <c r="N235" s="134" t="s">
        <v>51</v>
      </c>
      <c r="P235" s="135">
        <f>O235*H235</f>
        <v>0</v>
      </c>
      <c r="Q235" s="135">
        <v>0</v>
      </c>
      <c r="R235" s="135">
        <f>Q235*H235</f>
        <v>0</v>
      </c>
      <c r="S235" s="135">
        <v>0</v>
      </c>
      <c r="T235" s="136">
        <f>S235*H235</f>
        <v>0</v>
      </c>
      <c r="AR235" s="137" t="s">
        <v>228</v>
      </c>
      <c r="AT235" s="137" t="s">
        <v>147</v>
      </c>
      <c r="AU235" s="137" t="s">
        <v>152</v>
      </c>
      <c r="AY235" s="18" t="s">
        <v>144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8" t="s">
        <v>88</v>
      </c>
      <c r="BK235" s="138">
        <f>ROUND(I235*H235,2)</f>
        <v>0</v>
      </c>
      <c r="BL235" s="18" t="s">
        <v>228</v>
      </c>
      <c r="BM235" s="137" t="s">
        <v>761</v>
      </c>
    </row>
    <row r="236" spans="2:65" s="1" customFormat="1" ht="39" x14ac:dyDescent="0.2">
      <c r="B236" s="32"/>
      <c r="D236" s="140" t="s">
        <v>206</v>
      </c>
      <c r="F236" s="160" t="s">
        <v>653</v>
      </c>
      <c r="I236" s="161"/>
      <c r="L236" s="32"/>
      <c r="M236" s="162"/>
      <c r="T236" s="50"/>
      <c r="AT236" s="18" t="s">
        <v>206</v>
      </c>
      <c r="AU236" s="18" t="s">
        <v>152</v>
      </c>
    </row>
    <row r="237" spans="2:65" s="1" customFormat="1" ht="24.2" customHeight="1" x14ac:dyDescent="0.2">
      <c r="B237" s="32"/>
      <c r="C237" s="126" t="s">
        <v>593</v>
      </c>
      <c r="D237" s="126" t="s">
        <v>147</v>
      </c>
      <c r="E237" s="127" t="s">
        <v>762</v>
      </c>
      <c r="F237" s="128" t="s">
        <v>657</v>
      </c>
      <c r="G237" s="129" t="s">
        <v>658</v>
      </c>
      <c r="H237" s="130">
        <v>165</v>
      </c>
      <c r="I237" s="287"/>
      <c r="J237" s="132">
        <f>ROUND(I237*H237,2)</f>
        <v>0</v>
      </c>
      <c r="K237" s="128" t="s">
        <v>38</v>
      </c>
      <c r="L237" s="32"/>
      <c r="M237" s="133" t="s">
        <v>38</v>
      </c>
      <c r="N237" s="134" t="s">
        <v>51</v>
      </c>
      <c r="P237" s="135">
        <f>O237*H237</f>
        <v>0</v>
      </c>
      <c r="Q237" s="135">
        <v>0</v>
      </c>
      <c r="R237" s="135">
        <f>Q237*H237</f>
        <v>0</v>
      </c>
      <c r="S237" s="135">
        <v>0</v>
      </c>
      <c r="T237" s="136">
        <f>S237*H237</f>
        <v>0</v>
      </c>
      <c r="AR237" s="137" t="s">
        <v>228</v>
      </c>
      <c r="AT237" s="137" t="s">
        <v>147</v>
      </c>
      <c r="AU237" s="137" t="s">
        <v>152</v>
      </c>
      <c r="AY237" s="18" t="s">
        <v>144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8" t="s">
        <v>88</v>
      </c>
      <c r="BK237" s="138">
        <f>ROUND(I237*H237,2)</f>
        <v>0</v>
      </c>
      <c r="BL237" s="18" t="s">
        <v>228</v>
      </c>
      <c r="BM237" s="137" t="s">
        <v>763</v>
      </c>
    </row>
    <row r="238" spans="2:65" s="1" customFormat="1" ht="16.5" customHeight="1" x14ac:dyDescent="0.2">
      <c r="B238" s="32"/>
      <c r="C238" s="126" t="s">
        <v>597</v>
      </c>
      <c r="D238" s="126" t="s">
        <v>147</v>
      </c>
      <c r="E238" s="127" t="s">
        <v>659</v>
      </c>
      <c r="F238" s="128" t="s">
        <v>660</v>
      </c>
      <c r="G238" s="129" t="s">
        <v>647</v>
      </c>
      <c r="H238" s="130">
        <v>19</v>
      </c>
      <c r="I238" s="287"/>
      <c r="J238" s="132">
        <f>ROUND(I238*H238,2)</f>
        <v>0</v>
      </c>
      <c r="K238" s="128" t="s">
        <v>38</v>
      </c>
      <c r="L238" s="32"/>
      <c r="M238" s="133" t="s">
        <v>38</v>
      </c>
      <c r="N238" s="134" t="s">
        <v>51</v>
      </c>
      <c r="P238" s="135">
        <f>O238*H238</f>
        <v>0</v>
      </c>
      <c r="Q238" s="135">
        <v>0</v>
      </c>
      <c r="R238" s="135">
        <f>Q238*H238</f>
        <v>0</v>
      </c>
      <c r="S238" s="135">
        <v>0</v>
      </c>
      <c r="T238" s="136">
        <f>S238*H238</f>
        <v>0</v>
      </c>
      <c r="AR238" s="137" t="s">
        <v>228</v>
      </c>
      <c r="AT238" s="137" t="s">
        <v>147</v>
      </c>
      <c r="AU238" s="137" t="s">
        <v>152</v>
      </c>
      <c r="AY238" s="18" t="s">
        <v>144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8" t="s">
        <v>88</v>
      </c>
      <c r="BK238" s="138">
        <f>ROUND(I238*H238,2)</f>
        <v>0</v>
      </c>
      <c r="BL238" s="18" t="s">
        <v>228</v>
      </c>
      <c r="BM238" s="137" t="s">
        <v>764</v>
      </c>
    </row>
    <row r="239" spans="2:65" s="11" customFormat="1" ht="25.9" customHeight="1" x14ac:dyDescent="0.2">
      <c r="B239" s="114"/>
      <c r="D239" s="115" t="s">
        <v>79</v>
      </c>
      <c r="E239" s="116" t="s">
        <v>412</v>
      </c>
      <c r="F239" s="116" t="s">
        <v>413</v>
      </c>
      <c r="I239" s="117"/>
      <c r="J239" s="118">
        <f>BK239</f>
        <v>0</v>
      </c>
      <c r="L239" s="114"/>
      <c r="M239" s="119"/>
      <c r="P239" s="120">
        <f>SUM(P240:P243)</f>
        <v>0</v>
      </c>
      <c r="R239" s="120">
        <f>SUM(R240:R243)</f>
        <v>0</v>
      </c>
      <c r="T239" s="121">
        <f>SUM(T240:T243)</f>
        <v>0</v>
      </c>
      <c r="AR239" s="115" t="s">
        <v>152</v>
      </c>
      <c r="AT239" s="122" t="s">
        <v>79</v>
      </c>
      <c r="AU239" s="122" t="s">
        <v>80</v>
      </c>
      <c r="AY239" s="115" t="s">
        <v>144</v>
      </c>
      <c r="BK239" s="123">
        <f>SUM(BK240:BK243)</f>
        <v>0</v>
      </c>
    </row>
    <row r="240" spans="2:65" s="1" customFormat="1" ht="16.5" customHeight="1" x14ac:dyDescent="0.2">
      <c r="B240" s="32"/>
      <c r="C240" s="126" t="s">
        <v>528</v>
      </c>
      <c r="D240" s="126" t="s">
        <v>147</v>
      </c>
      <c r="E240" s="127" t="s">
        <v>765</v>
      </c>
      <c r="F240" s="128" t="s">
        <v>766</v>
      </c>
      <c r="G240" s="129" t="s">
        <v>767</v>
      </c>
      <c r="H240" s="130">
        <v>1</v>
      </c>
      <c r="I240" s="287"/>
      <c r="J240" s="132">
        <f>ROUND(I240*H240,2)</f>
        <v>0</v>
      </c>
      <c r="K240" s="128" t="s">
        <v>38</v>
      </c>
      <c r="L240" s="32"/>
      <c r="M240" s="133" t="s">
        <v>38</v>
      </c>
      <c r="N240" s="134" t="s">
        <v>51</v>
      </c>
      <c r="P240" s="135">
        <f>O240*H240</f>
        <v>0</v>
      </c>
      <c r="Q240" s="135">
        <v>0</v>
      </c>
      <c r="R240" s="135">
        <f>Q240*H240</f>
        <v>0</v>
      </c>
      <c r="S240" s="135">
        <v>0</v>
      </c>
      <c r="T240" s="136">
        <f>S240*H240</f>
        <v>0</v>
      </c>
      <c r="AR240" s="137" t="s">
        <v>152</v>
      </c>
      <c r="AT240" s="137" t="s">
        <v>147</v>
      </c>
      <c r="AU240" s="137" t="s">
        <v>88</v>
      </c>
      <c r="AY240" s="18" t="s">
        <v>144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8" t="s">
        <v>88</v>
      </c>
      <c r="BK240" s="138">
        <f>ROUND(I240*H240,2)</f>
        <v>0</v>
      </c>
      <c r="BL240" s="18" t="s">
        <v>152</v>
      </c>
      <c r="BM240" s="137" t="s">
        <v>768</v>
      </c>
    </row>
    <row r="241" spans="2:65" s="1" customFormat="1" ht="16.5" customHeight="1" x14ac:dyDescent="0.2">
      <c r="B241" s="32"/>
      <c r="C241" s="126" t="s">
        <v>603</v>
      </c>
      <c r="D241" s="126" t="s">
        <v>147</v>
      </c>
      <c r="E241" s="127" t="s">
        <v>769</v>
      </c>
      <c r="F241" s="128" t="s">
        <v>770</v>
      </c>
      <c r="G241" s="129" t="s">
        <v>767</v>
      </c>
      <c r="H241" s="130">
        <v>1</v>
      </c>
      <c r="I241" s="287"/>
      <c r="J241" s="132">
        <f>ROUND(I241*H241,2)</f>
        <v>0</v>
      </c>
      <c r="K241" s="128" t="s">
        <v>38</v>
      </c>
      <c r="L241" s="32"/>
      <c r="M241" s="133" t="s">
        <v>38</v>
      </c>
      <c r="N241" s="134" t="s">
        <v>51</v>
      </c>
      <c r="P241" s="135">
        <f>O241*H241</f>
        <v>0</v>
      </c>
      <c r="Q241" s="135">
        <v>0</v>
      </c>
      <c r="R241" s="135">
        <f>Q241*H241</f>
        <v>0</v>
      </c>
      <c r="S241" s="135">
        <v>0</v>
      </c>
      <c r="T241" s="136">
        <f>S241*H241</f>
        <v>0</v>
      </c>
      <c r="AR241" s="137" t="s">
        <v>152</v>
      </c>
      <c r="AT241" s="137" t="s">
        <v>147</v>
      </c>
      <c r="AU241" s="137" t="s">
        <v>88</v>
      </c>
      <c r="AY241" s="18" t="s">
        <v>144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8" t="s">
        <v>88</v>
      </c>
      <c r="BK241" s="138">
        <f>ROUND(I241*H241,2)</f>
        <v>0</v>
      </c>
      <c r="BL241" s="18" t="s">
        <v>152</v>
      </c>
      <c r="BM241" s="137" t="s">
        <v>771</v>
      </c>
    </row>
    <row r="242" spans="2:65" s="1" customFormat="1" ht="16.5" customHeight="1" x14ac:dyDescent="0.2">
      <c r="B242" s="32"/>
      <c r="C242" s="126" t="s">
        <v>608</v>
      </c>
      <c r="D242" s="126" t="s">
        <v>147</v>
      </c>
      <c r="E242" s="127" t="s">
        <v>772</v>
      </c>
      <c r="F242" s="128" t="s">
        <v>773</v>
      </c>
      <c r="G242" s="129" t="s">
        <v>767</v>
      </c>
      <c r="H242" s="130">
        <v>1</v>
      </c>
      <c r="I242" s="287"/>
      <c r="J242" s="132">
        <f>ROUND(I242*H242,2)</f>
        <v>0</v>
      </c>
      <c r="K242" s="128" t="s">
        <v>38</v>
      </c>
      <c r="L242" s="32"/>
      <c r="M242" s="133" t="s">
        <v>38</v>
      </c>
      <c r="N242" s="134" t="s">
        <v>51</v>
      </c>
      <c r="P242" s="135">
        <f>O242*H242</f>
        <v>0</v>
      </c>
      <c r="Q242" s="135">
        <v>0</v>
      </c>
      <c r="R242" s="135">
        <f>Q242*H242</f>
        <v>0</v>
      </c>
      <c r="S242" s="135">
        <v>0</v>
      </c>
      <c r="T242" s="136">
        <f>S242*H242</f>
        <v>0</v>
      </c>
      <c r="AR242" s="137" t="s">
        <v>152</v>
      </c>
      <c r="AT242" s="137" t="s">
        <v>147</v>
      </c>
      <c r="AU242" s="137" t="s">
        <v>88</v>
      </c>
      <c r="AY242" s="18" t="s">
        <v>144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8" t="s">
        <v>88</v>
      </c>
      <c r="BK242" s="138">
        <f>ROUND(I242*H242,2)</f>
        <v>0</v>
      </c>
      <c r="BL242" s="18" t="s">
        <v>152</v>
      </c>
      <c r="BM242" s="137" t="s">
        <v>774</v>
      </c>
    </row>
    <row r="243" spans="2:65" s="1" customFormat="1" ht="16.5" customHeight="1" x14ac:dyDescent="0.2">
      <c r="B243" s="32"/>
      <c r="C243" s="126" t="s">
        <v>612</v>
      </c>
      <c r="D243" s="126" t="s">
        <v>147</v>
      </c>
      <c r="E243" s="127" t="s">
        <v>775</v>
      </c>
      <c r="F243" s="128" t="s">
        <v>776</v>
      </c>
      <c r="G243" s="129" t="s">
        <v>767</v>
      </c>
      <c r="H243" s="130">
        <v>1</v>
      </c>
      <c r="I243" s="287"/>
      <c r="J243" s="132">
        <f>ROUND(I243*H243,2)</f>
        <v>0</v>
      </c>
      <c r="K243" s="128" t="s">
        <v>38</v>
      </c>
      <c r="L243" s="32"/>
      <c r="M243" s="176" t="s">
        <v>38</v>
      </c>
      <c r="N243" s="177" t="s">
        <v>51</v>
      </c>
      <c r="O243" s="174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AR243" s="137" t="s">
        <v>152</v>
      </c>
      <c r="AT243" s="137" t="s">
        <v>147</v>
      </c>
      <c r="AU243" s="137" t="s">
        <v>88</v>
      </c>
      <c r="AY243" s="18" t="s">
        <v>144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8" t="s">
        <v>88</v>
      </c>
      <c r="BK243" s="138">
        <f>ROUND(I243*H243,2)</f>
        <v>0</v>
      </c>
      <c r="BL243" s="18" t="s">
        <v>152</v>
      </c>
      <c r="BM243" s="137" t="s">
        <v>777</v>
      </c>
    </row>
    <row r="244" spans="2:65" s="1" customFormat="1" ht="6.95" customHeight="1" x14ac:dyDescent="0.2">
      <c r="B244" s="40"/>
      <c r="C244" s="41"/>
      <c r="D244" s="41"/>
      <c r="E244" s="41"/>
      <c r="F244" s="41"/>
      <c r="G244" s="41"/>
      <c r="H244" s="41"/>
      <c r="I244" s="41"/>
      <c r="J244" s="41"/>
      <c r="K244" s="41"/>
      <c r="L244" s="32"/>
    </row>
  </sheetData>
  <sheetProtection formatColumns="0" formatRows="0" autoFilter="0"/>
  <autoFilter ref="C96:K243" xr:uid="{00000000-0009-0000-0000-000003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topLeftCell="G97" zoomScaleNormal="100" workbookViewId="0">
      <selection activeCell="J119" sqref="J11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.66406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99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 x14ac:dyDescent="0.2">
      <c r="B4" s="21"/>
      <c r="D4" s="22" t="s">
        <v>106</v>
      </c>
      <c r="L4" s="21"/>
      <c r="M4" s="8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UK-1.LF- Instalace systému VZT a klimatizace, Studničkova 2, Praha</v>
      </c>
      <c r="F7" s="327"/>
      <c r="G7" s="327"/>
      <c r="H7" s="327"/>
      <c r="L7" s="21"/>
    </row>
    <row r="8" spans="2:46" s="1" customFormat="1" ht="12" customHeight="1" x14ac:dyDescent="0.2">
      <c r="B8" s="32"/>
      <c r="D8" s="28" t="s">
        <v>107</v>
      </c>
      <c r="L8" s="32"/>
    </row>
    <row r="9" spans="2:46" s="1" customFormat="1" ht="16.5" customHeight="1" x14ac:dyDescent="0.2">
      <c r="B9" s="32"/>
      <c r="E9" s="311" t="s">
        <v>778</v>
      </c>
      <c r="F9" s="325"/>
      <c r="G9" s="325"/>
      <c r="H9" s="325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8" t="s">
        <v>18</v>
      </c>
      <c r="F11" s="26" t="s">
        <v>38</v>
      </c>
      <c r="I11" s="28" t="s">
        <v>20</v>
      </c>
      <c r="J11" s="26" t="s">
        <v>38</v>
      </c>
      <c r="L11" s="32"/>
    </row>
    <row r="12" spans="2:46" s="1" customFormat="1" ht="12" customHeight="1" x14ac:dyDescent="0.2">
      <c r="B12" s="32"/>
      <c r="D12" s="28" t="s">
        <v>22</v>
      </c>
      <c r="F12" s="26" t="s">
        <v>23</v>
      </c>
      <c r="I12" s="28" t="s">
        <v>24</v>
      </c>
      <c r="J12" s="275" t="str">
        <f>'Rekapitulace stavby'!AN8</f>
        <v>Vyplň údaj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8" t="s">
        <v>30</v>
      </c>
      <c r="I14" s="28" t="s">
        <v>31</v>
      </c>
      <c r="J14" s="26" t="s">
        <v>32</v>
      </c>
      <c r="L14" s="32"/>
    </row>
    <row r="15" spans="2:46" s="1" customFormat="1" ht="18" customHeight="1" x14ac:dyDescent="0.2">
      <c r="B15" s="32"/>
      <c r="E15" s="26" t="s">
        <v>33</v>
      </c>
      <c r="I15" s="28" t="s">
        <v>34</v>
      </c>
      <c r="J15" s="26" t="s">
        <v>35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8" t="s">
        <v>36</v>
      </c>
      <c r="I17" s="28" t="s">
        <v>31</v>
      </c>
      <c r="J17" s="274" t="str">
        <f>'Rekapitulace stavby'!AN13</f>
        <v>Vyplň údaj</v>
      </c>
      <c r="L17" s="32"/>
    </row>
    <row r="18" spans="2:12" s="1" customFormat="1" ht="18" customHeight="1" x14ac:dyDescent="0.2">
      <c r="B18" s="32"/>
      <c r="E18" s="328" t="str">
        <f>'Rekapitulace stavby'!E14</f>
        <v>Vyplň údaj</v>
      </c>
      <c r="F18" s="329"/>
      <c r="G18" s="329"/>
      <c r="H18" s="329"/>
      <c r="I18" s="28" t="s">
        <v>34</v>
      </c>
      <c r="J18" s="274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8" t="s">
        <v>37</v>
      </c>
      <c r="I20" s="28" t="s">
        <v>31</v>
      </c>
      <c r="J20" s="26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6" t="str">
        <f>IF('Rekapitulace stavby'!E17="","",'Rekapitulace stavby'!E17)</f>
        <v xml:space="preserve"> </v>
      </c>
      <c r="I21" s="28" t="s">
        <v>34</v>
      </c>
      <c r="J21" s="26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8" t="s">
        <v>41</v>
      </c>
      <c r="I23" s="28" t="s">
        <v>31</v>
      </c>
      <c r="J23" s="26" t="s">
        <v>38</v>
      </c>
      <c r="L23" s="32"/>
    </row>
    <row r="24" spans="2:12" s="1" customFormat="1" ht="18" customHeight="1" x14ac:dyDescent="0.2">
      <c r="B24" s="32"/>
      <c r="E24" s="26" t="s">
        <v>779</v>
      </c>
      <c r="I24" s="28" t="s">
        <v>34</v>
      </c>
      <c r="J24" s="26" t="s">
        <v>38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8" t="s">
        <v>44</v>
      </c>
      <c r="L26" s="32"/>
    </row>
    <row r="27" spans="2:12" s="7" customFormat="1" ht="29.25" customHeight="1" x14ac:dyDescent="0.2">
      <c r="B27" s="83"/>
      <c r="E27" s="303" t="s">
        <v>780</v>
      </c>
      <c r="F27" s="303"/>
      <c r="G27" s="303"/>
      <c r="H27" s="303"/>
      <c r="L27" s="83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48"/>
      <c r="E29" s="48"/>
      <c r="F29" s="48"/>
      <c r="G29" s="48"/>
      <c r="H29" s="48"/>
      <c r="I29" s="48"/>
      <c r="J29" s="48"/>
      <c r="K29" s="48"/>
      <c r="L29" s="32"/>
    </row>
    <row r="30" spans="2:12" s="1" customFormat="1" ht="25.35" customHeight="1" x14ac:dyDescent="0.2">
      <c r="B30" s="32"/>
      <c r="D30" s="84" t="s">
        <v>46</v>
      </c>
      <c r="J30" s="60">
        <f>ROUND(J82, 2)</f>
        <v>0</v>
      </c>
      <c r="L30" s="32"/>
    </row>
    <row r="31" spans="2:12" s="1" customFormat="1" ht="6.95" customHeight="1" x14ac:dyDescent="0.2">
      <c r="B31" s="32"/>
      <c r="D31" s="48"/>
      <c r="E31" s="48"/>
      <c r="F31" s="48"/>
      <c r="G31" s="48"/>
      <c r="H31" s="48"/>
      <c r="I31" s="48"/>
      <c r="J31" s="48"/>
      <c r="K31" s="48"/>
      <c r="L31" s="32"/>
    </row>
    <row r="32" spans="2:12" s="1" customFormat="1" ht="14.45" customHeight="1" x14ac:dyDescent="0.2">
      <c r="B32" s="32"/>
      <c r="F32" s="85" t="s">
        <v>48</v>
      </c>
      <c r="I32" s="85" t="s">
        <v>47</v>
      </c>
      <c r="J32" s="85" t="s">
        <v>49</v>
      </c>
      <c r="L32" s="32"/>
    </row>
    <row r="33" spans="2:12" s="1" customFormat="1" ht="14.45" customHeight="1" x14ac:dyDescent="0.2">
      <c r="B33" s="32"/>
      <c r="D33" s="86" t="s">
        <v>50</v>
      </c>
      <c r="E33" s="28" t="s">
        <v>51</v>
      </c>
      <c r="F33" s="87">
        <f>ROUND((SUM(BE82:BE129)),  2)</f>
        <v>0</v>
      </c>
      <c r="I33" s="88">
        <v>0.21</v>
      </c>
      <c r="J33" s="87">
        <f>ROUND(((SUM(BE82:BE129))*I33),  2)</f>
        <v>0</v>
      </c>
      <c r="L33" s="32"/>
    </row>
    <row r="34" spans="2:12" s="1" customFormat="1" ht="14.45" customHeight="1" x14ac:dyDescent="0.2">
      <c r="B34" s="32"/>
      <c r="E34" s="28" t="s">
        <v>52</v>
      </c>
      <c r="F34" s="87">
        <f>ROUND((SUM(BF82:BF129)),  2)</f>
        <v>0</v>
      </c>
      <c r="I34" s="88">
        <v>0.15</v>
      </c>
      <c r="J34" s="87">
        <f>ROUND(((SUM(BF82:BF129))*I34),  2)</f>
        <v>0</v>
      </c>
      <c r="L34" s="32"/>
    </row>
    <row r="35" spans="2:12" s="1" customFormat="1" ht="14.45" hidden="1" customHeight="1" x14ac:dyDescent="0.2">
      <c r="B35" s="32"/>
      <c r="E35" s="28" t="s">
        <v>53</v>
      </c>
      <c r="F35" s="87">
        <f>ROUND((SUM(BG82:BG129)),  2)</f>
        <v>0</v>
      </c>
      <c r="I35" s="88">
        <v>0.21</v>
      </c>
      <c r="J35" s="87">
        <f>0</f>
        <v>0</v>
      </c>
      <c r="L35" s="32"/>
    </row>
    <row r="36" spans="2:12" s="1" customFormat="1" ht="14.45" hidden="1" customHeight="1" x14ac:dyDescent="0.2">
      <c r="B36" s="32"/>
      <c r="E36" s="28" t="s">
        <v>54</v>
      </c>
      <c r="F36" s="87">
        <f>ROUND((SUM(BH82:BH129)),  2)</f>
        <v>0</v>
      </c>
      <c r="I36" s="88">
        <v>0.15</v>
      </c>
      <c r="J36" s="87">
        <f>0</f>
        <v>0</v>
      </c>
      <c r="L36" s="32"/>
    </row>
    <row r="37" spans="2:12" s="1" customFormat="1" ht="14.45" hidden="1" customHeight="1" x14ac:dyDescent="0.2">
      <c r="B37" s="32"/>
      <c r="E37" s="28" t="s">
        <v>55</v>
      </c>
      <c r="F37" s="87">
        <f>ROUND((SUM(BI82:BI129)),  2)</f>
        <v>0</v>
      </c>
      <c r="I37" s="88">
        <v>0</v>
      </c>
      <c r="J37" s="87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89"/>
      <c r="D39" s="90" t="s">
        <v>56</v>
      </c>
      <c r="E39" s="51"/>
      <c r="F39" s="51"/>
      <c r="G39" s="91" t="s">
        <v>57</v>
      </c>
      <c r="H39" s="92" t="s">
        <v>58</v>
      </c>
      <c r="I39" s="51"/>
      <c r="J39" s="93">
        <f>SUM(J30:J37)</f>
        <v>0</v>
      </c>
      <c r="K39" s="94"/>
      <c r="L39" s="32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 x14ac:dyDescent="0.2">
      <c r="B45" s="32"/>
      <c r="C45" s="22" t="s">
        <v>109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8" t="s">
        <v>16</v>
      </c>
      <c r="L47" s="32"/>
    </row>
    <row r="48" spans="2:12" s="1" customFormat="1" ht="16.5" customHeight="1" x14ac:dyDescent="0.2">
      <c r="B48" s="32"/>
      <c r="E48" s="326" t="str">
        <f>E7</f>
        <v>UK-1.LF- Instalace systému VZT a klimatizace, Studničkova 2, Praha</v>
      </c>
      <c r="F48" s="327"/>
      <c r="G48" s="327"/>
      <c r="H48" s="327"/>
      <c r="L48" s="32"/>
    </row>
    <row r="49" spans="2:47" s="1" customFormat="1" ht="12" customHeight="1" x14ac:dyDescent="0.2">
      <c r="B49" s="32"/>
      <c r="C49" s="28" t="s">
        <v>107</v>
      </c>
      <c r="L49" s="32"/>
    </row>
    <row r="50" spans="2:47" s="1" customFormat="1" ht="16.5" customHeight="1" x14ac:dyDescent="0.2">
      <c r="B50" s="32"/>
      <c r="E50" s="311" t="str">
        <f>E9</f>
        <v>04 - Vzduchotechnika - pitevny</v>
      </c>
      <c r="F50" s="325"/>
      <c r="G50" s="325"/>
      <c r="H50" s="325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8" t="s">
        <v>22</v>
      </c>
      <c r="F52" s="26" t="str">
        <f>F12</f>
        <v>Praha</v>
      </c>
      <c r="I52" s="28" t="s">
        <v>24</v>
      </c>
      <c r="J52" s="272" t="str">
        <f>IF(J12="","",J12)</f>
        <v>Vyplň údaj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8" t="s">
        <v>30</v>
      </c>
      <c r="F54" s="26" t="str">
        <f>E15</f>
        <v>1. lékařská fakulta Univerzity Karlovy, Kateřinská 32, Praha 2</v>
      </c>
      <c r="I54" s="28" t="s">
        <v>37</v>
      </c>
      <c r="J54" s="30" t="str">
        <f>E21</f>
        <v xml:space="preserve"> </v>
      </c>
      <c r="L54" s="32"/>
    </row>
    <row r="55" spans="2:47" s="1" customFormat="1" ht="25.7" customHeight="1" x14ac:dyDescent="0.2">
      <c r="B55" s="32"/>
      <c r="C55" s="28" t="s">
        <v>36</v>
      </c>
      <c r="F55" s="273" t="str">
        <f>IF(E18="","",E18)</f>
        <v>Vyplň údaj</v>
      </c>
      <c r="I55" s="28" t="s">
        <v>41</v>
      </c>
      <c r="J55" s="30" t="str">
        <f>E24</f>
        <v>M – PROject CZ s.r.o.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5" t="s">
        <v>110</v>
      </c>
      <c r="D57" s="89"/>
      <c r="E57" s="89"/>
      <c r="F57" s="89"/>
      <c r="G57" s="89"/>
      <c r="H57" s="89"/>
      <c r="I57" s="89"/>
      <c r="J57" s="96" t="s">
        <v>111</v>
      </c>
      <c r="K57" s="89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7" t="s">
        <v>78</v>
      </c>
      <c r="J59" s="60">
        <f>J82</f>
        <v>0</v>
      </c>
      <c r="L59" s="32"/>
      <c r="AU59" s="18" t="s">
        <v>112</v>
      </c>
    </row>
    <row r="60" spans="2:47" s="8" customFormat="1" ht="24.95" customHeight="1" x14ac:dyDescent="0.2">
      <c r="B60" s="98"/>
      <c r="D60" s="99" t="s">
        <v>781</v>
      </c>
      <c r="E60" s="100"/>
      <c r="F60" s="100"/>
      <c r="G60" s="100"/>
      <c r="H60" s="100"/>
      <c r="I60" s="100"/>
      <c r="J60" s="101">
        <f>J83</f>
        <v>0</v>
      </c>
      <c r="L60" s="98"/>
    </row>
    <row r="61" spans="2:47" s="8" customFormat="1" ht="24.95" customHeight="1" x14ac:dyDescent="0.2">
      <c r="B61" s="98"/>
      <c r="D61" s="99" t="s">
        <v>782</v>
      </c>
      <c r="E61" s="100"/>
      <c r="F61" s="100"/>
      <c r="G61" s="100"/>
      <c r="H61" s="100"/>
      <c r="I61" s="100"/>
      <c r="J61" s="101">
        <f>J110</f>
        <v>0</v>
      </c>
      <c r="L61" s="98"/>
    </row>
    <row r="62" spans="2:47" s="8" customFormat="1" ht="24.95" customHeight="1" x14ac:dyDescent="0.2">
      <c r="B62" s="98"/>
      <c r="D62" s="99" t="s">
        <v>783</v>
      </c>
      <c r="E62" s="100"/>
      <c r="F62" s="100"/>
      <c r="G62" s="100"/>
      <c r="H62" s="100"/>
      <c r="I62" s="100"/>
      <c r="J62" s="101">
        <f>J124</f>
        <v>0</v>
      </c>
      <c r="L62" s="98"/>
    </row>
    <row r="63" spans="2:47" s="1" customFormat="1" ht="21.75" customHeight="1" x14ac:dyDescent="0.2">
      <c r="B63" s="32"/>
      <c r="L63" s="32"/>
    </row>
    <row r="64" spans="2:47" s="1" customFormat="1" ht="6.95" customHeight="1" x14ac:dyDescent="0.2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2"/>
    </row>
    <row r="68" spans="2:12" s="1" customFormat="1" ht="6.9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2"/>
    </row>
    <row r="69" spans="2:12" s="1" customFormat="1" ht="24.95" customHeight="1" x14ac:dyDescent="0.2">
      <c r="B69" s="32"/>
      <c r="C69" s="22" t="s">
        <v>128</v>
      </c>
      <c r="L69" s="32"/>
    </row>
    <row r="70" spans="2:12" s="1" customFormat="1" ht="6.95" customHeight="1" x14ac:dyDescent="0.2">
      <c r="B70" s="32"/>
      <c r="L70" s="32"/>
    </row>
    <row r="71" spans="2:12" s="1" customFormat="1" ht="12" customHeight="1" x14ac:dyDescent="0.2">
      <c r="B71" s="32"/>
      <c r="C71" s="28" t="s">
        <v>16</v>
      </c>
      <c r="L71" s="32"/>
    </row>
    <row r="72" spans="2:12" s="1" customFormat="1" ht="16.5" customHeight="1" x14ac:dyDescent="0.2">
      <c r="B72" s="32"/>
      <c r="E72" s="326" t="str">
        <f>E7</f>
        <v>UK-1.LF- Instalace systému VZT a klimatizace, Studničkova 2, Praha</v>
      </c>
      <c r="F72" s="327"/>
      <c r="G72" s="327"/>
      <c r="H72" s="327"/>
      <c r="L72" s="32"/>
    </row>
    <row r="73" spans="2:12" s="1" customFormat="1" ht="12" customHeight="1" x14ac:dyDescent="0.2">
      <c r="B73" s="32"/>
      <c r="C73" s="28" t="s">
        <v>107</v>
      </c>
      <c r="L73" s="32"/>
    </row>
    <row r="74" spans="2:12" s="1" customFormat="1" ht="16.5" customHeight="1" x14ac:dyDescent="0.2">
      <c r="B74" s="32"/>
      <c r="E74" s="311" t="str">
        <f>E9</f>
        <v>04 - Vzduchotechnika - pitevny</v>
      </c>
      <c r="F74" s="325"/>
      <c r="G74" s="325"/>
      <c r="H74" s="325"/>
      <c r="L74" s="32"/>
    </row>
    <row r="75" spans="2:12" s="1" customFormat="1" ht="6.95" customHeight="1" x14ac:dyDescent="0.2">
      <c r="B75" s="32"/>
      <c r="L75" s="32"/>
    </row>
    <row r="76" spans="2:12" s="1" customFormat="1" ht="12" customHeight="1" x14ac:dyDescent="0.2">
      <c r="B76" s="32"/>
      <c r="C76" s="28" t="s">
        <v>22</v>
      </c>
      <c r="F76" s="26" t="str">
        <f>F12</f>
        <v>Praha</v>
      </c>
      <c r="I76" s="28" t="s">
        <v>24</v>
      </c>
      <c r="J76" s="272" t="str">
        <f>IF(J12="","",J12)</f>
        <v>Vyplň údaj</v>
      </c>
      <c r="L76" s="32"/>
    </row>
    <row r="77" spans="2:12" s="1" customFormat="1" ht="6.95" customHeight="1" x14ac:dyDescent="0.2">
      <c r="B77" s="32"/>
      <c r="L77" s="32"/>
    </row>
    <row r="78" spans="2:12" s="1" customFormat="1" ht="15.2" customHeight="1" x14ac:dyDescent="0.2">
      <c r="B78" s="32"/>
      <c r="C78" s="28" t="s">
        <v>30</v>
      </c>
      <c r="F78" s="26" t="str">
        <f>E15</f>
        <v>1. lékařská fakulta Univerzity Karlovy, Kateřinská 32, Praha 2</v>
      </c>
      <c r="I78" s="28" t="s">
        <v>37</v>
      </c>
      <c r="J78" s="30" t="str">
        <f>E21</f>
        <v xml:space="preserve"> </v>
      </c>
      <c r="L78" s="32"/>
    </row>
    <row r="79" spans="2:12" s="1" customFormat="1" ht="25.7" customHeight="1" x14ac:dyDescent="0.2">
      <c r="B79" s="32"/>
      <c r="C79" s="28" t="s">
        <v>36</v>
      </c>
      <c r="F79" s="273" t="str">
        <f>IF(E18="","",E18)</f>
        <v>Vyplň údaj</v>
      </c>
      <c r="I79" s="28" t="s">
        <v>41</v>
      </c>
      <c r="J79" s="30" t="str">
        <f>E24</f>
        <v>M – PROject CZ s.r.o.</v>
      </c>
      <c r="L79" s="32"/>
    </row>
    <row r="80" spans="2:12" s="1" customFormat="1" ht="10.35" customHeight="1" x14ac:dyDescent="0.2">
      <c r="B80" s="32"/>
      <c r="L80" s="32"/>
    </row>
    <row r="81" spans="2:65" s="10" customFormat="1" ht="29.25" customHeight="1" x14ac:dyDescent="0.2">
      <c r="B81" s="106"/>
      <c r="C81" s="107" t="s">
        <v>129</v>
      </c>
      <c r="D81" s="108" t="s">
        <v>65</v>
      </c>
      <c r="E81" s="108" t="s">
        <v>61</v>
      </c>
      <c r="F81" s="108" t="s">
        <v>62</v>
      </c>
      <c r="G81" s="108" t="s">
        <v>130</v>
      </c>
      <c r="H81" s="108" t="s">
        <v>131</v>
      </c>
      <c r="I81" s="286" t="s">
        <v>132</v>
      </c>
      <c r="J81" s="108" t="s">
        <v>111</v>
      </c>
      <c r="K81" s="108" t="s">
        <v>133</v>
      </c>
      <c r="L81" s="106"/>
      <c r="M81" s="53" t="s">
        <v>38</v>
      </c>
      <c r="N81" s="54" t="s">
        <v>50</v>
      </c>
      <c r="O81" s="54" t="s">
        <v>135</v>
      </c>
      <c r="P81" s="54" t="s">
        <v>136</v>
      </c>
      <c r="Q81" s="54" t="s">
        <v>137</v>
      </c>
      <c r="R81" s="54" t="s">
        <v>138</v>
      </c>
      <c r="S81" s="54" t="s">
        <v>139</v>
      </c>
      <c r="T81" s="55" t="s">
        <v>140</v>
      </c>
    </row>
    <row r="82" spans="2:65" s="1" customFormat="1" ht="22.9" customHeight="1" x14ac:dyDescent="0.25">
      <c r="B82" s="32"/>
      <c r="C82" s="58" t="s">
        <v>141</v>
      </c>
      <c r="J82" s="110">
        <f>BK82</f>
        <v>0</v>
      </c>
      <c r="L82" s="32"/>
      <c r="M82" s="56"/>
      <c r="N82" s="48"/>
      <c r="O82" s="48"/>
      <c r="P82" s="111">
        <f>P83+P110+P124</f>
        <v>0</v>
      </c>
      <c r="Q82" s="48"/>
      <c r="R82" s="111">
        <f>R83+R110+R124</f>
        <v>0</v>
      </c>
      <c r="S82" s="48"/>
      <c r="T82" s="112">
        <f>T83+T110+T124</f>
        <v>0</v>
      </c>
      <c r="AT82" s="18" t="s">
        <v>79</v>
      </c>
      <c r="AU82" s="18" t="s">
        <v>112</v>
      </c>
      <c r="BK82" s="113">
        <f>BK83+BK110+BK124</f>
        <v>0</v>
      </c>
    </row>
    <row r="83" spans="2:65" s="11" customFormat="1" ht="25.9" customHeight="1" x14ac:dyDescent="0.2">
      <c r="B83" s="114"/>
      <c r="D83" s="115" t="s">
        <v>79</v>
      </c>
      <c r="E83" s="116" t="s">
        <v>641</v>
      </c>
      <c r="F83" s="116" t="s">
        <v>784</v>
      </c>
      <c r="I83" s="117"/>
      <c r="J83" s="118">
        <f>BK83</f>
        <v>0</v>
      </c>
      <c r="L83" s="114"/>
      <c r="M83" s="119"/>
      <c r="P83" s="120">
        <f>SUM(P84:P109)</f>
        <v>0</v>
      </c>
      <c r="R83" s="120">
        <f>SUM(R84:R109)</f>
        <v>0</v>
      </c>
      <c r="T83" s="121">
        <f>SUM(T84:T109)</f>
        <v>0</v>
      </c>
      <c r="AR83" s="115" t="s">
        <v>88</v>
      </c>
      <c r="AT83" s="122" t="s">
        <v>79</v>
      </c>
      <c r="AU83" s="122" t="s">
        <v>80</v>
      </c>
      <c r="AY83" s="115" t="s">
        <v>144</v>
      </c>
      <c r="BK83" s="123">
        <f>SUM(BK84:BK109)</f>
        <v>0</v>
      </c>
    </row>
    <row r="84" spans="2:65" s="1" customFormat="1" ht="16.5" customHeight="1" x14ac:dyDescent="0.2">
      <c r="B84" s="32"/>
      <c r="C84" s="126" t="s">
        <v>88</v>
      </c>
      <c r="D84" s="126" t="s">
        <v>147</v>
      </c>
      <c r="E84" s="127" t="s">
        <v>785</v>
      </c>
      <c r="F84" s="128" t="s">
        <v>786</v>
      </c>
      <c r="G84" s="129" t="s">
        <v>647</v>
      </c>
      <c r="H84" s="130">
        <v>1</v>
      </c>
      <c r="I84" s="287"/>
      <c r="J84" s="132">
        <f>ROUND(I84*H84,2)</f>
        <v>0</v>
      </c>
      <c r="K84" s="128" t="s">
        <v>38</v>
      </c>
      <c r="L84" s="32"/>
      <c r="M84" s="133" t="s">
        <v>38</v>
      </c>
      <c r="N84" s="134" t="s">
        <v>51</v>
      </c>
      <c r="P84" s="135">
        <f>O84*H84</f>
        <v>0</v>
      </c>
      <c r="Q84" s="135">
        <v>0</v>
      </c>
      <c r="R84" s="135">
        <f>Q84*H84</f>
        <v>0</v>
      </c>
      <c r="S84" s="135">
        <v>0</v>
      </c>
      <c r="T84" s="136">
        <f>S84*H84</f>
        <v>0</v>
      </c>
      <c r="AR84" s="137" t="s">
        <v>228</v>
      </c>
      <c r="AT84" s="137" t="s">
        <v>147</v>
      </c>
      <c r="AU84" s="137" t="s">
        <v>88</v>
      </c>
      <c r="AY84" s="18" t="s">
        <v>144</v>
      </c>
      <c r="BE84" s="138">
        <f>IF(N84="základní",J84,0)</f>
        <v>0</v>
      </c>
      <c r="BF84" s="138">
        <f>IF(N84="snížená",J84,0)</f>
        <v>0</v>
      </c>
      <c r="BG84" s="138">
        <f>IF(N84="zákl. přenesená",J84,0)</f>
        <v>0</v>
      </c>
      <c r="BH84" s="138">
        <f>IF(N84="sníž. přenesená",J84,0)</f>
        <v>0</v>
      </c>
      <c r="BI84" s="138">
        <f>IF(N84="nulová",J84,0)</f>
        <v>0</v>
      </c>
      <c r="BJ84" s="18" t="s">
        <v>88</v>
      </c>
      <c r="BK84" s="138">
        <f>ROUND(I84*H84,2)</f>
        <v>0</v>
      </c>
      <c r="BL84" s="18" t="s">
        <v>228</v>
      </c>
      <c r="BM84" s="137" t="s">
        <v>90</v>
      </c>
    </row>
    <row r="85" spans="2:65" s="1" customFormat="1" ht="117" x14ac:dyDescent="0.2">
      <c r="B85" s="32"/>
      <c r="D85" s="140" t="s">
        <v>206</v>
      </c>
      <c r="F85" s="160" t="s">
        <v>787</v>
      </c>
      <c r="I85" s="161"/>
      <c r="L85" s="32"/>
      <c r="M85" s="162"/>
      <c r="T85" s="50"/>
      <c r="AT85" s="18" t="s">
        <v>206</v>
      </c>
      <c r="AU85" s="18" t="s">
        <v>88</v>
      </c>
    </row>
    <row r="86" spans="2:65" s="1" customFormat="1" ht="16.5" customHeight="1" x14ac:dyDescent="0.2">
      <c r="B86" s="32"/>
      <c r="C86" s="281" t="s">
        <v>90</v>
      </c>
      <c r="D86" s="281" t="s">
        <v>147</v>
      </c>
      <c r="E86" s="280" t="s">
        <v>788</v>
      </c>
      <c r="F86" s="282" t="s">
        <v>789</v>
      </c>
      <c r="G86" s="283" t="s">
        <v>647</v>
      </c>
      <c r="H86" s="284">
        <v>1</v>
      </c>
      <c r="I86" s="285"/>
      <c r="J86" s="285">
        <f>ROUND(I86*H86,2)</f>
        <v>0</v>
      </c>
      <c r="K86" s="282" t="s">
        <v>38</v>
      </c>
      <c r="L86" s="32"/>
      <c r="M86" s="133" t="s">
        <v>38</v>
      </c>
      <c r="N86" s="134" t="s">
        <v>51</v>
      </c>
      <c r="P86" s="135">
        <f t="shared" ref="P86:P109" si="0">O86*H86</f>
        <v>0</v>
      </c>
      <c r="Q86" s="135">
        <v>0</v>
      </c>
      <c r="R86" s="135">
        <f t="shared" ref="R86:R109" si="1">Q86*H86</f>
        <v>0</v>
      </c>
      <c r="S86" s="135">
        <v>0</v>
      </c>
      <c r="T86" s="136">
        <f t="shared" ref="T86:T109" si="2">S86*H86</f>
        <v>0</v>
      </c>
      <c r="AR86" s="137" t="s">
        <v>228</v>
      </c>
      <c r="AT86" s="137" t="s">
        <v>147</v>
      </c>
      <c r="AU86" s="137" t="s">
        <v>88</v>
      </c>
      <c r="AY86" s="18" t="s">
        <v>144</v>
      </c>
      <c r="BE86" s="138">
        <f t="shared" ref="BE86:BE109" si="3">IF(N86="základní",J86,0)</f>
        <v>0</v>
      </c>
      <c r="BF86" s="138">
        <f t="shared" ref="BF86:BF109" si="4">IF(N86="snížená",J86,0)</f>
        <v>0</v>
      </c>
      <c r="BG86" s="138">
        <f t="shared" ref="BG86:BG109" si="5">IF(N86="zákl. přenesená",J86,0)</f>
        <v>0</v>
      </c>
      <c r="BH86" s="138">
        <f t="shared" ref="BH86:BH109" si="6">IF(N86="sníž. přenesená",J86,0)</f>
        <v>0</v>
      </c>
      <c r="BI86" s="138">
        <f t="shared" ref="BI86:BI109" si="7">IF(N86="nulová",J86,0)</f>
        <v>0</v>
      </c>
      <c r="BJ86" s="18" t="s">
        <v>88</v>
      </c>
      <c r="BK86" s="138">
        <f t="shared" ref="BK86:BK109" si="8">ROUND(I86*H86,2)</f>
        <v>0</v>
      </c>
      <c r="BL86" s="18" t="s">
        <v>228</v>
      </c>
      <c r="BM86" s="137" t="s">
        <v>152</v>
      </c>
    </row>
    <row r="87" spans="2:65" s="1" customFormat="1" ht="16.5" customHeight="1" x14ac:dyDescent="0.2">
      <c r="B87" s="32"/>
      <c r="C87" s="281" t="s">
        <v>145</v>
      </c>
      <c r="D87" s="281" t="s">
        <v>147</v>
      </c>
      <c r="E87" s="280" t="s">
        <v>790</v>
      </c>
      <c r="F87" s="282" t="s">
        <v>789</v>
      </c>
      <c r="G87" s="283" t="s">
        <v>647</v>
      </c>
      <c r="H87" s="284">
        <v>1</v>
      </c>
      <c r="I87" s="285"/>
      <c r="J87" s="285">
        <f>ROUND(I87*H87,2)</f>
        <v>0</v>
      </c>
      <c r="K87" s="282" t="s">
        <v>38</v>
      </c>
      <c r="L87" s="32"/>
      <c r="M87" s="133" t="s">
        <v>38</v>
      </c>
      <c r="N87" s="134" t="s">
        <v>51</v>
      </c>
      <c r="P87" s="135">
        <f t="shared" si="0"/>
        <v>0</v>
      </c>
      <c r="Q87" s="135">
        <v>0</v>
      </c>
      <c r="R87" s="135">
        <f t="shared" si="1"/>
        <v>0</v>
      </c>
      <c r="S87" s="135">
        <v>0</v>
      </c>
      <c r="T87" s="136">
        <f t="shared" si="2"/>
        <v>0</v>
      </c>
      <c r="AR87" s="137" t="s">
        <v>228</v>
      </c>
      <c r="AT87" s="137" t="s">
        <v>147</v>
      </c>
      <c r="AU87" s="137" t="s">
        <v>88</v>
      </c>
      <c r="AY87" s="18" t="s">
        <v>144</v>
      </c>
      <c r="BE87" s="138">
        <f t="shared" si="3"/>
        <v>0</v>
      </c>
      <c r="BF87" s="138">
        <f t="shared" si="4"/>
        <v>0</v>
      </c>
      <c r="BG87" s="138">
        <f t="shared" si="5"/>
        <v>0</v>
      </c>
      <c r="BH87" s="138">
        <f t="shared" si="6"/>
        <v>0</v>
      </c>
      <c r="BI87" s="138">
        <f t="shared" si="7"/>
        <v>0</v>
      </c>
      <c r="BJ87" s="18" t="s">
        <v>88</v>
      </c>
      <c r="BK87" s="138">
        <f t="shared" si="8"/>
        <v>0</v>
      </c>
      <c r="BL87" s="18" t="s">
        <v>228</v>
      </c>
      <c r="BM87" s="137" t="s">
        <v>162</v>
      </c>
    </row>
    <row r="88" spans="2:65" s="1" customFormat="1" ht="16.5" customHeight="1" x14ac:dyDescent="0.2">
      <c r="B88" s="32"/>
      <c r="C88" s="281" t="s">
        <v>152</v>
      </c>
      <c r="D88" s="281" t="s">
        <v>147</v>
      </c>
      <c r="E88" s="280" t="s">
        <v>791</v>
      </c>
      <c r="F88" s="282" t="s">
        <v>789</v>
      </c>
      <c r="G88" s="283" t="s">
        <v>647</v>
      </c>
      <c r="H88" s="284">
        <v>1</v>
      </c>
      <c r="I88" s="285"/>
      <c r="J88" s="285">
        <f>ROUND(I88*H88,2)</f>
        <v>0</v>
      </c>
      <c r="K88" s="282" t="s">
        <v>38</v>
      </c>
      <c r="L88" s="32"/>
      <c r="M88" s="133" t="s">
        <v>38</v>
      </c>
      <c r="N88" s="134" t="s">
        <v>51</v>
      </c>
      <c r="P88" s="135">
        <f t="shared" si="0"/>
        <v>0</v>
      </c>
      <c r="Q88" s="135">
        <v>0</v>
      </c>
      <c r="R88" s="135">
        <f t="shared" si="1"/>
        <v>0</v>
      </c>
      <c r="S88" s="135">
        <v>0</v>
      </c>
      <c r="T88" s="136">
        <f t="shared" si="2"/>
        <v>0</v>
      </c>
      <c r="AR88" s="137" t="s">
        <v>228</v>
      </c>
      <c r="AT88" s="137" t="s">
        <v>147</v>
      </c>
      <c r="AU88" s="137" t="s">
        <v>88</v>
      </c>
      <c r="AY88" s="18" t="s">
        <v>144</v>
      </c>
      <c r="BE88" s="138">
        <f t="shared" si="3"/>
        <v>0</v>
      </c>
      <c r="BF88" s="138">
        <f t="shared" si="4"/>
        <v>0</v>
      </c>
      <c r="BG88" s="138">
        <f t="shared" si="5"/>
        <v>0</v>
      </c>
      <c r="BH88" s="138">
        <f t="shared" si="6"/>
        <v>0</v>
      </c>
      <c r="BI88" s="138">
        <f t="shared" si="7"/>
        <v>0</v>
      </c>
      <c r="BJ88" s="18" t="s">
        <v>88</v>
      </c>
      <c r="BK88" s="138">
        <f t="shared" si="8"/>
        <v>0</v>
      </c>
      <c r="BL88" s="18" t="s">
        <v>228</v>
      </c>
      <c r="BM88" s="137" t="s">
        <v>191</v>
      </c>
    </row>
    <row r="89" spans="2:65" s="1" customFormat="1" ht="37.9" customHeight="1" x14ac:dyDescent="0.2">
      <c r="B89" s="32"/>
      <c r="C89" s="126" t="s">
        <v>167</v>
      </c>
      <c r="D89" s="126" t="s">
        <v>147</v>
      </c>
      <c r="E89" s="127" t="s">
        <v>792</v>
      </c>
      <c r="F89" s="128" t="s">
        <v>793</v>
      </c>
      <c r="G89" s="129" t="s">
        <v>647</v>
      </c>
      <c r="H89" s="130">
        <v>1</v>
      </c>
      <c r="I89" s="287"/>
      <c r="J89" s="132">
        <f t="shared" ref="J89:J109" si="9">ROUND(I89*H89,2)</f>
        <v>0</v>
      </c>
      <c r="K89" s="128" t="s">
        <v>38</v>
      </c>
      <c r="L89" s="32"/>
      <c r="M89" s="133" t="s">
        <v>38</v>
      </c>
      <c r="N89" s="134" t="s">
        <v>51</v>
      </c>
      <c r="P89" s="135">
        <f t="shared" si="0"/>
        <v>0</v>
      </c>
      <c r="Q89" s="135">
        <v>0</v>
      </c>
      <c r="R89" s="135">
        <f t="shared" si="1"/>
        <v>0</v>
      </c>
      <c r="S89" s="135">
        <v>0</v>
      </c>
      <c r="T89" s="136">
        <f t="shared" si="2"/>
        <v>0</v>
      </c>
      <c r="AR89" s="137" t="s">
        <v>228</v>
      </c>
      <c r="AT89" s="137" t="s">
        <v>147</v>
      </c>
      <c r="AU89" s="137" t="s">
        <v>88</v>
      </c>
      <c r="AY89" s="18" t="s">
        <v>144</v>
      </c>
      <c r="BE89" s="138">
        <f t="shared" si="3"/>
        <v>0</v>
      </c>
      <c r="BF89" s="138">
        <f t="shared" si="4"/>
        <v>0</v>
      </c>
      <c r="BG89" s="138">
        <f t="shared" si="5"/>
        <v>0</v>
      </c>
      <c r="BH89" s="138">
        <f t="shared" si="6"/>
        <v>0</v>
      </c>
      <c r="BI89" s="138">
        <f t="shared" si="7"/>
        <v>0</v>
      </c>
      <c r="BJ89" s="18" t="s">
        <v>88</v>
      </c>
      <c r="BK89" s="138">
        <f t="shared" si="8"/>
        <v>0</v>
      </c>
      <c r="BL89" s="18" t="s">
        <v>228</v>
      </c>
      <c r="BM89" s="137" t="s">
        <v>202</v>
      </c>
    </row>
    <row r="90" spans="2:65" s="1" customFormat="1" ht="44.25" customHeight="1" x14ac:dyDescent="0.2">
      <c r="B90" s="32"/>
      <c r="C90" s="126" t="s">
        <v>162</v>
      </c>
      <c r="D90" s="126" t="s">
        <v>147</v>
      </c>
      <c r="E90" s="127" t="s">
        <v>794</v>
      </c>
      <c r="F90" s="128" t="s">
        <v>795</v>
      </c>
      <c r="G90" s="129" t="s">
        <v>647</v>
      </c>
      <c r="H90" s="130">
        <v>1</v>
      </c>
      <c r="I90" s="287"/>
      <c r="J90" s="132">
        <f t="shared" si="9"/>
        <v>0</v>
      </c>
      <c r="K90" s="128" t="s">
        <v>38</v>
      </c>
      <c r="L90" s="32"/>
      <c r="M90" s="133" t="s">
        <v>38</v>
      </c>
      <c r="N90" s="134" t="s">
        <v>51</v>
      </c>
      <c r="P90" s="135">
        <f t="shared" si="0"/>
        <v>0</v>
      </c>
      <c r="Q90" s="135">
        <v>0</v>
      </c>
      <c r="R90" s="135">
        <f t="shared" si="1"/>
        <v>0</v>
      </c>
      <c r="S90" s="135">
        <v>0</v>
      </c>
      <c r="T90" s="136">
        <f t="shared" si="2"/>
        <v>0</v>
      </c>
      <c r="AR90" s="137" t="s">
        <v>228</v>
      </c>
      <c r="AT90" s="137" t="s">
        <v>147</v>
      </c>
      <c r="AU90" s="137" t="s">
        <v>88</v>
      </c>
      <c r="AY90" s="18" t="s">
        <v>144</v>
      </c>
      <c r="BE90" s="138">
        <f t="shared" si="3"/>
        <v>0</v>
      </c>
      <c r="BF90" s="138">
        <f t="shared" si="4"/>
        <v>0</v>
      </c>
      <c r="BG90" s="138">
        <f t="shared" si="5"/>
        <v>0</v>
      </c>
      <c r="BH90" s="138">
        <f t="shared" si="6"/>
        <v>0</v>
      </c>
      <c r="BI90" s="138">
        <f t="shared" si="7"/>
        <v>0</v>
      </c>
      <c r="BJ90" s="18" t="s">
        <v>88</v>
      </c>
      <c r="BK90" s="138">
        <f t="shared" si="8"/>
        <v>0</v>
      </c>
      <c r="BL90" s="18" t="s">
        <v>228</v>
      </c>
      <c r="BM90" s="137" t="s">
        <v>212</v>
      </c>
    </row>
    <row r="91" spans="2:65" s="1" customFormat="1" ht="33" customHeight="1" x14ac:dyDescent="0.2">
      <c r="B91" s="32"/>
      <c r="C91" s="126" t="s">
        <v>183</v>
      </c>
      <c r="D91" s="126" t="s">
        <v>147</v>
      </c>
      <c r="E91" s="127" t="s">
        <v>796</v>
      </c>
      <c r="F91" s="128" t="s">
        <v>797</v>
      </c>
      <c r="G91" s="129" t="s">
        <v>647</v>
      </c>
      <c r="H91" s="130">
        <v>1</v>
      </c>
      <c r="I91" s="287"/>
      <c r="J91" s="132">
        <f t="shared" si="9"/>
        <v>0</v>
      </c>
      <c r="K91" s="128" t="s">
        <v>38</v>
      </c>
      <c r="L91" s="32"/>
      <c r="M91" s="133" t="s">
        <v>38</v>
      </c>
      <c r="N91" s="134" t="s">
        <v>51</v>
      </c>
      <c r="P91" s="135">
        <f t="shared" si="0"/>
        <v>0</v>
      </c>
      <c r="Q91" s="135">
        <v>0</v>
      </c>
      <c r="R91" s="135">
        <f t="shared" si="1"/>
        <v>0</v>
      </c>
      <c r="S91" s="135">
        <v>0</v>
      </c>
      <c r="T91" s="136">
        <f t="shared" si="2"/>
        <v>0</v>
      </c>
      <c r="AR91" s="137" t="s">
        <v>228</v>
      </c>
      <c r="AT91" s="137" t="s">
        <v>147</v>
      </c>
      <c r="AU91" s="137" t="s">
        <v>88</v>
      </c>
      <c r="AY91" s="18" t="s">
        <v>144</v>
      </c>
      <c r="BE91" s="138">
        <f t="shared" si="3"/>
        <v>0</v>
      </c>
      <c r="BF91" s="138">
        <f t="shared" si="4"/>
        <v>0</v>
      </c>
      <c r="BG91" s="138">
        <f t="shared" si="5"/>
        <v>0</v>
      </c>
      <c r="BH91" s="138">
        <f t="shared" si="6"/>
        <v>0</v>
      </c>
      <c r="BI91" s="138">
        <f t="shared" si="7"/>
        <v>0</v>
      </c>
      <c r="BJ91" s="18" t="s">
        <v>88</v>
      </c>
      <c r="BK91" s="138">
        <f t="shared" si="8"/>
        <v>0</v>
      </c>
      <c r="BL91" s="18" t="s">
        <v>228</v>
      </c>
      <c r="BM91" s="137" t="s">
        <v>220</v>
      </c>
    </row>
    <row r="92" spans="2:65" s="1" customFormat="1" ht="33" customHeight="1" x14ac:dyDescent="0.2">
      <c r="B92" s="32"/>
      <c r="C92" s="126" t="s">
        <v>191</v>
      </c>
      <c r="D92" s="126" t="s">
        <v>147</v>
      </c>
      <c r="E92" s="127" t="s">
        <v>798</v>
      </c>
      <c r="F92" s="128" t="s">
        <v>799</v>
      </c>
      <c r="G92" s="129" t="s">
        <v>658</v>
      </c>
      <c r="H92" s="130">
        <v>80</v>
      </c>
      <c r="I92" s="287"/>
      <c r="J92" s="132">
        <f t="shared" si="9"/>
        <v>0</v>
      </c>
      <c r="K92" s="128" t="s">
        <v>38</v>
      </c>
      <c r="L92" s="32"/>
      <c r="M92" s="133" t="s">
        <v>38</v>
      </c>
      <c r="N92" s="134" t="s">
        <v>51</v>
      </c>
      <c r="P92" s="135">
        <f t="shared" si="0"/>
        <v>0</v>
      </c>
      <c r="Q92" s="135">
        <v>0</v>
      </c>
      <c r="R92" s="135">
        <f t="shared" si="1"/>
        <v>0</v>
      </c>
      <c r="S92" s="135">
        <v>0</v>
      </c>
      <c r="T92" s="136">
        <f t="shared" si="2"/>
        <v>0</v>
      </c>
      <c r="AR92" s="137" t="s">
        <v>228</v>
      </c>
      <c r="AT92" s="137" t="s">
        <v>147</v>
      </c>
      <c r="AU92" s="137" t="s">
        <v>88</v>
      </c>
      <c r="AY92" s="18" t="s">
        <v>144</v>
      </c>
      <c r="BE92" s="138">
        <f t="shared" si="3"/>
        <v>0</v>
      </c>
      <c r="BF92" s="138">
        <f t="shared" si="4"/>
        <v>0</v>
      </c>
      <c r="BG92" s="138">
        <f t="shared" si="5"/>
        <v>0</v>
      </c>
      <c r="BH92" s="138">
        <f t="shared" si="6"/>
        <v>0</v>
      </c>
      <c r="BI92" s="138">
        <f t="shared" si="7"/>
        <v>0</v>
      </c>
      <c r="BJ92" s="18" t="s">
        <v>88</v>
      </c>
      <c r="BK92" s="138">
        <f t="shared" si="8"/>
        <v>0</v>
      </c>
      <c r="BL92" s="18" t="s">
        <v>228</v>
      </c>
      <c r="BM92" s="137" t="s">
        <v>228</v>
      </c>
    </row>
    <row r="93" spans="2:65" s="1" customFormat="1" ht="21.75" customHeight="1" x14ac:dyDescent="0.2">
      <c r="B93" s="32"/>
      <c r="C93" s="126" t="s">
        <v>189</v>
      </c>
      <c r="D93" s="126" t="s">
        <v>147</v>
      </c>
      <c r="E93" s="127" t="s">
        <v>800</v>
      </c>
      <c r="F93" s="128" t="s">
        <v>801</v>
      </c>
      <c r="G93" s="129" t="s">
        <v>647</v>
      </c>
      <c r="H93" s="130">
        <v>9</v>
      </c>
      <c r="I93" s="287"/>
      <c r="J93" s="132">
        <f t="shared" si="9"/>
        <v>0</v>
      </c>
      <c r="K93" s="128" t="s">
        <v>38</v>
      </c>
      <c r="L93" s="32"/>
      <c r="M93" s="133" t="s">
        <v>38</v>
      </c>
      <c r="N93" s="134" t="s">
        <v>51</v>
      </c>
      <c r="P93" s="135">
        <f t="shared" si="0"/>
        <v>0</v>
      </c>
      <c r="Q93" s="135">
        <v>0</v>
      </c>
      <c r="R93" s="135">
        <f t="shared" si="1"/>
        <v>0</v>
      </c>
      <c r="S93" s="135">
        <v>0</v>
      </c>
      <c r="T93" s="136">
        <f t="shared" si="2"/>
        <v>0</v>
      </c>
      <c r="AR93" s="137" t="s">
        <v>228</v>
      </c>
      <c r="AT93" s="137" t="s">
        <v>147</v>
      </c>
      <c r="AU93" s="137" t="s">
        <v>88</v>
      </c>
      <c r="AY93" s="18" t="s">
        <v>144</v>
      </c>
      <c r="BE93" s="138">
        <f t="shared" si="3"/>
        <v>0</v>
      </c>
      <c r="BF93" s="138">
        <f t="shared" si="4"/>
        <v>0</v>
      </c>
      <c r="BG93" s="138">
        <f t="shared" si="5"/>
        <v>0</v>
      </c>
      <c r="BH93" s="138">
        <f t="shared" si="6"/>
        <v>0</v>
      </c>
      <c r="BI93" s="138">
        <f t="shared" si="7"/>
        <v>0</v>
      </c>
      <c r="BJ93" s="18" t="s">
        <v>88</v>
      </c>
      <c r="BK93" s="138">
        <f t="shared" si="8"/>
        <v>0</v>
      </c>
      <c r="BL93" s="18" t="s">
        <v>228</v>
      </c>
      <c r="BM93" s="137" t="s">
        <v>236</v>
      </c>
    </row>
    <row r="94" spans="2:65" s="1" customFormat="1" ht="21.75" customHeight="1" x14ac:dyDescent="0.2">
      <c r="B94" s="32"/>
      <c r="C94" s="126" t="s">
        <v>202</v>
      </c>
      <c r="D94" s="126" t="s">
        <v>147</v>
      </c>
      <c r="E94" s="127" t="s">
        <v>802</v>
      </c>
      <c r="F94" s="128" t="s">
        <v>803</v>
      </c>
      <c r="G94" s="129" t="s">
        <v>647</v>
      </c>
      <c r="H94" s="130">
        <v>4</v>
      </c>
      <c r="I94" s="287"/>
      <c r="J94" s="132">
        <f t="shared" si="9"/>
        <v>0</v>
      </c>
      <c r="K94" s="128" t="s">
        <v>38</v>
      </c>
      <c r="L94" s="32"/>
      <c r="M94" s="133" t="s">
        <v>38</v>
      </c>
      <c r="N94" s="134" t="s">
        <v>51</v>
      </c>
      <c r="P94" s="135">
        <f t="shared" si="0"/>
        <v>0</v>
      </c>
      <c r="Q94" s="135">
        <v>0</v>
      </c>
      <c r="R94" s="135">
        <f t="shared" si="1"/>
        <v>0</v>
      </c>
      <c r="S94" s="135">
        <v>0</v>
      </c>
      <c r="T94" s="136">
        <f t="shared" si="2"/>
        <v>0</v>
      </c>
      <c r="AR94" s="137" t="s">
        <v>228</v>
      </c>
      <c r="AT94" s="137" t="s">
        <v>147</v>
      </c>
      <c r="AU94" s="137" t="s">
        <v>88</v>
      </c>
      <c r="AY94" s="18" t="s">
        <v>144</v>
      </c>
      <c r="BE94" s="138">
        <f t="shared" si="3"/>
        <v>0</v>
      </c>
      <c r="BF94" s="138">
        <f t="shared" si="4"/>
        <v>0</v>
      </c>
      <c r="BG94" s="138">
        <f t="shared" si="5"/>
        <v>0</v>
      </c>
      <c r="BH94" s="138">
        <f t="shared" si="6"/>
        <v>0</v>
      </c>
      <c r="BI94" s="138">
        <f t="shared" si="7"/>
        <v>0</v>
      </c>
      <c r="BJ94" s="18" t="s">
        <v>88</v>
      </c>
      <c r="BK94" s="138">
        <f t="shared" si="8"/>
        <v>0</v>
      </c>
      <c r="BL94" s="18" t="s">
        <v>228</v>
      </c>
      <c r="BM94" s="137" t="s">
        <v>249</v>
      </c>
    </row>
    <row r="95" spans="2:65" s="1" customFormat="1" ht="24.2" customHeight="1" x14ac:dyDescent="0.2">
      <c r="B95" s="32"/>
      <c r="C95" s="126" t="s">
        <v>208</v>
      </c>
      <c r="D95" s="126" t="s">
        <v>147</v>
      </c>
      <c r="E95" s="127" t="s">
        <v>804</v>
      </c>
      <c r="F95" s="128" t="s">
        <v>805</v>
      </c>
      <c r="G95" s="129" t="s">
        <v>181</v>
      </c>
      <c r="H95" s="130">
        <v>22</v>
      </c>
      <c r="I95" s="287"/>
      <c r="J95" s="132">
        <f t="shared" si="9"/>
        <v>0</v>
      </c>
      <c r="K95" s="128" t="s">
        <v>38</v>
      </c>
      <c r="L95" s="32"/>
      <c r="M95" s="133" t="s">
        <v>38</v>
      </c>
      <c r="N95" s="134" t="s">
        <v>51</v>
      </c>
      <c r="P95" s="135">
        <f t="shared" si="0"/>
        <v>0</v>
      </c>
      <c r="Q95" s="135">
        <v>0</v>
      </c>
      <c r="R95" s="135">
        <f t="shared" si="1"/>
        <v>0</v>
      </c>
      <c r="S95" s="135">
        <v>0</v>
      </c>
      <c r="T95" s="136">
        <f t="shared" si="2"/>
        <v>0</v>
      </c>
      <c r="AR95" s="137" t="s">
        <v>228</v>
      </c>
      <c r="AT95" s="137" t="s">
        <v>147</v>
      </c>
      <c r="AU95" s="137" t="s">
        <v>88</v>
      </c>
      <c r="AY95" s="18" t="s">
        <v>144</v>
      </c>
      <c r="BE95" s="138">
        <f t="shared" si="3"/>
        <v>0</v>
      </c>
      <c r="BF95" s="138">
        <f t="shared" si="4"/>
        <v>0</v>
      </c>
      <c r="BG95" s="138">
        <f t="shared" si="5"/>
        <v>0</v>
      </c>
      <c r="BH95" s="138">
        <f t="shared" si="6"/>
        <v>0</v>
      </c>
      <c r="BI95" s="138">
        <f t="shared" si="7"/>
        <v>0</v>
      </c>
      <c r="BJ95" s="18" t="s">
        <v>88</v>
      </c>
      <c r="BK95" s="138">
        <f t="shared" si="8"/>
        <v>0</v>
      </c>
      <c r="BL95" s="18" t="s">
        <v>228</v>
      </c>
      <c r="BM95" s="137" t="s">
        <v>257</v>
      </c>
    </row>
    <row r="96" spans="2:65" s="1" customFormat="1" ht="24.2" customHeight="1" x14ac:dyDescent="0.2">
      <c r="B96" s="32"/>
      <c r="C96" s="126" t="s">
        <v>212</v>
      </c>
      <c r="D96" s="126" t="s">
        <v>147</v>
      </c>
      <c r="E96" s="127" t="s">
        <v>806</v>
      </c>
      <c r="F96" s="128" t="s">
        <v>807</v>
      </c>
      <c r="G96" s="129" t="s">
        <v>658</v>
      </c>
      <c r="H96" s="130">
        <v>6</v>
      </c>
      <c r="I96" s="287"/>
      <c r="J96" s="132">
        <f t="shared" si="9"/>
        <v>0</v>
      </c>
      <c r="K96" s="128" t="s">
        <v>38</v>
      </c>
      <c r="L96" s="32"/>
      <c r="M96" s="133" t="s">
        <v>38</v>
      </c>
      <c r="N96" s="134" t="s">
        <v>51</v>
      </c>
      <c r="P96" s="135">
        <f t="shared" si="0"/>
        <v>0</v>
      </c>
      <c r="Q96" s="135">
        <v>0</v>
      </c>
      <c r="R96" s="135">
        <f t="shared" si="1"/>
        <v>0</v>
      </c>
      <c r="S96" s="135">
        <v>0</v>
      </c>
      <c r="T96" s="136">
        <f t="shared" si="2"/>
        <v>0</v>
      </c>
      <c r="AR96" s="137" t="s">
        <v>228</v>
      </c>
      <c r="AT96" s="137" t="s">
        <v>147</v>
      </c>
      <c r="AU96" s="137" t="s">
        <v>88</v>
      </c>
      <c r="AY96" s="18" t="s">
        <v>144</v>
      </c>
      <c r="BE96" s="138">
        <f t="shared" si="3"/>
        <v>0</v>
      </c>
      <c r="BF96" s="138">
        <f t="shared" si="4"/>
        <v>0</v>
      </c>
      <c r="BG96" s="138">
        <f t="shared" si="5"/>
        <v>0</v>
      </c>
      <c r="BH96" s="138">
        <f t="shared" si="6"/>
        <v>0</v>
      </c>
      <c r="BI96" s="138">
        <f t="shared" si="7"/>
        <v>0</v>
      </c>
      <c r="BJ96" s="18" t="s">
        <v>88</v>
      </c>
      <c r="BK96" s="138">
        <f t="shared" si="8"/>
        <v>0</v>
      </c>
      <c r="BL96" s="18" t="s">
        <v>228</v>
      </c>
      <c r="BM96" s="137" t="s">
        <v>266</v>
      </c>
    </row>
    <row r="97" spans="2:65" s="1" customFormat="1" ht="24.2" customHeight="1" x14ac:dyDescent="0.2">
      <c r="B97" s="32"/>
      <c r="C97" s="126" t="s">
        <v>216</v>
      </c>
      <c r="D97" s="126" t="s">
        <v>147</v>
      </c>
      <c r="E97" s="127" t="s">
        <v>808</v>
      </c>
      <c r="F97" s="128" t="s">
        <v>809</v>
      </c>
      <c r="G97" s="129" t="s">
        <v>181</v>
      </c>
      <c r="H97" s="130">
        <v>25</v>
      </c>
      <c r="I97" s="287"/>
      <c r="J97" s="132">
        <f t="shared" si="9"/>
        <v>0</v>
      </c>
      <c r="K97" s="128" t="s">
        <v>38</v>
      </c>
      <c r="L97" s="32"/>
      <c r="M97" s="133" t="s">
        <v>38</v>
      </c>
      <c r="N97" s="134" t="s">
        <v>51</v>
      </c>
      <c r="P97" s="135">
        <f t="shared" si="0"/>
        <v>0</v>
      </c>
      <c r="Q97" s="135">
        <v>0</v>
      </c>
      <c r="R97" s="135">
        <f t="shared" si="1"/>
        <v>0</v>
      </c>
      <c r="S97" s="135">
        <v>0</v>
      </c>
      <c r="T97" s="136">
        <f t="shared" si="2"/>
        <v>0</v>
      </c>
      <c r="AR97" s="137" t="s">
        <v>228</v>
      </c>
      <c r="AT97" s="137" t="s">
        <v>147</v>
      </c>
      <c r="AU97" s="137" t="s">
        <v>88</v>
      </c>
      <c r="AY97" s="18" t="s">
        <v>144</v>
      </c>
      <c r="BE97" s="138">
        <f t="shared" si="3"/>
        <v>0</v>
      </c>
      <c r="BF97" s="138">
        <f t="shared" si="4"/>
        <v>0</v>
      </c>
      <c r="BG97" s="138">
        <f t="shared" si="5"/>
        <v>0</v>
      </c>
      <c r="BH97" s="138">
        <f t="shared" si="6"/>
        <v>0</v>
      </c>
      <c r="BI97" s="138">
        <f t="shared" si="7"/>
        <v>0</v>
      </c>
      <c r="BJ97" s="18" t="s">
        <v>88</v>
      </c>
      <c r="BK97" s="138">
        <f t="shared" si="8"/>
        <v>0</v>
      </c>
      <c r="BL97" s="18" t="s">
        <v>228</v>
      </c>
      <c r="BM97" s="137" t="s">
        <v>277</v>
      </c>
    </row>
    <row r="98" spans="2:65" s="1" customFormat="1" ht="16.5" customHeight="1" x14ac:dyDescent="0.2">
      <c r="B98" s="32"/>
      <c r="C98" s="126" t="s">
        <v>220</v>
      </c>
      <c r="D98" s="126" t="s">
        <v>147</v>
      </c>
      <c r="E98" s="127" t="s">
        <v>810</v>
      </c>
      <c r="F98" s="128" t="s">
        <v>811</v>
      </c>
      <c r="G98" s="129" t="s">
        <v>647</v>
      </c>
      <c r="H98" s="130">
        <v>1</v>
      </c>
      <c r="I98" s="287"/>
      <c r="J98" s="132">
        <f t="shared" si="9"/>
        <v>0</v>
      </c>
      <c r="K98" s="128" t="s">
        <v>38</v>
      </c>
      <c r="L98" s="32"/>
      <c r="M98" s="133" t="s">
        <v>38</v>
      </c>
      <c r="N98" s="134" t="s">
        <v>51</v>
      </c>
      <c r="P98" s="135">
        <f t="shared" si="0"/>
        <v>0</v>
      </c>
      <c r="Q98" s="135">
        <v>0</v>
      </c>
      <c r="R98" s="135">
        <f t="shared" si="1"/>
        <v>0</v>
      </c>
      <c r="S98" s="135">
        <v>0</v>
      </c>
      <c r="T98" s="136">
        <f t="shared" si="2"/>
        <v>0</v>
      </c>
      <c r="AR98" s="137" t="s">
        <v>228</v>
      </c>
      <c r="AT98" s="137" t="s">
        <v>147</v>
      </c>
      <c r="AU98" s="137" t="s">
        <v>88</v>
      </c>
      <c r="AY98" s="18" t="s">
        <v>144</v>
      </c>
      <c r="BE98" s="138">
        <f t="shared" si="3"/>
        <v>0</v>
      </c>
      <c r="BF98" s="138">
        <f t="shared" si="4"/>
        <v>0</v>
      </c>
      <c r="BG98" s="138">
        <f t="shared" si="5"/>
        <v>0</v>
      </c>
      <c r="BH98" s="138">
        <f t="shared" si="6"/>
        <v>0</v>
      </c>
      <c r="BI98" s="138">
        <f t="shared" si="7"/>
        <v>0</v>
      </c>
      <c r="BJ98" s="18" t="s">
        <v>88</v>
      </c>
      <c r="BK98" s="138">
        <f t="shared" si="8"/>
        <v>0</v>
      </c>
      <c r="BL98" s="18" t="s">
        <v>228</v>
      </c>
      <c r="BM98" s="137" t="s">
        <v>289</v>
      </c>
    </row>
    <row r="99" spans="2:65" s="1" customFormat="1" ht="16.5" customHeight="1" x14ac:dyDescent="0.2">
      <c r="B99" s="32"/>
      <c r="C99" s="126" t="s">
        <v>8</v>
      </c>
      <c r="D99" s="126" t="s">
        <v>147</v>
      </c>
      <c r="E99" s="127" t="s">
        <v>812</v>
      </c>
      <c r="F99" s="128" t="s">
        <v>813</v>
      </c>
      <c r="G99" s="129" t="s">
        <v>647</v>
      </c>
      <c r="H99" s="130">
        <v>1</v>
      </c>
      <c r="I99" s="287"/>
      <c r="J99" s="132">
        <f t="shared" si="9"/>
        <v>0</v>
      </c>
      <c r="K99" s="128" t="s">
        <v>38</v>
      </c>
      <c r="L99" s="32"/>
      <c r="M99" s="133" t="s">
        <v>38</v>
      </c>
      <c r="N99" s="134" t="s">
        <v>51</v>
      </c>
      <c r="P99" s="135">
        <f t="shared" si="0"/>
        <v>0</v>
      </c>
      <c r="Q99" s="135">
        <v>0</v>
      </c>
      <c r="R99" s="135">
        <f t="shared" si="1"/>
        <v>0</v>
      </c>
      <c r="S99" s="135">
        <v>0</v>
      </c>
      <c r="T99" s="136">
        <f t="shared" si="2"/>
        <v>0</v>
      </c>
      <c r="AR99" s="137" t="s">
        <v>228</v>
      </c>
      <c r="AT99" s="137" t="s">
        <v>147</v>
      </c>
      <c r="AU99" s="137" t="s">
        <v>88</v>
      </c>
      <c r="AY99" s="18" t="s">
        <v>144</v>
      </c>
      <c r="BE99" s="138">
        <f t="shared" si="3"/>
        <v>0</v>
      </c>
      <c r="BF99" s="138">
        <f t="shared" si="4"/>
        <v>0</v>
      </c>
      <c r="BG99" s="138">
        <f t="shared" si="5"/>
        <v>0</v>
      </c>
      <c r="BH99" s="138">
        <f t="shared" si="6"/>
        <v>0</v>
      </c>
      <c r="BI99" s="138">
        <f t="shared" si="7"/>
        <v>0</v>
      </c>
      <c r="BJ99" s="18" t="s">
        <v>88</v>
      </c>
      <c r="BK99" s="138">
        <f t="shared" si="8"/>
        <v>0</v>
      </c>
      <c r="BL99" s="18" t="s">
        <v>228</v>
      </c>
      <c r="BM99" s="137" t="s">
        <v>300</v>
      </c>
    </row>
    <row r="100" spans="2:65" s="1" customFormat="1" ht="16.5" customHeight="1" x14ac:dyDescent="0.2">
      <c r="B100" s="32"/>
      <c r="C100" s="126" t="s">
        <v>228</v>
      </c>
      <c r="D100" s="126" t="s">
        <v>147</v>
      </c>
      <c r="E100" s="127" t="s">
        <v>814</v>
      </c>
      <c r="F100" s="128" t="s">
        <v>815</v>
      </c>
      <c r="G100" s="129" t="s">
        <v>647</v>
      </c>
      <c r="H100" s="130">
        <v>1</v>
      </c>
      <c r="I100" s="287"/>
      <c r="J100" s="132">
        <f t="shared" si="9"/>
        <v>0</v>
      </c>
      <c r="K100" s="128" t="s">
        <v>38</v>
      </c>
      <c r="L100" s="32"/>
      <c r="M100" s="133" t="s">
        <v>38</v>
      </c>
      <c r="N100" s="134" t="s">
        <v>51</v>
      </c>
      <c r="P100" s="135">
        <f t="shared" si="0"/>
        <v>0</v>
      </c>
      <c r="Q100" s="135">
        <v>0</v>
      </c>
      <c r="R100" s="135">
        <f t="shared" si="1"/>
        <v>0</v>
      </c>
      <c r="S100" s="135">
        <v>0</v>
      </c>
      <c r="T100" s="136">
        <f t="shared" si="2"/>
        <v>0</v>
      </c>
      <c r="AR100" s="137" t="s">
        <v>228</v>
      </c>
      <c r="AT100" s="137" t="s">
        <v>147</v>
      </c>
      <c r="AU100" s="137" t="s">
        <v>88</v>
      </c>
      <c r="AY100" s="18" t="s">
        <v>144</v>
      </c>
      <c r="BE100" s="138">
        <f t="shared" si="3"/>
        <v>0</v>
      </c>
      <c r="BF100" s="138">
        <f t="shared" si="4"/>
        <v>0</v>
      </c>
      <c r="BG100" s="138">
        <f t="shared" si="5"/>
        <v>0</v>
      </c>
      <c r="BH100" s="138">
        <f t="shared" si="6"/>
        <v>0</v>
      </c>
      <c r="BI100" s="138">
        <f t="shared" si="7"/>
        <v>0</v>
      </c>
      <c r="BJ100" s="18" t="s">
        <v>88</v>
      </c>
      <c r="BK100" s="138">
        <f t="shared" si="8"/>
        <v>0</v>
      </c>
      <c r="BL100" s="18" t="s">
        <v>228</v>
      </c>
      <c r="BM100" s="137" t="s">
        <v>293</v>
      </c>
    </row>
    <row r="101" spans="2:65" s="1" customFormat="1" ht="16.5" customHeight="1" x14ac:dyDescent="0.2">
      <c r="B101" s="32"/>
      <c r="C101" s="126" t="s">
        <v>232</v>
      </c>
      <c r="D101" s="126" t="s">
        <v>147</v>
      </c>
      <c r="E101" s="127" t="s">
        <v>816</v>
      </c>
      <c r="F101" s="128" t="s">
        <v>817</v>
      </c>
      <c r="G101" s="129" t="s">
        <v>647</v>
      </c>
      <c r="H101" s="130">
        <v>1</v>
      </c>
      <c r="I101" s="287"/>
      <c r="J101" s="132">
        <f t="shared" si="9"/>
        <v>0</v>
      </c>
      <c r="K101" s="128" t="s">
        <v>38</v>
      </c>
      <c r="L101" s="32"/>
      <c r="M101" s="133" t="s">
        <v>38</v>
      </c>
      <c r="N101" s="134" t="s">
        <v>51</v>
      </c>
      <c r="P101" s="135">
        <f t="shared" si="0"/>
        <v>0</v>
      </c>
      <c r="Q101" s="135">
        <v>0</v>
      </c>
      <c r="R101" s="135">
        <f t="shared" si="1"/>
        <v>0</v>
      </c>
      <c r="S101" s="135">
        <v>0</v>
      </c>
      <c r="T101" s="136">
        <f t="shared" si="2"/>
        <v>0</v>
      </c>
      <c r="AR101" s="137" t="s">
        <v>228</v>
      </c>
      <c r="AT101" s="137" t="s">
        <v>147</v>
      </c>
      <c r="AU101" s="137" t="s">
        <v>88</v>
      </c>
      <c r="AY101" s="18" t="s">
        <v>144</v>
      </c>
      <c r="BE101" s="138">
        <f t="shared" si="3"/>
        <v>0</v>
      </c>
      <c r="BF101" s="138">
        <f t="shared" si="4"/>
        <v>0</v>
      </c>
      <c r="BG101" s="138">
        <f t="shared" si="5"/>
        <v>0</v>
      </c>
      <c r="BH101" s="138">
        <f t="shared" si="6"/>
        <v>0</v>
      </c>
      <c r="BI101" s="138">
        <f t="shared" si="7"/>
        <v>0</v>
      </c>
      <c r="BJ101" s="18" t="s">
        <v>88</v>
      </c>
      <c r="BK101" s="138">
        <f t="shared" si="8"/>
        <v>0</v>
      </c>
      <c r="BL101" s="18" t="s">
        <v>228</v>
      </c>
      <c r="BM101" s="137" t="s">
        <v>317</v>
      </c>
    </row>
    <row r="102" spans="2:65" s="1" customFormat="1" ht="24.2" customHeight="1" x14ac:dyDescent="0.2">
      <c r="B102" s="32"/>
      <c r="C102" s="126" t="s">
        <v>236</v>
      </c>
      <c r="D102" s="126" t="s">
        <v>147</v>
      </c>
      <c r="E102" s="127" t="s">
        <v>818</v>
      </c>
      <c r="F102" s="128" t="s">
        <v>819</v>
      </c>
      <c r="G102" s="129" t="s">
        <v>181</v>
      </c>
      <c r="H102" s="130">
        <v>95</v>
      </c>
      <c r="I102" s="287"/>
      <c r="J102" s="132">
        <f t="shared" si="9"/>
        <v>0</v>
      </c>
      <c r="K102" s="128" t="s">
        <v>38</v>
      </c>
      <c r="L102" s="32"/>
      <c r="M102" s="133" t="s">
        <v>38</v>
      </c>
      <c r="N102" s="134" t="s">
        <v>51</v>
      </c>
      <c r="P102" s="135">
        <f t="shared" si="0"/>
        <v>0</v>
      </c>
      <c r="Q102" s="135">
        <v>0</v>
      </c>
      <c r="R102" s="135">
        <f t="shared" si="1"/>
        <v>0</v>
      </c>
      <c r="S102" s="135">
        <v>0</v>
      </c>
      <c r="T102" s="136">
        <f t="shared" si="2"/>
        <v>0</v>
      </c>
      <c r="AR102" s="137" t="s">
        <v>228</v>
      </c>
      <c r="AT102" s="137" t="s">
        <v>147</v>
      </c>
      <c r="AU102" s="137" t="s">
        <v>88</v>
      </c>
      <c r="AY102" s="18" t="s">
        <v>144</v>
      </c>
      <c r="BE102" s="138">
        <f t="shared" si="3"/>
        <v>0</v>
      </c>
      <c r="BF102" s="138">
        <f t="shared" si="4"/>
        <v>0</v>
      </c>
      <c r="BG102" s="138">
        <f t="shared" si="5"/>
        <v>0</v>
      </c>
      <c r="BH102" s="138">
        <f t="shared" si="6"/>
        <v>0</v>
      </c>
      <c r="BI102" s="138">
        <f t="shared" si="7"/>
        <v>0</v>
      </c>
      <c r="BJ102" s="18" t="s">
        <v>88</v>
      </c>
      <c r="BK102" s="138">
        <f t="shared" si="8"/>
        <v>0</v>
      </c>
      <c r="BL102" s="18" t="s">
        <v>228</v>
      </c>
      <c r="BM102" s="137" t="s">
        <v>325</v>
      </c>
    </row>
    <row r="103" spans="2:65" s="1" customFormat="1" ht="24.2" customHeight="1" x14ac:dyDescent="0.2">
      <c r="B103" s="32"/>
      <c r="C103" s="126" t="s">
        <v>241</v>
      </c>
      <c r="D103" s="126" t="s">
        <v>147</v>
      </c>
      <c r="E103" s="127" t="s">
        <v>820</v>
      </c>
      <c r="F103" s="128" t="s">
        <v>821</v>
      </c>
      <c r="G103" s="129" t="s">
        <v>658</v>
      </c>
      <c r="H103" s="130">
        <v>12</v>
      </c>
      <c r="I103" s="287"/>
      <c r="J103" s="132">
        <f t="shared" si="9"/>
        <v>0</v>
      </c>
      <c r="K103" s="128" t="s">
        <v>38</v>
      </c>
      <c r="L103" s="32"/>
      <c r="M103" s="133" t="s">
        <v>38</v>
      </c>
      <c r="N103" s="134" t="s">
        <v>51</v>
      </c>
      <c r="P103" s="135">
        <f t="shared" si="0"/>
        <v>0</v>
      </c>
      <c r="Q103" s="135">
        <v>0</v>
      </c>
      <c r="R103" s="135">
        <f t="shared" si="1"/>
        <v>0</v>
      </c>
      <c r="S103" s="135">
        <v>0</v>
      </c>
      <c r="T103" s="136">
        <f t="shared" si="2"/>
        <v>0</v>
      </c>
      <c r="AR103" s="137" t="s">
        <v>228</v>
      </c>
      <c r="AT103" s="137" t="s">
        <v>147</v>
      </c>
      <c r="AU103" s="137" t="s">
        <v>88</v>
      </c>
      <c r="AY103" s="18" t="s">
        <v>144</v>
      </c>
      <c r="BE103" s="138">
        <f t="shared" si="3"/>
        <v>0</v>
      </c>
      <c r="BF103" s="138">
        <f t="shared" si="4"/>
        <v>0</v>
      </c>
      <c r="BG103" s="138">
        <f t="shared" si="5"/>
        <v>0</v>
      </c>
      <c r="BH103" s="138">
        <f t="shared" si="6"/>
        <v>0</v>
      </c>
      <c r="BI103" s="138">
        <f t="shared" si="7"/>
        <v>0</v>
      </c>
      <c r="BJ103" s="18" t="s">
        <v>88</v>
      </c>
      <c r="BK103" s="138">
        <f t="shared" si="8"/>
        <v>0</v>
      </c>
      <c r="BL103" s="18" t="s">
        <v>228</v>
      </c>
      <c r="BM103" s="137" t="s">
        <v>333</v>
      </c>
    </row>
    <row r="104" spans="2:65" s="1" customFormat="1" ht="24.2" customHeight="1" x14ac:dyDescent="0.2">
      <c r="B104" s="32"/>
      <c r="C104" s="126" t="s">
        <v>249</v>
      </c>
      <c r="D104" s="126" t="s">
        <v>147</v>
      </c>
      <c r="E104" s="127" t="s">
        <v>822</v>
      </c>
      <c r="F104" s="128" t="s">
        <v>823</v>
      </c>
      <c r="G104" s="129" t="s">
        <v>658</v>
      </c>
      <c r="H104" s="130">
        <v>36</v>
      </c>
      <c r="I104" s="287"/>
      <c r="J104" s="132">
        <f t="shared" si="9"/>
        <v>0</v>
      </c>
      <c r="K104" s="128" t="s">
        <v>38</v>
      </c>
      <c r="L104" s="32"/>
      <c r="M104" s="133" t="s">
        <v>38</v>
      </c>
      <c r="N104" s="134" t="s">
        <v>51</v>
      </c>
      <c r="P104" s="135">
        <f t="shared" si="0"/>
        <v>0</v>
      </c>
      <c r="Q104" s="135">
        <v>0</v>
      </c>
      <c r="R104" s="135">
        <f t="shared" si="1"/>
        <v>0</v>
      </c>
      <c r="S104" s="135">
        <v>0</v>
      </c>
      <c r="T104" s="136">
        <f t="shared" si="2"/>
        <v>0</v>
      </c>
      <c r="AR104" s="137" t="s">
        <v>228</v>
      </c>
      <c r="AT104" s="137" t="s">
        <v>147</v>
      </c>
      <c r="AU104" s="137" t="s">
        <v>88</v>
      </c>
      <c r="AY104" s="18" t="s">
        <v>144</v>
      </c>
      <c r="BE104" s="138">
        <f t="shared" si="3"/>
        <v>0</v>
      </c>
      <c r="BF104" s="138">
        <f t="shared" si="4"/>
        <v>0</v>
      </c>
      <c r="BG104" s="138">
        <f t="shared" si="5"/>
        <v>0</v>
      </c>
      <c r="BH104" s="138">
        <f t="shared" si="6"/>
        <v>0</v>
      </c>
      <c r="BI104" s="138">
        <f t="shared" si="7"/>
        <v>0</v>
      </c>
      <c r="BJ104" s="18" t="s">
        <v>88</v>
      </c>
      <c r="BK104" s="138">
        <f t="shared" si="8"/>
        <v>0</v>
      </c>
      <c r="BL104" s="18" t="s">
        <v>228</v>
      </c>
      <c r="BM104" s="137" t="s">
        <v>341</v>
      </c>
    </row>
    <row r="105" spans="2:65" s="1" customFormat="1" ht="24.2" customHeight="1" x14ac:dyDescent="0.2">
      <c r="B105" s="32"/>
      <c r="C105" s="126" t="s">
        <v>7</v>
      </c>
      <c r="D105" s="126" t="s">
        <v>147</v>
      </c>
      <c r="E105" s="127" t="s">
        <v>824</v>
      </c>
      <c r="F105" s="128" t="s">
        <v>825</v>
      </c>
      <c r="G105" s="129" t="s">
        <v>647</v>
      </c>
      <c r="H105" s="130">
        <v>2</v>
      </c>
      <c r="I105" s="287"/>
      <c r="J105" s="132">
        <f t="shared" si="9"/>
        <v>0</v>
      </c>
      <c r="K105" s="128" t="s">
        <v>38</v>
      </c>
      <c r="L105" s="32"/>
      <c r="M105" s="133" t="s">
        <v>38</v>
      </c>
      <c r="N105" s="134" t="s">
        <v>51</v>
      </c>
      <c r="P105" s="135">
        <f t="shared" si="0"/>
        <v>0</v>
      </c>
      <c r="Q105" s="135">
        <v>0</v>
      </c>
      <c r="R105" s="135">
        <f t="shared" si="1"/>
        <v>0</v>
      </c>
      <c r="S105" s="135">
        <v>0</v>
      </c>
      <c r="T105" s="136">
        <f t="shared" si="2"/>
        <v>0</v>
      </c>
      <c r="AR105" s="137" t="s">
        <v>228</v>
      </c>
      <c r="AT105" s="137" t="s">
        <v>147</v>
      </c>
      <c r="AU105" s="137" t="s">
        <v>88</v>
      </c>
      <c r="AY105" s="18" t="s">
        <v>144</v>
      </c>
      <c r="BE105" s="138">
        <f t="shared" si="3"/>
        <v>0</v>
      </c>
      <c r="BF105" s="138">
        <f t="shared" si="4"/>
        <v>0</v>
      </c>
      <c r="BG105" s="138">
        <f t="shared" si="5"/>
        <v>0</v>
      </c>
      <c r="BH105" s="138">
        <f t="shared" si="6"/>
        <v>0</v>
      </c>
      <c r="BI105" s="138">
        <f t="shared" si="7"/>
        <v>0</v>
      </c>
      <c r="BJ105" s="18" t="s">
        <v>88</v>
      </c>
      <c r="BK105" s="138">
        <f t="shared" si="8"/>
        <v>0</v>
      </c>
      <c r="BL105" s="18" t="s">
        <v>228</v>
      </c>
      <c r="BM105" s="137" t="s">
        <v>351</v>
      </c>
    </row>
    <row r="106" spans="2:65" s="1" customFormat="1" ht="24.2" customHeight="1" x14ac:dyDescent="0.2">
      <c r="B106" s="32"/>
      <c r="C106" s="126" t="s">
        <v>257</v>
      </c>
      <c r="D106" s="126" t="s">
        <v>147</v>
      </c>
      <c r="E106" s="127" t="s">
        <v>826</v>
      </c>
      <c r="F106" s="128" t="s">
        <v>827</v>
      </c>
      <c r="G106" s="129" t="s">
        <v>647</v>
      </c>
      <c r="H106" s="130">
        <v>6</v>
      </c>
      <c r="I106" s="287"/>
      <c r="J106" s="132">
        <f t="shared" si="9"/>
        <v>0</v>
      </c>
      <c r="K106" s="128" t="s">
        <v>38</v>
      </c>
      <c r="L106" s="32"/>
      <c r="M106" s="133" t="s">
        <v>38</v>
      </c>
      <c r="N106" s="134" t="s">
        <v>51</v>
      </c>
      <c r="P106" s="135">
        <f t="shared" si="0"/>
        <v>0</v>
      </c>
      <c r="Q106" s="135">
        <v>0</v>
      </c>
      <c r="R106" s="135">
        <f t="shared" si="1"/>
        <v>0</v>
      </c>
      <c r="S106" s="135">
        <v>0</v>
      </c>
      <c r="T106" s="136">
        <f t="shared" si="2"/>
        <v>0</v>
      </c>
      <c r="AR106" s="137" t="s">
        <v>228</v>
      </c>
      <c r="AT106" s="137" t="s">
        <v>147</v>
      </c>
      <c r="AU106" s="137" t="s">
        <v>88</v>
      </c>
      <c r="AY106" s="18" t="s">
        <v>144</v>
      </c>
      <c r="BE106" s="138">
        <f t="shared" si="3"/>
        <v>0</v>
      </c>
      <c r="BF106" s="138">
        <f t="shared" si="4"/>
        <v>0</v>
      </c>
      <c r="BG106" s="138">
        <f t="shared" si="5"/>
        <v>0</v>
      </c>
      <c r="BH106" s="138">
        <f t="shared" si="6"/>
        <v>0</v>
      </c>
      <c r="BI106" s="138">
        <f t="shared" si="7"/>
        <v>0</v>
      </c>
      <c r="BJ106" s="18" t="s">
        <v>88</v>
      </c>
      <c r="BK106" s="138">
        <f t="shared" si="8"/>
        <v>0</v>
      </c>
      <c r="BL106" s="18" t="s">
        <v>228</v>
      </c>
      <c r="BM106" s="137" t="s">
        <v>361</v>
      </c>
    </row>
    <row r="107" spans="2:65" s="1" customFormat="1" ht="16.5" customHeight="1" x14ac:dyDescent="0.2">
      <c r="B107" s="32"/>
      <c r="C107" s="126" t="s">
        <v>261</v>
      </c>
      <c r="D107" s="126" t="s">
        <v>147</v>
      </c>
      <c r="E107" s="127" t="s">
        <v>828</v>
      </c>
      <c r="F107" s="128" t="s">
        <v>829</v>
      </c>
      <c r="G107" s="129" t="s">
        <v>658</v>
      </c>
      <c r="H107" s="130">
        <v>5</v>
      </c>
      <c r="I107" s="287"/>
      <c r="J107" s="132">
        <f t="shared" si="9"/>
        <v>0</v>
      </c>
      <c r="K107" s="128" t="s">
        <v>38</v>
      </c>
      <c r="L107" s="32"/>
      <c r="M107" s="133" t="s">
        <v>38</v>
      </c>
      <c r="N107" s="134" t="s">
        <v>51</v>
      </c>
      <c r="P107" s="135">
        <f t="shared" si="0"/>
        <v>0</v>
      </c>
      <c r="Q107" s="135">
        <v>0</v>
      </c>
      <c r="R107" s="135">
        <f t="shared" si="1"/>
        <v>0</v>
      </c>
      <c r="S107" s="135">
        <v>0</v>
      </c>
      <c r="T107" s="136">
        <f t="shared" si="2"/>
        <v>0</v>
      </c>
      <c r="AR107" s="137" t="s">
        <v>228</v>
      </c>
      <c r="AT107" s="137" t="s">
        <v>147</v>
      </c>
      <c r="AU107" s="137" t="s">
        <v>88</v>
      </c>
      <c r="AY107" s="18" t="s">
        <v>144</v>
      </c>
      <c r="BE107" s="138">
        <f t="shared" si="3"/>
        <v>0</v>
      </c>
      <c r="BF107" s="138">
        <f t="shared" si="4"/>
        <v>0</v>
      </c>
      <c r="BG107" s="138">
        <f t="shared" si="5"/>
        <v>0</v>
      </c>
      <c r="BH107" s="138">
        <f t="shared" si="6"/>
        <v>0</v>
      </c>
      <c r="BI107" s="138">
        <f t="shared" si="7"/>
        <v>0</v>
      </c>
      <c r="BJ107" s="18" t="s">
        <v>88</v>
      </c>
      <c r="BK107" s="138">
        <f t="shared" si="8"/>
        <v>0</v>
      </c>
      <c r="BL107" s="18" t="s">
        <v>228</v>
      </c>
      <c r="BM107" s="137" t="s">
        <v>369</v>
      </c>
    </row>
    <row r="108" spans="2:65" s="1" customFormat="1" ht="16.5" customHeight="1" x14ac:dyDescent="0.2">
      <c r="B108" s="32"/>
      <c r="C108" s="126" t="s">
        <v>266</v>
      </c>
      <c r="D108" s="126" t="s">
        <v>147</v>
      </c>
      <c r="E108" s="127" t="s">
        <v>830</v>
      </c>
      <c r="F108" s="128" t="s">
        <v>831</v>
      </c>
      <c r="G108" s="129" t="s">
        <v>647</v>
      </c>
      <c r="H108" s="130">
        <v>1</v>
      </c>
      <c r="I108" s="287"/>
      <c r="J108" s="132">
        <f t="shared" si="9"/>
        <v>0</v>
      </c>
      <c r="K108" s="128" t="s">
        <v>38</v>
      </c>
      <c r="L108" s="32"/>
      <c r="M108" s="133" t="s">
        <v>38</v>
      </c>
      <c r="N108" s="134" t="s">
        <v>51</v>
      </c>
      <c r="P108" s="135">
        <f t="shared" si="0"/>
        <v>0</v>
      </c>
      <c r="Q108" s="135">
        <v>0</v>
      </c>
      <c r="R108" s="135">
        <f t="shared" si="1"/>
        <v>0</v>
      </c>
      <c r="S108" s="135">
        <v>0</v>
      </c>
      <c r="T108" s="136">
        <f t="shared" si="2"/>
        <v>0</v>
      </c>
      <c r="AR108" s="137" t="s">
        <v>228</v>
      </c>
      <c r="AT108" s="137" t="s">
        <v>147</v>
      </c>
      <c r="AU108" s="137" t="s">
        <v>88</v>
      </c>
      <c r="AY108" s="18" t="s">
        <v>144</v>
      </c>
      <c r="BE108" s="138">
        <f t="shared" si="3"/>
        <v>0</v>
      </c>
      <c r="BF108" s="138">
        <f t="shared" si="4"/>
        <v>0</v>
      </c>
      <c r="BG108" s="138">
        <f t="shared" si="5"/>
        <v>0</v>
      </c>
      <c r="BH108" s="138">
        <f t="shared" si="6"/>
        <v>0</v>
      </c>
      <c r="BI108" s="138">
        <f t="shared" si="7"/>
        <v>0</v>
      </c>
      <c r="BJ108" s="18" t="s">
        <v>88</v>
      </c>
      <c r="BK108" s="138">
        <f t="shared" si="8"/>
        <v>0</v>
      </c>
      <c r="BL108" s="18" t="s">
        <v>228</v>
      </c>
      <c r="BM108" s="137" t="s">
        <v>378</v>
      </c>
    </row>
    <row r="109" spans="2:65" s="1" customFormat="1" ht="21.75" customHeight="1" x14ac:dyDescent="0.2">
      <c r="B109" s="32"/>
      <c r="C109" s="126" t="s">
        <v>270</v>
      </c>
      <c r="D109" s="126" t="s">
        <v>147</v>
      </c>
      <c r="E109" s="127" t="s">
        <v>832</v>
      </c>
      <c r="F109" s="128" t="s">
        <v>833</v>
      </c>
      <c r="G109" s="129" t="s">
        <v>181</v>
      </c>
      <c r="H109" s="130">
        <v>4</v>
      </c>
      <c r="I109" s="287"/>
      <c r="J109" s="132">
        <f t="shared" si="9"/>
        <v>0</v>
      </c>
      <c r="K109" s="128" t="s">
        <v>38</v>
      </c>
      <c r="L109" s="32"/>
      <c r="M109" s="133" t="s">
        <v>38</v>
      </c>
      <c r="N109" s="134" t="s">
        <v>51</v>
      </c>
      <c r="P109" s="135">
        <f t="shared" si="0"/>
        <v>0</v>
      </c>
      <c r="Q109" s="135">
        <v>0</v>
      </c>
      <c r="R109" s="135">
        <f t="shared" si="1"/>
        <v>0</v>
      </c>
      <c r="S109" s="135">
        <v>0</v>
      </c>
      <c r="T109" s="136">
        <f t="shared" si="2"/>
        <v>0</v>
      </c>
      <c r="AR109" s="137" t="s">
        <v>228</v>
      </c>
      <c r="AT109" s="137" t="s">
        <v>147</v>
      </c>
      <c r="AU109" s="137" t="s">
        <v>88</v>
      </c>
      <c r="AY109" s="18" t="s">
        <v>144</v>
      </c>
      <c r="BE109" s="138">
        <f t="shared" si="3"/>
        <v>0</v>
      </c>
      <c r="BF109" s="138">
        <f t="shared" si="4"/>
        <v>0</v>
      </c>
      <c r="BG109" s="138">
        <f t="shared" si="5"/>
        <v>0</v>
      </c>
      <c r="BH109" s="138">
        <f t="shared" si="6"/>
        <v>0</v>
      </c>
      <c r="BI109" s="138">
        <f t="shared" si="7"/>
        <v>0</v>
      </c>
      <c r="BJ109" s="18" t="s">
        <v>88</v>
      </c>
      <c r="BK109" s="138">
        <f t="shared" si="8"/>
        <v>0</v>
      </c>
      <c r="BL109" s="18" t="s">
        <v>228</v>
      </c>
      <c r="BM109" s="137" t="s">
        <v>386</v>
      </c>
    </row>
    <row r="110" spans="2:65" s="11" customFormat="1" ht="25.9" customHeight="1" x14ac:dyDescent="0.2">
      <c r="B110" s="114"/>
      <c r="D110" s="115" t="s">
        <v>79</v>
      </c>
      <c r="E110" s="116" t="s">
        <v>643</v>
      </c>
      <c r="F110" s="116" t="s">
        <v>834</v>
      </c>
      <c r="I110" s="117"/>
      <c r="J110" s="118">
        <f>BK110</f>
        <v>0</v>
      </c>
      <c r="L110" s="114"/>
      <c r="M110" s="119"/>
      <c r="P110" s="120">
        <f>SUM(P111:P123)</f>
        <v>0</v>
      </c>
      <c r="R110" s="120">
        <f>SUM(R111:R123)</f>
        <v>0</v>
      </c>
      <c r="T110" s="121">
        <f>SUM(T111:T123)</f>
        <v>0</v>
      </c>
      <c r="AR110" s="115" t="s">
        <v>88</v>
      </c>
      <c r="AT110" s="122" t="s">
        <v>79</v>
      </c>
      <c r="AU110" s="122" t="s">
        <v>80</v>
      </c>
      <c r="AY110" s="115" t="s">
        <v>144</v>
      </c>
      <c r="BK110" s="123">
        <f>SUM(BK111:BK123)</f>
        <v>0</v>
      </c>
    </row>
    <row r="111" spans="2:65" s="1" customFormat="1" ht="16.5" customHeight="1" x14ac:dyDescent="0.2">
      <c r="B111" s="32"/>
      <c r="C111" s="126" t="s">
        <v>277</v>
      </c>
      <c r="D111" s="126" t="s">
        <v>147</v>
      </c>
      <c r="E111" s="127" t="s">
        <v>835</v>
      </c>
      <c r="F111" s="128" t="s">
        <v>836</v>
      </c>
      <c r="G111" s="129" t="s">
        <v>417</v>
      </c>
      <c r="H111" s="130">
        <v>1</v>
      </c>
      <c r="I111" s="287"/>
      <c r="J111" s="132">
        <f t="shared" ref="J111:J123" si="10">ROUND(I111*H111,2)</f>
        <v>0</v>
      </c>
      <c r="K111" s="128" t="s">
        <v>38</v>
      </c>
      <c r="L111" s="32"/>
      <c r="M111" s="133" t="s">
        <v>38</v>
      </c>
      <c r="N111" s="134" t="s">
        <v>51</v>
      </c>
      <c r="P111" s="135">
        <f t="shared" ref="P111:P123" si="11">O111*H111</f>
        <v>0</v>
      </c>
      <c r="Q111" s="135">
        <v>0</v>
      </c>
      <c r="R111" s="135">
        <f t="shared" ref="R111:R123" si="12">Q111*H111</f>
        <v>0</v>
      </c>
      <c r="S111" s="135">
        <v>0</v>
      </c>
      <c r="T111" s="136">
        <f t="shared" ref="T111:T123" si="13">S111*H111</f>
        <v>0</v>
      </c>
      <c r="AR111" s="137" t="s">
        <v>228</v>
      </c>
      <c r="AT111" s="137" t="s">
        <v>147</v>
      </c>
      <c r="AU111" s="137" t="s">
        <v>88</v>
      </c>
      <c r="AY111" s="18" t="s">
        <v>144</v>
      </c>
      <c r="BE111" s="138">
        <f t="shared" ref="BE111:BE123" si="14">IF(N111="základní",J111,0)</f>
        <v>0</v>
      </c>
      <c r="BF111" s="138">
        <f t="shared" ref="BF111:BF123" si="15">IF(N111="snížená",J111,0)</f>
        <v>0</v>
      </c>
      <c r="BG111" s="138">
        <f t="shared" ref="BG111:BG123" si="16">IF(N111="zákl. přenesená",J111,0)</f>
        <v>0</v>
      </c>
      <c r="BH111" s="138">
        <f t="shared" ref="BH111:BH123" si="17">IF(N111="sníž. přenesená",J111,0)</f>
        <v>0</v>
      </c>
      <c r="BI111" s="138">
        <f t="shared" ref="BI111:BI123" si="18">IF(N111="nulová",J111,0)</f>
        <v>0</v>
      </c>
      <c r="BJ111" s="18" t="s">
        <v>88</v>
      </c>
      <c r="BK111" s="138">
        <f t="shared" ref="BK111:BK123" si="19">ROUND(I111*H111,2)</f>
        <v>0</v>
      </c>
      <c r="BL111" s="18" t="s">
        <v>228</v>
      </c>
      <c r="BM111" s="137" t="s">
        <v>396</v>
      </c>
    </row>
    <row r="112" spans="2:65" s="1" customFormat="1" ht="16.5" customHeight="1" x14ac:dyDescent="0.2">
      <c r="B112" s="32"/>
      <c r="C112" s="126" t="s">
        <v>285</v>
      </c>
      <c r="D112" s="126" t="s">
        <v>147</v>
      </c>
      <c r="E112" s="127" t="s">
        <v>837</v>
      </c>
      <c r="F112" s="128" t="s">
        <v>838</v>
      </c>
      <c r="G112" s="129" t="s">
        <v>647</v>
      </c>
      <c r="H112" s="130">
        <v>4</v>
      </c>
      <c r="I112" s="287"/>
      <c r="J112" s="132">
        <f t="shared" si="10"/>
        <v>0</v>
      </c>
      <c r="K112" s="128" t="s">
        <v>38</v>
      </c>
      <c r="L112" s="32"/>
      <c r="M112" s="133" t="s">
        <v>38</v>
      </c>
      <c r="N112" s="134" t="s">
        <v>51</v>
      </c>
      <c r="P112" s="135">
        <f t="shared" si="11"/>
        <v>0</v>
      </c>
      <c r="Q112" s="135">
        <v>0</v>
      </c>
      <c r="R112" s="135">
        <f t="shared" si="12"/>
        <v>0</v>
      </c>
      <c r="S112" s="135">
        <v>0</v>
      </c>
      <c r="T112" s="136">
        <f t="shared" si="13"/>
        <v>0</v>
      </c>
      <c r="AR112" s="137" t="s">
        <v>228</v>
      </c>
      <c r="AT112" s="137" t="s">
        <v>147</v>
      </c>
      <c r="AU112" s="137" t="s">
        <v>88</v>
      </c>
      <c r="AY112" s="18" t="s">
        <v>144</v>
      </c>
      <c r="BE112" s="138">
        <f t="shared" si="14"/>
        <v>0</v>
      </c>
      <c r="BF112" s="138">
        <f t="shared" si="15"/>
        <v>0</v>
      </c>
      <c r="BG112" s="138">
        <f t="shared" si="16"/>
        <v>0</v>
      </c>
      <c r="BH112" s="138">
        <f t="shared" si="17"/>
        <v>0</v>
      </c>
      <c r="BI112" s="138">
        <f t="shared" si="18"/>
        <v>0</v>
      </c>
      <c r="BJ112" s="18" t="s">
        <v>88</v>
      </c>
      <c r="BK112" s="138">
        <f t="shared" si="19"/>
        <v>0</v>
      </c>
      <c r="BL112" s="18" t="s">
        <v>228</v>
      </c>
      <c r="BM112" s="137" t="s">
        <v>404</v>
      </c>
    </row>
    <row r="113" spans="2:65" s="1" customFormat="1" ht="16.5" customHeight="1" x14ac:dyDescent="0.2">
      <c r="B113" s="32"/>
      <c r="C113" s="126" t="s">
        <v>289</v>
      </c>
      <c r="D113" s="126" t="s">
        <v>147</v>
      </c>
      <c r="E113" s="127" t="s">
        <v>839</v>
      </c>
      <c r="F113" s="128" t="s">
        <v>840</v>
      </c>
      <c r="G113" s="129" t="s">
        <v>647</v>
      </c>
      <c r="H113" s="130">
        <v>1</v>
      </c>
      <c r="I113" s="287"/>
      <c r="J113" s="132">
        <f t="shared" si="10"/>
        <v>0</v>
      </c>
      <c r="K113" s="128" t="s">
        <v>38</v>
      </c>
      <c r="L113" s="32"/>
      <c r="M113" s="133" t="s">
        <v>38</v>
      </c>
      <c r="N113" s="134" t="s">
        <v>51</v>
      </c>
      <c r="P113" s="135">
        <f t="shared" si="11"/>
        <v>0</v>
      </c>
      <c r="Q113" s="135">
        <v>0</v>
      </c>
      <c r="R113" s="135">
        <f t="shared" si="12"/>
        <v>0</v>
      </c>
      <c r="S113" s="135">
        <v>0</v>
      </c>
      <c r="T113" s="136">
        <f t="shared" si="13"/>
        <v>0</v>
      </c>
      <c r="AR113" s="137" t="s">
        <v>228</v>
      </c>
      <c r="AT113" s="137" t="s">
        <v>147</v>
      </c>
      <c r="AU113" s="137" t="s">
        <v>88</v>
      </c>
      <c r="AY113" s="18" t="s">
        <v>144</v>
      </c>
      <c r="BE113" s="138">
        <f t="shared" si="14"/>
        <v>0</v>
      </c>
      <c r="BF113" s="138">
        <f t="shared" si="15"/>
        <v>0</v>
      </c>
      <c r="BG113" s="138">
        <f t="shared" si="16"/>
        <v>0</v>
      </c>
      <c r="BH113" s="138">
        <f t="shared" si="17"/>
        <v>0</v>
      </c>
      <c r="BI113" s="138">
        <f t="shared" si="18"/>
        <v>0</v>
      </c>
      <c r="BJ113" s="18" t="s">
        <v>88</v>
      </c>
      <c r="BK113" s="138">
        <f t="shared" si="19"/>
        <v>0</v>
      </c>
      <c r="BL113" s="18" t="s">
        <v>228</v>
      </c>
      <c r="BM113" s="137" t="s">
        <v>414</v>
      </c>
    </row>
    <row r="114" spans="2:65" s="1" customFormat="1" ht="16.5" customHeight="1" x14ac:dyDescent="0.2">
      <c r="B114" s="32"/>
      <c r="C114" s="126" t="s">
        <v>296</v>
      </c>
      <c r="D114" s="126" t="s">
        <v>147</v>
      </c>
      <c r="E114" s="127" t="s">
        <v>841</v>
      </c>
      <c r="F114" s="128" t="s">
        <v>842</v>
      </c>
      <c r="G114" s="129" t="s">
        <v>647</v>
      </c>
      <c r="H114" s="130">
        <v>2</v>
      </c>
      <c r="I114" s="287"/>
      <c r="J114" s="132">
        <f t="shared" si="10"/>
        <v>0</v>
      </c>
      <c r="K114" s="128" t="s">
        <v>38</v>
      </c>
      <c r="L114" s="32"/>
      <c r="M114" s="133" t="s">
        <v>38</v>
      </c>
      <c r="N114" s="134" t="s">
        <v>51</v>
      </c>
      <c r="P114" s="135">
        <f t="shared" si="11"/>
        <v>0</v>
      </c>
      <c r="Q114" s="135">
        <v>0</v>
      </c>
      <c r="R114" s="135">
        <f t="shared" si="12"/>
        <v>0</v>
      </c>
      <c r="S114" s="135">
        <v>0</v>
      </c>
      <c r="T114" s="136">
        <f t="shared" si="13"/>
        <v>0</v>
      </c>
      <c r="AR114" s="137" t="s">
        <v>228</v>
      </c>
      <c r="AT114" s="137" t="s">
        <v>147</v>
      </c>
      <c r="AU114" s="137" t="s">
        <v>88</v>
      </c>
      <c r="AY114" s="18" t="s">
        <v>144</v>
      </c>
      <c r="BE114" s="138">
        <f t="shared" si="14"/>
        <v>0</v>
      </c>
      <c r="BF114" s="138">
        <f t="shared" si="15"/>
        <v>0</v>
      </c>
      <c r="BG114" s="138">
        <f t="shared" si="16"/>
        <v>0</v>
      </c>
      <c r="BH114" s="138">
        <f t="shared" si="17"/>
        <v>0</v>
      </c>
      <c r="BI114" s="138">
        <f t="shared" si="18"/>
        <v>0</v>
      </c>
      <c r="BJ114" s="18" t="s">
        <v>88</v>
      </c>
      <c r="BK114" s="138">
        <f t="shared" si="19"/>
        <v>0</v>
      </c>
      <c r="BL114" s="18" t="s">
        <v>228</v>
      </c>
      <c r="BM114" s="137" t="s">
        <v>424</v>
      </c>
    </row>
    <row r="115" spans="2:65" s="1" customFormat="1" ht="16.5" customHeight="1" x14ac:dyDescent="0.2">
      <c r="B115" s="32"/>
      <c r="C115" s="126" t="s">
        <v>300</v>
      </c>
      <c r="D115" s="126" t="s">
        <v>147</v>
      </c>
      <c r="E115" s="127" t="s">
        <v>843</v>
      </c>
      <c r="F115" s="128" t="s">
        <v>844</v>
      </c>
      <c r="G115" s="129" t="s">
        <v>417</v>
      </c>
      <c r="H115" s="130">
        <v>4</v>
      </c>
      <c r="I115" s="287"/>
      <c r="J115" s="132">
        <f t="shared" si="10"/>
        <v>0</v>
      </c>
      <c r="K115" s="128" t="s">
        <v>38</v>
      </c>
      <c r="L115" s="32"/>
      <c r="M115" s="133" t="s">
        <v>38</v>
      </c>
      <c r="N115" s="134" t="s">
        <v>51</v>
      </c>
      <c r="P115" s="135">
        <f t="shared" si="11"/>
        <v>0</v>
      </c>
      <c r="Q115" s="135">
        <v>0</v>
      </c>
      <c r="R115" s="135">
        <f t="shared" si="12"/>
        <v>0</v>
      </c>
      <c r="S115" s="135">
        <v>0</v>
      </c>
      <c r="T115" s="136">
        <f t="shared" si="13"/>
        <v>0</v>
      </c>
      <c r="AR115" s="137" t="s">
        <v>228</v>
      </c>
      <c r="AT115" s="137" t="s">
        <v>147</v>
      </c>
      <c r="AU115" s="137" t="s">
        <v>88</v>
      </c>
      <c r="AY115" s="18" t="s">
        <v>144</v>
      </c>
      <c r="BE115" s="138">
        <f t="shared" si="14"/>
        <v>0</v>
      </c>
      <c r="BF115" s="138">
        <f t="shared" si="15"/>
        <v>0</v>
      </c>
      <c r="BG115" s="138">
        <f t="shared" si="16"/>
        <v>0</v>
      </c>
      <c r="BH115" s="138">
        <f t="shared" si="17"/>
        <v>0</v>
      </c>
      <c r="BI115" s="138">
        <f t="shared" si="18"/>
        <v>0</v>
      </c>
      <c r="BJ115" s="18" t="s">
        <v>88</v>
      </c>
      <c r="BK115" s="138">
        <f t="shared" si="19"/>
        <v>0</v>
      </c>
      <c r="BL115" s="18" t="s">
        <v>228</v>
      </c>
      <c r="BM115" s="137" t="s">
        <v>572</v>
      </c>
    </row>
    <row r="116" spans="2:65" s="1" customFormat="1" ht="16.5" customHeight="1" x14ac:dyDescent="0.2">
      <c r="B116" s="32"/>
      <c r="C116" s="126" t="s">
        <v>304</v>
      </c>
      <c r="D116" s="126" t="s">
        <v>147</v>
      </c>
      <c r="E116" s="127" t="s">
        <v>845</v>
      </c>
      <c r="F116" s="128" t="s">
        <v>846</v>
      </c>
      <c r="G116" s="129" t="s">
        <v>417</v>
      </c>
      <c r="H116" s="130">
        <v>4</v>
      </c>
      <c r="I116" s="287"/>
      <c r="J116" s="132">
        <f t="shared" si="10"/>
        <v>0</v>
      </c>
      <c r="K116" s="128" t="s">
        <v>38</v>
      </c>
      <c r="L116" s="32"/>
      <c r="M116" s="133" t="s">
        <v>38</v>
      </c>
      <c r="N116" s="134" t="s">
        <v>51</v>
      </c>
      <c r="P116" s="135">
        <f t="shared" si="11"/>
        <v>0</v>
      </c>
      <c r="Q116" s="135">
        <v>0</v>
      </c>
      <c r="R116" s="135">
        <f t="shared" si="12"/>
        <v>0</v>
      </c>
      <c r="S116" s="135">
        <v>0</v>
      </c>
      <c r="T116" s="136">
        <f t="shared" si="13"/>
        <v>0</v>
      </c>
      <c r="AR116" s="137" t="s">
        <v>228</v>
      </c>
      <c r="AT116" s="137" t="s">
        <v>147</v>
      </c>
      <c r="AU116" s="137" t="s">
        <v>88</v>
      </c>
      <c r="AY116" s="18" t="s">
        <v>144</v>
      </c>
      <c r="BE116" s="138">
        <f t="shared" si="14"/>
        <v>0</v>
      </c>
      <c r="BF116" s="138">
        <f t="shared" si="15"/>
        <v>0</v>
      </c>
      <c r="BG116" s="138">
        <f t="shared" si="16"/>
        <v>0</v>
      </c>
      <c r="BH116" s="138">
        <f t="shared" si="17"/>
        <v>0</v>
      </c>
      <c r="BI116" s="138">
        <f t="shared" si="18"/>
        <v>0</v>
      </c>
      <c r="BJ116" s="18" t="s">
        <v>88</v>
      </c>
      <c r="BK116" s="138">
        <f t="shared" si="19"/>
        <v>0</v>
      </c>
      <c r="BL116" s="18" t="s">
        <v>228</v>
      </c>
      <c r="BM116" s="137" t="s">
        <v>514</v>
      </c>
    </row>
    <row r="117" spans="2:65" s="1" customFormat="1" ht="16.5" customHeight="1" x14ac:dyDescent="0.2">
      <c r="B117" s="32"/>
      <c r="C117" s="126" t="s">
        <v>293</v>
      </c>
      <c r="D117" s="126" t="s">
        <v>147</v>
      </c>
      <c r="E117" s="127" t="s">
        <v>847</v>
      </c>
      <c r="F117" s="128" t="s">
        <v>848</v>
      </c>
      <c r="G117" s="129" t="s">
        <v>244</v>
      </c>
      <c r="H117" s="130">
        <v>30</v>
      </c>
      <c r="I117" s="287"/>
      <c r="J117" s="132">
        <f t="shared" si="10"/>
        <v>0</v>
      </c>
      <c r="K117" s="128" t="s">
        <v>38</v>
      </c>
      <c r="L117" s="32"/>
      <c r="M117" s="133" t="s">
        <v>38</v>
      </c>
      <c r="N117" s="134" t="s">
        <v>51</v>
      </c>
      <c r="P117" s="135">
        <f t="shared" si="11"/>
        <v>0</v>
      </c>
      <c r="Q117" s="135">
        <v>0</v>
      </c>
      <c r="R117" s="135">
        <f t="shared" si="12"/>
        <v>0</v>
      </c>
      <c r="S117" s="135">
        <v>0</v>
      </c>
      <c r="T117" s="136">
        <f t="shared" si="13"/>
        <v>0</v>
      </c>
      <c r="AR117" s="137" t="s">
        <v>228</v>
      </c>
      <c r="AT117" s="137" t="s">
        <v>147</v>
      </c>
      <c r="AU117" s="137" t="s">
        <v>88</v>
      </c>
      <c r="AY117" s="18" t="s">
        <v>144</v>
      </c>
      <c r="BE117" s="138">
        <f t="shared" si="14"/>
        <v>0</v>
      </c>
      <c r="BF117" s="138">
        <f t="shared" si="15"/>
        <v>0</v>
      </c>
      <c r="BG117" s="138">
        <f t="shared" si="16"/>
        <v>0</v>
      </c>
      <c r="BH117" s="138">
        <f t="shared" si="17"/>
        <v>0</v>
      </c>
      <c r="BI117" s="138">
        <f t="shared" si="18"/>
        <v>0</v>
      </c>
      <c r="BJ117" s="18" t="s">
        <v>88</v>
      </c>
      <c r="BK117" s="138">
        <f t="shared" si="19"/>
        <v>0</v>
      </c>
      <c r="BL117" s="18" t="s">
        <v>228</v>
      </c>
      <c r="BM117" s="137" t="s">
        <v>473</v>
      </c>
    </row>
    <row r="118" spans="2:65" s="1" customFormat="1" ht="16.5" customHeight="1" x14ac:dyDescent="0.2">
      <c r="B118" s="32"/>
      <c r="C118" s="126" t="s">
        <v>313</v>
      </c>
      <c r="D118" s="126" t="s">
        <v>147</v>
      </c>
      <c r="E118" s="127" t="s">
        <v>849</v>
      </c>
      <c r="F118" s="128" t="s">
        <v>850</v>
      </c>
      <c r="G118" s="129" t="s">
        <v>244</v>
      </c>
      <c r="H118" s="130">
        <v>80</v>
      </c>
      <c r="I118" s="287"/>
      <c r="J118" s="132">
        <f t="shared" si="10"/>
        <v>0</v>
      </c>
      <c r="K118" s="128" t="s">
        <v>38</v>
      </c>
      <c r="L118" s="32"/>
      <c r="M118" s="133" t="s">
        <v>38</v>
      </c>
      <c r="N118" s="134" t="s">
        <v>51</v>
      </c>
      <c r="P118" s="135">
        <f t="shared" si="11"/>
        <v>0</v>
      </c>
      <c r="Q118" s="135">
        <v>0</v>
      </c>
      <c r="R118" s="135">
        <f t="shared" si="12"/>
        <v>0</v>
      </c>
      <c r="S118" s="135">
        <v>0</v>
      </c>
      <c r="T118" s="136">
        <f t="shared" si="13"/>
        <v>0</v>
      </c>
      <c r="AR118" s="137" t="s">
        <v>228</v>
      </c>
      <c r="AT118" s="137" t="s">
        <v>147</v>
      </c>
      <c r="AU118" s="137" t="s">
        <v>88</v>
      </c>
      <c r="AY118" s="18" t="s">
        <v>144</v>
      </c>
      <c r="BE118" s="138">
        <f t="shared" si="14"/>
        <v>0</v>
      </c>
      <c r="BF118" s="138">
        <f t="shared" si="15"/>
        <v>0</v>
      </c>
      <c r="BG118" s="138">
        <f t="shared" si="16"/>
        <v>0</v>
      </c>
      <c r="BH118" s="138">
        <f t="shared" si="17"/>
        <v>0</v>
      </c>
      <c r="BI118" s="138">
        <f t="shared" si="18"/>
        <v>0</v>
      </c>
      <c r="BJ118" s="18" t="s">
        <v>88</v>
      </c>
      <c r="BK118" s="138">
        <f t="shared" si="19"/>
        <v>0</v>
      </c>
      <c r="BL118" s="18" t="s">
        <v>228</v>
      </c>
      <c r="BM118" s="137" t="s">
        <v>593</v>
      </c>
    </row>
    <row r="119" spans="2:65" s="1" customFormat="1" ht="16.5" customHeight="1" x14ac:dyDescent="0.2">
      <c r="B119" s="32"/>
      <c r="C119" s="126" t="s">
        <v>317</v>
      </c>
      <c r="D119" s="126" t="s">
        <v>147</v>
      </c>
      <c r="E119" s="127" t="s">
        <v>851</v>
      </c>
      <c r="F119" s="128" t="s">
        <v>852</v>
      </c>
      <c r="G119" s="129" t="s">
        <v>647</v>
      </c>
      <c r="H119" s="130">
        <v>4</v>
      </c>
      <c r="I119" s="287"/>
      <c r="J119" s="132">
        <f t="shared" si="10"/>
        <v>0</v>
      </c>
      <c r="K119" s="128" t="s">
        <v>38</v>
      </c>
      <c r="L119" s="32"/>
      <c r="M119" s="133" t="s">
        <v>38</v>
      </c>
      <c r="N119" s="134" t="s">
        <v>51</v>
      </c>
      <c r="P119" s="135">
        <f t="shared" si="11"/>
        <v>0</v>
      </c>
      <c r="Q119" s="135">
        <v>0</v>
      </c>
      <c r="R119" s="135">
        <f t="shared" si="12"/>
        <v>0</v>
      </c>
      <c r="S119" s="135">
        <v>0</v>
      </c>
      <c r="T119" s="136">
        <f t="shared" si="13"/>
        <v>0</v>
      </c>
      <c r="AR119" s="137" t="s">
        <v>228</v>
      </c>
      <c r="AT119" s="137" t="s">
        <v>147</v>
      </c>
      <c r="AU119" s="137" t="s">
        <v>88</v>
      </c>
      <c r="AY119" s="18" t="s">
        <v>144</v>
      </c>
      <c r="BE119" s="138">
        <f t="shared" si="14"/>
        <v>0</v>
      </c>
      <c r="BF119" s="138">
        <f t="shared" si="15"/>
        <v>0</v>
      </c>
      <c r="BG119" s="138">
        <f t="shared" si="16"/>
        <v>0</v>
      </c>
      <c r="BH119" s="138">
        <f t="shared" si="17"/>
        <v>0</v>
      </c>
      <c r="BI119" s="138">
        <f t="shared" si="18"/>
        <v>0</v>
      </c>
      <c r="BJ119" s="18" t="s">
        <v>88</v>
      </c>
      <c r="BK119" s="138">
        <f t="shared" si="19"/>
        <v>0</v>
      </c>
      <c r="BL119" s="18" t="s">
        <v>228</v>
      </c>
      <c r="BM119" s="137" t="s">
        <v>528</v>
      </c>
    </row>
    <row r="120" spans="2:65" s="1" customFormat="1" ht="16.5" customHeight="1" x14ac:dyDescent="0.2">
      <c r="B120" s="32"/>
      <c r="C120" s="126" t="s">
        <v>321</v>
      </c>
      <c r="D120" s="126" t="s">
        <v>147</v>
      </c>
      <c r="E120" s="127" t="s">
        <v>853</v>
      </c>
      <c r="F120" s="128" t="s">
        <v>854</v>
      </c>
      <c r="G120" s="129" t="s">
        <v>647</v>
      </c>
      <c r="H120" s="130">
        <v>2</v>
      </c>
      <c r="I120" s="287"/>
      <c r="J120" s="132">
        <f t="shared" si="10"/>
        <v>0</v>
      </c>
      <c r="K120" s="128" t="s">
        <v>38</v>
      </c>
      <c r="L120" s="32"/>
      <c r="M120" s="133" t="s">
        <v>38</v>
      </c>
      <c r="N120" s="134" t="s">
        <v>51</v>
      </c>
      <c r="P120" s="135">
        <f t="shared" si="11"/>
        <v>0</v>
      </c>
      <c r="Q120" s="135">
        <v>0</v>
      </c>
      <c r="R120" s="135">
        <f t="shared" si="12"/>
        <v>0</v>
      </c>
      <c r="S120" s="135">
        <v>0</v>
      </c>
      <c r="T120" s="136">
        <f t="shared" si="13"/>
        <v>0</v>
      </c>
      <c r="AR120" s="137" t="s">
        <v>228</v>
      </c>
      <c r="AT120" s="137" t="s">
        <v>147</v>
      </c>
      <c r="AU120" s="137" t="s">
        <v>88</v>
      </c>
      <c r="AY120" s="18" t="s">
        <v>144</v>
      </c>
      <c r="BE120" s="138">
        <f t="shared" si="14"/>
        <v>0</v>
      </c>
      <c r="BF120" s="138">
        <f t="shared" si="15"/>
        <v>0</v>
      </c>
      <c r="BG120" s="138">
        <f t="shared" si="16"/>
        <v>0</v>
      </c>
      <c r="BH120" s="138">
        <f t="shared" si="17"/>
        <v>0</v>
      </c>
      <c r="BI120" s="138">
        <f t="shared" si="18"/>
        <v>0</v>
      </c>
      <c r="BJ120" s="18" t="s">
        <v>88</v>
      </c>
      <c r="BK120" s="138">
        <f t="shared" si="19"/>
        <v>0</v>
      </c>
      <c r="BL120" s="18" t="s">
        <v>228</v>
      </c>
      <c r="BM120" s="137" t="s">
        <v>608</v>
      </c>
    </row>
    <row r="121" spans="2:65" s="1" customFormat="1" ht="16.5" customHeight="1" x14ac:dyDescent="0.2">
      <c r="B121" s="32"/>
      <c r="C121" s="126" t="s">
        <v>325</v>
      </c>
      <c r="D121" s="126" t="s">
        <v>147</v>
      </c>
      <c r="E121" s="127" t="s">
        <v>855</v>
      </c>
      <c r="F121" s="128" t="s">
        <v>856</v>
      </c>
      <c r="G121" s="129" t="s">
        <v>647</v>
      </c>
      <c r="H121" s="130">
        <v>2</v>
      </c>
      <c r="I121" s="287"/>
      <c r="J121" s="132">
        <f t="shared" si="10"/>
        <v>0</v>
      </c>
      <c r="K121" s="128" t="s">
        <v>38</v>
      </c>
      <c r="L121" s="32"/>
      <c r="M121" s="133" t="s">
        <v>38</v>
      </c>
      <c r="N121" s="134" t="s">
        <v>51</v>
      </c>
      <c r="P121" s="135">
        <f t="shared" si="11"/>
        <v>0</v>
      </c>
      <c r="Q121" s="135">
        <v>0</v>
      </c>
      <c r="R121" s="135">
        <f t="shared" si="12"/>
        <v>0</v>
      </c>
      <c r="S121" s="135">
        <v>0</v>
      </c>
      <c r="T121" s="136">
        <f t="shared" si="13"/>
        <v>0</v>
      </c>
      <c r="AR121" s="137" t="s">
        <v>228</v>
      </c>
      <c r="AT121" s="137" t="s">
        <v>147</v>
      </c>
      <c r="AU121" s="137" t="s">
        <v>88</v>
      </c>
      <c r="AY121" s="18" t="s">
        <v>144</v>
      </c>
      <c r="BE121" s="138">
        <f t="shared" si="14"/>
        <v>0</v>
      </c>
      <c r="BF121" s="138">
        <f t="shared" si="15"/>
        <v>0</v>
      </c>
      <c r="BG121" s="138">
        <f t="shared" si="16"/>
        <v>0</v>
      </c>
      <c r="BH121" s="138">
        <f t="shared" si="17"/>
        <v>0</v>
      </c>
      <c r="BI121" s="138">
        <f t="shared" si="18"/>
        <v>0</v>
      </c>
      <c r="BJ121" s="18" t="s">
        <v>88</v>
      </c>
      <c r="BK121" s="138">
        <f t="shared" si="19"/>
        <v>0</v>
      </c>
      <c r="BL121" s="18" t="s">
        <v>228</v>
      </c>
      <c r="BM121" s="137" t="s">
        <v>617</v>
      </c>
    </row>
    <row r="122" spans="2:65" s="1" customFormat="1" ht="16.5" customHeight="1" x14ac:dyDescent="0.2">
      <c r="B122" s="32"/>
      <c r="C122" s="126" t="s">
        <v>329</v>
      </c>
      <c r="D122" s="126" t="s">
        <v>147</v>
      </c>
      <c r="E122" s="127" t="s">
        <v>857</v>
      </c>
      <c r="F122" s="128" t="s">
        <v>858</v>
      </c>
      <c r="G122" s="129" t="s">
        <v>150</v>
      </c>
      <c r="H122" s="130">
        <v>1</v>
      </c>
      <c r="I122" s="287"/>
      <c r="J122" s="132">
        <f t="shared" si="10"/>
        <v>0</v>
      </c>
      <c r="K122" s="128" t="s">
        <v>38</v>
      </c>
      <c r="L122" s="32"/>
      <c r="M122" s="133" t="s">
        <v>38</v>
      </c>
      <c r="N122" s="134" t="s">
        <v>51</v>
      </c>
      <c r="P122" s="135">
        <f t="shared" si="11"/>
        <v>0</v>
      </c>
      <c r="Q122" s="135">
        <v>0</v>
      </c>
      <c r="R122" s="135">
        <f t="shared" si="12"/>
        <v>0</v>
      </c>
      <c r="S122" s="135">
        <v>0</v>
      </c>
      <c r="T122" s="136">
        <f t="shared" si="13"/>
        <v>0</v>
      </c>
      <c r="AR122" s="137" t="s">
        <v>228</v>
      </c>
      <c r="AT122" s="137" t="s">
        <v>147</v>
      </c>
      <c r="AU122" s="137" t="s">
        <v>88</v>
      </c>
      <c r="AY122" s="18" t="s">
        <v>144</v>
      </c>
      <c r="BE122" s="138">
        <f t="shared" si="14"/>
        <v>0</v>
      </c>
      <c r="BF122" s="138">
        <f t="shared" si="15"/>
        <v>0</v>
      </c>
      <c r="BG122" s="138">
        <f t="shared" si="16"/>
        <v>0</v>
      </c>
      <c r="BH122" s="138">
        <f t="shared" si="17"/>
        <v>0</v>
      </c>
      <c r="BI122" s="138">
        <f t="shared" si="18"/>
        <v>0</v>
      </c>
      <c r="BJ122" s="18" t="s">
        <v>88</v>
      </c>
      <c r="BK122" s="138">
        <f t="shared" si="19"/>
        <v>0</v>
      </c>
      <c r="BL122" s="18" t="s">
        <v>228</v>
      </c>
      <c r="BM122" s="137" t="s">
        <v>625</v>
      </c>
    </row>
    <row r="123" spans="2:65" s="1" customFormat="1" ht="16.5" customHeight="1" x14ac:dyDescent="0.2">
      <c r="B123" s="32"/>
      <c r="C123" s="126" t="s">
        <v>333</v>
      </c>
      <c r="D123" s="126" t="s">
        <v>147</v>
      </c>
      <c r="E123" s="127" t="s">
        <v>859</v>
      </c>
      <c r="F123" s="128" t="s">
        <v>860</v>
      </c>
      <c r="G123" s="129" t="s">
        <v>861</v>
      </c>
      <c r="H123" s="130">
        <v>60</v>
      </c>
      <c r="I123" s="287"/>
      <c r="J123" s="132">
        <f t="shared" si="10"/>
        <v>0</v>
      </c>
      <c r="K123" s="128" t="s">
        <v>38</v>
      </c>
      <c r="L123" s="32"/>
      <c r="M123" s="133" t="s">
        <v>38</v>
      </c>
      <c r="N123" s="134" t="s">
        <v>51</v>
      </c>
      <c r="P123" s="135">
        <f t="shared" si="11"/>
        <v>0</v>
      </c>
      <c r="Q123" s="135">
        <v>0</v>
      </c>
      <c r="R123" s="135">
        <f t="shared" si="12"/>
        <v>0</v>
      </c>
      <c r="S123" s="135">
        <v>0</v>
      </c>
      <c r="T123" s="136">
        <f t="shared" si="13"/>
        <v>0</v>
      </c>
      <c r="AR123" s="137" t="s">
        <v>228</v>
      </c>
      <c r="AT123" s="137" t="s">
        <v>147</v>
      </c>
      <c r="AU123" s="137" t="s">
        <v>88</v>
      </c>
      <c r="AY123" s="18" t="s">
        <v>144</v>
      </c>
      <c r="BE123" s="138">
        <f t="shared" si="14"/>
        <v>0</v>
      </c>
      <c r="BF123" s="138">
        <f t="shared" si="15"/>
        <v>0</v>
      </c>
      <c r="BG123" s="138">
        <f t="shared" si="16"/>
        <v>0</v>
      </c>
      <c r="BH123" s="138">
        <f t="shared" si="17"/>
        <v>0</v>
      </c>
      <c r="BI123" s="138">
        <f t="shared" si="18"/>
        <v>0</v>
      </c>
      <c r="BJ123" s="18" t="s">
        <v>88</v>
      </c>
      <c r="BK123" s="138">
        <f t="shared" si="19"/>
        <v>0</v>
      </c>
      <c r="BL123" s="18" t="s">
        <v>228</v>
      </c>
      <c r="BM123" s="137" t="s">
        <v>534</v>
      </c>
    </row>
    <row r="124" spans="2:65" s="11" customFormat="1" ht="25.9" customHeight="1" x14ac:dyDescent="0.2">
      <c r="B124" s="114"/>
      <c r="D124" s="115" t="s">
        <v>79</v>
      </c>
      <c r="E124" s="116" t="s">
        <v>862</v>
      </c>
      <c r="F124" s="116" t="s">
        <v>863</v>
      </c>
      <c r="I124" s="117"/>
      <c r="J124" s="118">
        <f>BK124</f>
        <v>0</v>
      </c>
      <c r="L124" s="114"/>
      <c r="M124" s="119"/>
      <c r="P124" s="120">
        <f>SUM(P125:P129)</f>
        <v>0</v>
      </c>
      <c r="R124" s="120">
        <f>SUM(R125:R129)</f>
        <v>0</v>
      </c>
      <c r="T124" s="121">
        <f>SUM(T125:T129)</f>
        <v>0</v>
      </c>
      <c r="AR124" s="115" t="s">
        <v>88</v>
      </c>
      <c r="AT124" s="122" t="s">
        <v>79</v>
      </c>
      <c r="AU124" s="122" t="s">
        <v>80</v>
      </c>
      <c r="AY124" s="115" t="s">
        <v>144</v>
      </c>
      <c r="BK124" s="123">
        <f>SUM(BK125:BK129)</f>
        <v>0</v>
      </c>
    </row>
    <row r="125" spans="2:65" s="1" customFormat="1" ht="16.5" customHeight="1" x14ac:dyDescent="0.2">
      <c r="B125" s="32"/>
      <c r="C125" s="126" t="s">
        <v>337</v>
      </c>
      <c r="D125" s="126" t="s">
        <v>147</v>
      </c>
      <c r="E125" s="127" t="s">
        <v>864</v>
      </c>
      <c r="F125" s="128" t="s">
        <v>865</v>
      </c>
      <c r="G125" s="129" t="s">
        <v>417</v>
      </c>
      <c r="H125" s="130">
        <v>1</v>
      </c>
      <c r="I125" s="287"/>
      <c r="J125" s="132">
        <f>ROUND(I125*H125,2)</f>
        <v>0</v>
      </c>
      <c r="K125" s="128" t="s">
        <v>38</v>
      </c>
      <c r="L125" s="32"/>
      <c r="M125" s="133" t="s">
        <v>38</v>
      </c>
      <c r="N125" s="134" t="s">
        <v>51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228</v>
      </c>
      <c r="AT125" s="137" t="s">
        <v>147</v>
      </c>
      <c r="AU125" s="137" t="s">
        <v>88</v>
      </c>
      <c r="AY125" s="18" t="s">
        <v>144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8" t="s">
        <v>88</v>
      </c>
      <c r="BK125" s="138">
        <f>ROUND(I125*H125,2)</f>
        <v>0</v>
      </c>
      <c r="BL125" s="18" t="s">
        <v>228</v>
      </c>
      <c r="BM125" s="137" t="s">
        <v>687</v>
      </c>
    </row>
    <row r="126" spans="2:65" s="1" customFormat="1" ht="16.5" customHeight="1" x14ac:dyDescent="0.2">
      <c r="B126" s="32"/>
      <c r="C126" s="126" t="s">
        <v>341</v>
      </c>
      <c r="D126" s="126" t="s">
        <v>147</v>
      </c>
      <c r="E126" s="127" t="s">
        <v>866</v>
      </c>
      <c r="F126" s="128" t="s">
        <v>867</v>
      </c>
      <c r="G126" s="129" t="s">
        <v>417</v>
      </c>
      <c r="H126" s="130">
        <v>1</v>
      </c>
      <c r="I126" s="287"/>
      <c r="J126" s="132">
        <f>ROUND(I126*H126,2)</f>
        <v>0</v>
      </c>
      <c r="K126" s="128" t="s">
        <v>38</v>
      </c>
      <c r="L126" s="32"/>
      <c r="M126" s="133" t="s">
        <v>38</v>
      </c>
      <c r="N126" s="134" t="s">
        <v>51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228</v>
      </c>
      <c r="AT126" s="137" t="s">
        <v>147</v>
      </c>
      <c r="AU126" s="137" t="s">
        <v>88</v>
      </c>
      <c r="AY126" s="18" t="s">
        <v>144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88</v>
      </c>
      <c r="BK126" s="138">
        <f>ROUND(I126*H126,2)</f>
        <v>0</v>
      </c>
      <c r="BL126" s="18" t="s">
        <v>228</v>
      </c>
      <c r="BM126" s="137" t="s">
        <v>549</v>
      </c>
    </row>
    <row r="127" spans="2:65" s="1" customFormat="1" ht="16.5" customHeight="1" x14ac:dyDescent="0.2">
      <c r="B127" s="32"/>
      <c r="C127" s="126" t="s">
        <v>347</v>
      </c>
      <c r="D127" s="126" t="s">
        <v>147</v>
      </c>
      <c r="E127" s="127" t="s">
        <v>868</v>
      </c>
      <c r="F127" s="128" t="s">
        <v>869</v>
      </c>
      <c r="G127" s="129" t="s">
        <v>417</v>
      </c>
      <c r="H127" s="130">
        <v>1</v>
      </c>
      <c r="I127" s="287"/>
      <c r="J127" s="132">
        <f>ROUND(I127*H127,2)</f>
        <v>0</v>
      </c>
      <c r="K127" s="128" t="s">
        <v>38</v>
      </c>
      <c r="L127" s="32"/>
      <c r="M127" s="133" t="s">
        <v>38</v>
      </c>
      <c r="N127" s="134" t="s">
        <v>51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228</v>
      </c>
      <c r="AT127" s="137" t="s">
        <v>147</v>
      </c>
      <c r="AU127" s="137" t="s">
        <v>88</v>
      </c>
      <c r="AY127" s="18" t="s">
        <v>144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8" t="s">
        <v>88</v>
      </c>
      <c r="BK127" s="138">
        <f>ROUND(I127*H127,2)</f>
        <v>0</v>
      </c>
      <c r="BL127" s="18" t="s">
        <v>228</v>
      </c>
      <c r="BM127" s="137" t="s">
        <v>690</v>
      </c>
    </row>
    <row r="128" spans="2:65" s="1" customFormat="1" ht="16.5" customHeight="1" x14ac:dyDescent="0.2">
      <c r="B128" s="32"/>
      <c r="C128" s="126" t="s">
        <v>351</v>
      </c>
      <c r="D128" s="126" t="s">
        <v>147</v>
      </c>
      <c r="E128" s="127" t="s">
        <v>870</v>
      </c>
      <c r="F128" s="128" t="s">
        <v>871</v>
      </c>
      <c r="G128" s="129" t="s">
        <v>417</v>
      </c>
      <c r="H128" s="130">
        <v>1</v>
      </c>
      <c r="I128" s="287"/>
      <c r="J128" s="132">
        <f>ROUND(I128*H128,2)</f>
        <v>0</v>
      </c>
      <c r="K128" s="128" t="s">
        <v>38</v>
      </c>
      <c r="L128" s="32"/>
      <c r="M128" s="133" t="s">
        <v>38</v>
      </c>
      <c r="N128" s="134" t="s">
        <v>51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228</v>
      </c>
      <c r="AT128" s="137" t="s">
        <v>147</v>
      </c>
      <c r="AU128" s="137" t="s">
        <v>88</v>
      </c>
      <c r="AY128" s="18" t="s">
        <v>144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8" t="s">
        <v>88</v>
      </c>
      <c r="BK128" s="138">
        <f>ROUND(I128*H128,2)</f>
        <v>0</v>
      </c>
      <c r="BL128" s="18" t="s">
        <v>228</v>
      </c>
      <c r="BM128" s="137" t="s">
        <v>555</v>
      </c>
    </row>
    <row r="129" spans="2:65" s="1" customFormat="1" ht="16.5" customHeight="1" x14ac:dyDescent="0.2">
      <c r="B129" s="32"/>
      <c r="C129" s="126" t="s">
        <v>355</v>
      </c>
      <c r="D129" s="126" t="s">
        <v>147</v>
      </c>
      <c r="E129" s="127" t="s">
        <v>872</v>
      </c>
      <c r="F129" s="128" t="s">
        <v>873</v>
      </c>
      <c r="G129" s="129" t="s">
        <v>417</v>
      </c>
      <c r="H129" s="130">
        <v>1</v>
      </c>
      <c r="I129" s="287"/>
      <c r="J129" s="132">
        <f>ROUND(I129*H129,2)</f>
        <v>0</v>
      </c>
      <c r="K129" s="128" t="s">
        <v>38</v>
      </c>
      <c r="L129" s="32"/>
      <c r="M129" s="176" t="s">
        <v>38</v>
      </c>
      <c r="N129" s="177" t="s">
        <v>51</v>
      </c>
      <c r="O129" s="174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AR129" s="137" t="s">
        <v>228</v>
      </c>
      <c r="AT129" s="137" t="s">
        <v>147</v>
      </c>
      <c r="AU129" s="137" t="s">
        <v>88</v>
      </c>
      <c r="AY129" s="18" t="s">
        <v>144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8" t="s">
        <v>88</v>
      </c>
      <c r="BK129" s="138">
        <f>ROUND(I129*H129,2)</f>
        <v>0</v>
      </c>
      <c r="BL129" s="18" t="s">
        <v>228</v>
      </c>
      <c r="BM129" s="137" t="s">
        <v>561</v>
      </c>
    </row>
    <row r="130" spans="2:65" s="1" customFormat="1" ht="6.95" customHeight="1" x14ac:dyDescent="0.2"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32"/>
    </row>
  </sheetData>
  <sheetProtection formatColumns="0" formatRows="0" autoFilter="0"/>
  <autoFilter ref="C81:K129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N130"/>
  <sheetViews>
    <sheetView showGridLines="0" topLeftCell="G79" zoomScaleNormal="100" workbookViewId="0">
      <selection activeCell="L17" sqref="L1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2.33203125" hidden="1" customWidth="1"/>
    <col min="13" max="13" width="1.6640625" customWidth="1"/>
    <col min="14" max="14" width="10.83203125" hidden="1" customWidth="1"/>
    <col min="15" max="15" width="0" hidden="1" customWidth="1"/>
    <col min="16" max="21" width="14.1640625" hidden="1" customWidth="1"/>
    <col min="22" max="22" width="16.33203125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AU2" s="18" t="s">
        <v>102</v>
      </c>
    </row>
    <row r="3" spans="2:47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67"/>
      <c r="M3" s="21"/>
      <c r="AU3" s="18" t="s">
        <v>90</v>
      </c>
    </row>
    <row r="4" spans="2:47" ht="24.95" customHeight="1" x14ac:dyDescent="0.2">
      <c r="B4" s="21"/>
      <c r="D4" s="22" t="s">
        <v>106</v>
      </c>
      <c r="M4" s="21"/>
      <c r="N4" s="82" t="s">
        <v>10</v>
      </c>
      <c r="AU4" s="18" t="s">
        <v>4</v>
      </c>
    </row>
    <row r="5" spans="2:47" ht="6.95" customHeight="1" x14ac:dyDescent="0.2">
      <c r="B5" s="21"/>
      <c r="M5" s="21"/>
    </row>
    <row r="6" spans="2:47" ht="12" customHeight="1" x14ac:dyDescent="0.2">
      <c r="B6" s="21"/>
      <c r="D6" s="28" t="s">
        <v>16</v>
      </c>
      <c r="M6" s="21"/>
    </row>
    <row r="7" spans="2:47" ht="16.5" customHeight="1" x14ac:dyDescent="0.2">
      <c r="B7" s="21"/>
      <c r="E7" s="326" t="str">
        <f>'Rekapitulace stavby'!K6</f>
        <v>UK-1.LF- Instalace systému VZT a klimatizace, Studničkova 2, Praha</v>
      </c>
      <c r="F7" s="327"/>
      <c r="G7" s="327"/>
      <c r="H7" s="327"/>
      <c r="M7" s="21"/>
    </row>
    <row r="8" spans="2:47" s="1" customFormat="1" ht="12" customHeight="1" x14ac:dyDescent="0.2">
      <c r="B8" s="32"/>
      <c r="D8" s="28" t="s">
        <v>107</v>
      </c>
      <c r="M8" s="32"/>
    </row>
    <row r="9" spans="2:47" s="1" customFormat="1" ht="16.5" customHeight="1" x14ac:dyDescent="0.2">
      <c r="B9" s="32"/>
      <c r="E9" s="311" t="s">
        <v>874</v>
      </c>
      <c r="F9" s="325"/>
      <c r="G9" s="325"/>
      <c r="H9" s="325"/>
      <c r="M9" s="32"/>
    </row>
    <row r="10" spans="2:47" s="1" customFormat="1" x14ac:dyDescent="0.2">
      <c r="B10" s="32"/>
      <c r="M10" s="32"/>
    </row>
    <row r="11" spans="2:47" s="1" customFormat="1" ht="12" customHeight="1" x14ac:dyDescent="0.2">
      <c r="B11" s="32"/>
      <c r="D11" s="28" t="s">
        <v>18</v>
      </c>
      <c r="F11" s="26" t="s">
        <v>38</v>
      </c>
      <c r="I11" s="28" t="s">
        <v>20</v>
      </c>
      <c r="J11" s="26" t="s">
        <v>38</v>
      </c>
      <c r="M11" s="32"/>
    </row>
    <row r="12" spans="2:47" s="1" customFormat="1" ht="12" customHeight="1" x14ac:dyDescent="0.2">
      <c r="B12" s="32"/>
      <c r="D12" s="28" t="s">
        <v>22</v>
      </c>
      <c r="F12" s="26" t="s">
        <v>23</v>
      </c>
      <c r="I12" s="28" t="s">
        <v>24</v>
      </c>
      <c r="J12" s="272" t="str">
        <f>'Rekapitulace stavby'!AN8</f>
        <v>Vyplň údaj</v>
      </c>
      <c r="M12" s="32"/>
    </row>
    <row r="13" spans="2:47" s="1" customFormat="1" ht="10.9" customHeight="1" x14ac:dyDescent="0.2">
      <c r="B13" s="32"/>
      <c r="M13" s="32"/>
    </row>
    <row r="14" spans="2:47" s="1" customFormat="1" ht="12" customHeight="1" x14ac:dyDescent="0.2">
      <c r="B14" s="32"/>
      <c r="D14" s="28" t="s">
        <v>30</v>
      </c>
      <c r="I14" s="28" t="s">
        <v>31</v>
      </c>
      <c r="J14" s="26" t="s">
        <v>32</v>
      </c>
      <c r="M14" s="32"/>
    </row>
    <row r="15" spans="2:47" s="1" customFormat="1" ht="18" customHeight="1" x14ac:dyDescent="0.2">
      <c r="B15" s="32"/>
      <c r="E15" s="26" t="s">
        <v>33</v>
      </c>
      <c r="I15" s="28" t="s">
        <v>34</v>
      </c>
      <c r="J15" s="26" t="s">
        <v>35</v>
      </c>
      <c r="M15" s="32"/>
    </row>
    <row r="16" spans="2:47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8" t="s">
        <v>36</v>
      </c>
      <c r="I17" s="28" t="s">
        <v>31</v>
      </c>
      <c r="J17" s="274" t="str">
        <f>'Rekapitulace stavby'!AN13</f>
        <v>Vyplň údaj</v>
      </c>
      <c r="M17" s="32"/>
    </row>
    <row r="18" spans="2:13" s="1" customFormat="1" ht="18" customHeight="1" x14ac:dyDescent="0.2">
      <c r="B18" s="32"/>
      <c r="E18" s="328" t="str">
        <f>'Rekapitulace stavby'!E14</f>
        <v>Vyplň údaj</v>
      </c>
      <c r="F18" s="329"/>
      <c r="G18" s="329"/>
      <c r="H18" s="329"/>
      <c r="I18" s="28" t="s">
        <v>34</v>
      </c>
      <c r="J18" s="274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8" t="s">
        <v>37</v>
      </c>
      <c r="I20" s="28" t="s">
        <v>31</v>
      </c>
      <c r="J20" s="26" t="str">
        <f>IF('Rekapitulace stavby'!AN16="","",'Rekapitulace stavby'!AN16)</f>
        <v/>
      </c>
      <c r="M20" s="32"/>
    </row>
    <row r="21" spans="2:13" s="1" customFormat="1" ht="18" customHeight="1" x14ac:dyDescent="0.2">
      <c r="B21" s="32"/>
      <c r="E21" s="26" t="str">
        <f>IF('Rekapitulace stavby'!E17="","",'Rekapitulace stavby'!E17)</f>
        <v xml:space="preserve"> </v>
      </c>
      <c r="I21" s="28" t="s">
        <v>34</v>
      </c>
      <c r="J21" s="26" t="str">
        <f>IF('Rekapitulace stavby'!AN17="","",'Rekapitulace stavby'!AN17)</f>
        <v/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8" t="s">
        <v>41</v>
      </c>
      <c r="I23" s="28" t="s">
        <v>31</v>
      </c>
      <c r="J23" s="26" t="s">
        <v>38</v>
      </c>
      <c r="M23" s="32"/>
    </row>
    <row r="24" spans="2:13" s="1" customFormat="1" ht="18" customHeight="1" x14ac:dyDescent="0.2">
      <c r="B24" s="32"/>
      <c r="E24" s="26" t="s">
        <v>779</v>
      </c>
      <c r="I24" s="28" t="s">
        <v>34</v>
      </c>
      <c r="J24" s="26" t="s">
        <v>38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8" t="s">
        <v>44</v>
      </c>
      <c r="M26" s="32"/>
    </row>
    <row r="27" spans="2:13" s="7" customFormat="1" ht="16.5" customHeight="1" x14ac:dyDescent="0.2">
      <c r="B27" s="83"/>
      <c r="E27" s="303" t="s">
        <v>38</v>
      </c>
      <c r="F27" s="303"/>
      <c r="G27" s="303"/>
      <c r="H27" s="303"/>
      <c r="M27" s="83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48"/>
      <c r="E29" s="48"/>
      <c r="F29" s="48"/>
      <c r="G29" s="48"/>
      <c r="H29" s="48"/>
      <c r="I29" s="48"/>
      <c r="J29" s="48"/>
      <c r="K29" s="48"/>
      <c r="L29" s="268"/>
      <c r="M29" s="32"/>
    </row>
    <row r="30" spans="2:13" s="1" customFormat="1" ht="25.35" customHeight="1" x14ac:dyDescent="0.2">
      <c r="B30" s="32"/>
      <c r="D30" s="84" t="s">
        <v>46</v>
      </c>
      <c r="J30" s="60">
        <f>ROUND(J84, 2)</f>
        <v>0</v>
      </c>
      <c r="M30" s="32"/>
    </row>
    <row r="31" spans="2:13" s="1" customFormat="1" ht="6.95" customHeight="1" x14ac:dyDescent="0.2">
      <c r="B31" s="32"/>
      <c r="D31" s="48"/>
      <c r="E31" s="48"/>
      <c r="F31" s="48"/>
      <c r="G31" s="48"/>
      <c r="H31" s="48"/>
      <c r="I31" s="48"/>
      <c r="J31" s="48"/>
      <c r="K31" s="48"/>
      <c r="L31" s="268"/>
      <c r="M31" s="32"/>
    </row>
    <row r="32" spans="2:13" s="1" customFormat="1" ht="14.45" customHeight="1" x14ac:dyDescent="0.2">
      <c r="B32" s="32"/>
      <c r="F32" s="85" t="s">
        <v>48</v>
      </c>
      <c r="I32" s="85" t="s">
        <v>47</v>
      </c>
      <c r="J32" s="85" t="s">
        <v>49</v>
      </c>
      <c r="M32" s="32"/>
    </row>
    <row r="33" spans="2:13" s="1" customFormat="1" ht="14.45" customHeight="1" x14ac:dyDescent="0.2">
      <c r="B33" s="32"/>
      <c r="D33" s="86" t="s">
        <v>50</v>
      </c>
      <c r="E33" s="28" t="s">
        <v>51</v>
      </c>
      <c r="F33" s="87">
        <f>ROUND((SUM(BF84:BF129)),  2)</f>
        <v>0</v>
      </c>
      <c r="I33" s="88">
        <v>0.21</v>
      </c>
      <c r="J33" s="87">
        <f>ROUND(((SUM(BF84:BF129))*I33),  2)</f>
        <v>0</v>
      </c>
      <c r="M33" s="32"/>
    </row>
    <row r="34" spans="2:13" s="1" customFormat="1" ht="14.45" customHeight="1" x14ac:dyDescent="0.2">
      <c r="B34" s="32"/>
      <c r="E34" s="28" t="s">
        <v>52</v>
      </c>
      <c r="F34" s="87">
        <f>ROUND((SUM(BG84:BG129)),  2)</f>
        <v>0</v>
      </c>
      <c r="I34" s="88">
        <v>0.15</v>
      </c>
      <c r="J34" s="87">
        <f>ROUND(((SUM(BG84:BG129))*I34),  2)</f>
        <v>0</v>
      </c>
      <c r="M34" s="32"/>
    </row>
    <row r="35" spans="2:13" s="1" customFormat="1" ht="14.45" hidden="1" customHeight="1" x14ac:dyDescent="0.2">
      <c r="B35" s="32"/>
      <c r="E35" s="28" t="s">
        <v>53</v>
      </c>
      <c r="F35" s="87">
        <f>ROUND((SUM(BH84:BH129)),  2)</f>
        <v>0</v>
      </c>
      <c r="I35" s="88">
        <v>0.21</v>
      </c>
      <c r="J35" s="87">
        <f>0</f>
        <v>0</v>
      </c>
      <c r="M35" s="32"/>
    </row>
    <row r="36" spans="2:13" s="1" customFormat="1" ht="14.45" hidden="1" customHeight="1" x14ac:dyDescent="0.2">
      <c r="B36" s="32"/>
      <c r="E36" s="28" t="s">
        <v>54</v>
      </c>
      <c r="F36" s="87">
        <f>ROUND((SUM(BI84:BI129)),  2)</f>
        <v>0</v>
      </c>
      <c r="I36" s="88">
        <v>0.15</v>
      </c>
      <c r="J36" s="87">
        <f>0</f>
        <v>0</v>
      </c>
      <c r="M36" s="32"/>
    </row>
    <row r="37" spans="2:13" s="1" customFormat="1" ht="14.45" hidden="1" customHeight="1" x14ac:dyDescent="0.2">
      <c r="B37" s="32"/>
      <c r="E37" s="28" t="s">
        <v>55</v>
      </c>
      <c r="F37" s="87">
        <f>ROUND((SUM(BJ84:BJ129)),  2)</f>
        <v>0</v>
      </c>
      <c r="I37" s="88">
        <v>0</v>
      </c>
      <c r="J37" s="87">
        <f>0</f>
        <v>0</v>
      </c>
      <c r="M37" s="32"/>
    </row>
    <row r="38" spans="2:13" s="1" customFormat="1" ht="6.95" customHeight="1" x14ac:dyDescent="0.2">
      <c r="B38" s="32"/>
      <c r="M38" s="32"/>
    </row>
    <row r="39" spans="2:13" s="1" customFormat="1" ht="25.35" customHeight="1" x14ac:dyDescent="0.2">
      <c r="B39" s="32"/>
      <c r="C39" s="89"/>
      <c r="D39" s="90" t="s">
        <v>56</v>
      </c>
      <c r="E39" s="51"/>
      <c r="F39" s="51"/>
      <c r="G39" s="91" t="s">
        <v>57</v>
      </c>
      <c r="H39" s="92" t="s">
        <v>58</v>
      </c>
      <c r="I39" s="51"/>
      <c r="J39" s="93">
        <f>SUM(J30:J37)</f>
        <v>0</v>
      </c>
      <c r="K39" s="94"/>
      <c r="L39" s="269"/>
      <c r="M39" s="32"/>
    </row>
    <row r="40" spans="2:13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268"/>
      <c r="M40" s="32"/>
    </row>
    <row r="44" spans="2:13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268"/>
      <c r="M44" s="32"/>
    </row>
    <row r="45" spans="2:13" s="1" customFormat="1" ht="24.95" customHeight="1" x14ac:dyDescent="0.2">
      <c r="B45" s="32"/>
      <c r="C45" s="22" t="s">
        <v>109</v>
      </c>
      <c r="M45" s="32"/>
    </row>
    <row r="46" spans="2:13" s="1" customFormat="1" ht="6.95" customHeight="1" x14ac:dyDescent="0.2">
      <c r="B46" s="32"/>
      <c r="M46" s="32"/>
    </row>
    <row r="47" spans="2:13" s="1" customFormat="1" ht="12" customHeight="1" x14ac:dyDescent="0.2">
      <c r="B47" s="32"/>
      <c r="C47" s="28" t="s">
        <v>16</v>
      </c>
      <c r="M47" s="32"/>
    </row>
    <row r="48" spans="2:13" s="1" customFormat="1" ht="16.5" customHeight="1" x14ac:dyDescent="0.2">
      <c r="B48" s="32"/>
      <c r="E48" s="326" t="str">
        <f>E7</f>
        <v>UK-1.LF- Instalace systému VZT a klimatizace, Studničkova 2, Praha</v>
      </c>
      <c r="F48" s="327"/>
      <c r="G48" s="327"/>
      <c r="H48" s="327"/>
      <c r="M48" s="32"/>
    </row>
    <row r="49" spans="2:48" s="1" customFormat="1" ht="12" customHeight="1" x14ac:dyDescent="0.2">
      <c r="B49" s="32"/>
      <c r="C49" s="28" t="s">
        <v>107</v>
      </c>
      <c r="M49" s="32"/>
    </row>
    <row r="50" spans="2:48" s="1" customFormat="1" ht="16.5" customHeight="1" x14ac:dyDescent="0.2">
      <c r="B50" s="32"/>
      <c r="E50" s="311" t="str">
        <f>E9</f>
        <v>05 - MaR - pitevny</v>
      </c>
      <c r="F50" s="325"/>
      <c r="G50" s="325"/>
      <c r="H50" s="325"/>
      <c r="M50" s="32"/>
    </row>
    <row r="51" spans="2:48" s="1" customFormat="1" ht="6.95" customHeight="1" x14ac:dyDescent="0.2">
      <c r="B51" s="32"/>
      <c r="M51" s="32"/>
    </row>
    <row r="52" spans="2:48" s="1" customFormat="1" ht="12" customHeight="1" x14ac:dyDescent="0.2">
      <c r="B52" s="32"/>
      <c r="C52" s="28" t="s">
        <v>22</v>
      </c>
      <c r="F52" s="26" t="str">
        <f>F12</f>
        <v>Praha</v>
      </c>
      <c r="I52" s="28" t="s">
        <v>24</v>
      </c>
      <c r="J52" s="272" t="str">
        <f>IF(J12="","",J12)</f>
        <v>Vyplň údaj</v>
      </c>
      <c r="M52" s="32"/>
    </row>
    <row r="53" spans="2:48" s="1" customFormat="1" ht="6.95" customHeight="1" x14ac:dyDescent="0.2">
      <c r="B53" s="32"/>
      <c r="M53" s="32"/>
    </row>
    <row r="54" spans="2:48" s="1" customFormat="1" ht="15.2" customHeight="1" x14ac:dyDescent="0.2">
      <c r="B54" s="32"/>
      <c r="C54" s="28" t="s">
        <v>30</v>
      </c>
      <c r="F54" s="26" t="str">
        <f>E15</f>
        <v>1. lékařská fakulta Univerzity Karlovy, Kateřinská 32, Praha 2</v>
      </c>
      <c r="I54" s="28" t="s">
        <v>37</v>
      </c>
      <c r="J54" s="30" t="str">
        <f>E21</f>
        <v xml:space="preserve"> </v>
      </c>
      <c r="M54" s="32"/>
    </row>
    <row r="55" spans="2:48" s="1" customFormat="1" ht="25.7" customHeight="1" x14ac:dyDescent="0.2">
      <c r="B55" s="32"/>
      <c r="C55" s="28" t="s">
        <v>36</v>
      </c>
      <c r="F55" s="273" t="str">
        <f>IF(E18="","",E18)</f>
        <v>Vyplň údaj</v>
      </c>
      <c r="I55" s="28" t="s">
        <v>41</v>
      </c>
      <c r="J55" s="30" t="str">
        <f>E24</f>
        <v>M – PROject CZ s.r.o.</v>
      </c>
      <c r="M55" s="32"/>
    </row>
    <row r="56" spans="2:48" s="1" customFormat="1" ht="10.35" customHeight="1" x14ac:dyDescent="0.2">
      <c r="B56" s="32"/>
      <c r="M56" s="32"/>
    </row>
    <row r="57" spans="2:48" s="1" customFormat="1" ht="29.25" customHeight="1" x14ac:dyDescent="0.2">
      <c r="B57" s="32"/>
      <c r="C57" s="95" t="s">
        <v>110</v>
      </c>
      <c r="D57" s="89"/>
      <c r="E57" s="89"/>
      <c r="F57" s="89"/>
      <c r="G57" s="89"/>
      <c r="H57" s="89"/>
      <c r="I57" s="89"/>
      <c r="J57" s="96" t="s">
        <v>111</v>
      </c>
      <c r="K57" s="89"/>
      <c r="L57" s="89"/>
      <c r="M57" s="32"/>
    </row>
    <row r="58" spans="2:48" s="1" customFormat="1" ht="10.35" customHeight="1" x14ac:dyDescent="0.2">
      <c r="B58" s="32"/>
      <c r="M58" s="32"/>
    </row>
    <row r="59" spans="2:48" s="1" customFormat="1" ht="22.9" customHeight="1" x14ac:dyDescent="0.2">
      <c r="B59" s="32"/>
      <c r="C59" s="97" t="s">
        <v>78</v>
      </c>
      <c r="J59" s="60">
        <f>J84</f>
        <v>0</v>
      </c>
      <c r="M59" s="32"/>
      <c r="AV59" s="18" t="s">
        <v>112</v>
      </c>
    </row>
    <row r="60" spans="2:48" s="8" customFormat="1" ht="24.95" customHeight="1" x14ac:dyDescent="0.2">
      <c r="B60" s="98"/>
      <c r="D60" s="99" t="s">
        <v>875</v>
      </c>
      <c r="E60" s="100"/>
      <c r="F60" s="100"/>
      <c r="G60" s="100"/>
      <c r="H60" s="100"/>
      <c r="I60" s="100"/>
      <c r="J60" s="101">
        <f>J85</f>
        <v>0</v>
      </c>
      <c r="M60" s="98"/>
    </row>
    <row r="61" spans="2:48" s="8" customFormat="1" ht="24.95" customHeight="1" x14ac:dyDescent="0.2">
      <c r="B61" s="98"/>
      <c r="D61" s="99" t="s">
        <v>876</v>
      </c>
      <c r="E61" s="100"/>
      <c r="F61" s="100"/>
      <c r="G61" s="100"/>
      <c r="H61" s="100"/>
      <c r="I61" s="100"/>
      <c r="J61" s="101">
        <f>J99</f>
        <v>0</v>
      </c>
      <c r="M61" s="98"/>
    </row>
    <row r="62" spans="2:48" s="8" customFormat="1" ht="24.95" customHeight="1" x14ac:dyDescent="0.2">
      <c r="B62" s="98"/>
      <c r="D62" s="99" t="s">
        <v>877</v>
      </c>
      <c r="E62" s="100"/>
      <c r="F62" s="100"/>
      <c r="G62" s="100"/>
      <c r="H62" s="100"/>
      <c r="I62" s="100"/>
      <c r="J62" s="101">
        <f>J110</f>
        <v>0</v>
      </c>
      <c r="M62" s="98"/>
    </row>
    <row r="63" spans="2:48" s="8" customFormat="1" ht="24.95" customHeight="1" x14ac:dyDescent="0.2">
      <c r="B63" s="98"/>
      <c r="D63" s="99" t="s">
        <v>878</v>
      </c>
      <c r="E63" s="100"/>
      <c r="F63" s="100"/>
      <c r="G63" s="100"/>
      <c r="H63" s="100"/>
      <c r="I63" s="100"/>
      <c r="J63" s="101">
        <f>J117</f>
        <v>0</v>
      </c>
      <c r="M63" s="98"/>
    </row>
    <row r="64" spans="2:48" s="8" customFormat="1" ht="24.95" customHeight="1" x14ac:dyDescent="0.2">
      <c r="B64" s="98"/>
      <c r="D64" s="99" t="s">
        <v>879</v>
      </c>
      <c r="E64" s="100"/>
      <c r="F64" s="100"/>
      <c r="G64" s="100"/>
      <c r="H64" s="100"/>
      <c r="I64" s="100"/>
      <c r="J64" s="101">
        <f>J120</f>
        <v>0</v>
      </c>
      <c r="M64" s="98"/>
    </row>
    <row r="65" spans="2:13" s="1" customFormat="1" ht="21.75" customHeight="1" x14ac:dyDescent="0.2">
      <c r="B65" s="32"/>
      <c r="M65" s="32"/>
    </row>
    <row r="66" spans="2:13" s="1" customFormat="1" ht="6.95" customHeight="1" x14ac:dyDescent="0.2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268"/>
      <c r="M66" s="32"/>
    </row>
    <row r="70" spans="2:13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268"/>
      <c r="M70" s="32"/>
    </row>
    <row r="71" spans="2:13" s="1" customFormat="1" ht="24.95" customHeight="1" x14ac:dyDescent="0.2">
      <c r="B71" s="32"/>
      <c r="C71" s="22" t="s">
        <v>128</v>
      </c>
      <c r="M71" s="32"/>
    </row>
    <row r="72" spans="2:13" s="1" customFormat="1" ht="6.95" customHeight="1" x14ac:dyDescent="0.2">
      <c r="B72" s="32"/>
      <c r="M72" s="32"/>
    </row>
    <row r="73" spans="2:13" s="1" customFormat="1" ht="12" customHeight="1" x14ac:dyDescent="0.2">
      <c r="B73" s="32"/>
      <c r="C73" s="28" t="s">
        <v>16</v>
      </c>
      <c r="M73" s="32"/>
    </row>
    <row r="74" spans="2:13" s="1" customFormat="1" ht="16.5" customHeight="1" x14ac:dyDescent="0.2">
      <c r="B74" s="32"/>
      <c r="E74" s="326" t="str">
        <f>E7</f>
        <v>UK-1.LF- Instalace systému VZT a klimatizace, Studničkova 2, Praha</v>
      </c>
      <c r="F74" s="327"/>
      <c r="G74" s="327"/>
      <c r="H74" s="327"/>
      <c r="M74" s="32"/>
    </row>
    <row r="75" spans="2:13" s="1" customFormat="1" ht="12" customHeight="1" x14ac:dyDescent="0.2">
      <c r="B75" s="32"/>
      <c r="C75" s="28" t="s">
        <v>107</v>
      </c>
      <c r="M75" s="32"/>
    </row>
    <row r="76" spans="2:13" s="1" customFormat="1" ht="16.5" customHeight="1" x14ac:dyDescent="0.2">
      <c r="B76" s="32"/>
      <c r="E76" s="311" t="str">
        <f>E9</f>
        <v>05 - MaR - pitevny</v>
      </c>
      <c r="F76" s="325"/>
      <c r="G76" s="325"/>
      <c r="H76" s="325"/>
      <c r="M76" s="32"/>
    </row>
    <row r="77" spans="2:13" s="1" customFormat="1" ht="6.95" customHeight="1" x14ac:dyDescent="0.2">
      <c r="B77" s="32"/>
      <c r="M77" s="32"/>
    </row>
    <row r="78" spans="2:13" s="1" customFormat="1" ht="12" customHeight="1" x14ac:dyDescent="0.2">
      <c r="B78" s="32"/>
      <c r="C78" s="28" t="s">
        <v>22</v>
      </c>
      <c r="F78" s="26" t="str">
        <f>F12</f>
        <v>Praha</v>
      </c>
      <c r="I78" s="28" t="s">
        <v>24</v>
      </c>
      <c r="J78" s="272" t="str">
        <f>IF(J12="","",J12)</f>
        <v>Vyplň údaj</v>
      </c>
      <c r="M78" s="32"/>
    </row>
    <row r="79" spans="2:13" s="1" customFormat="1" ht="6.95" customHeight="1" x14ac:dyDescent="0.2">
      <c r="B79" s="32"/>
      <c r="M79" s="32"/>
    </row>
    <row r="80" spans="2:13" s="1" customFormat="1" ht="15.2" customHeight="1" x14ac:dyDescent="0.2">
      <c r="B80" s="32"/>
      <c r="C80" s="28" t="s">
        <v>30</v>
      </c>
      <c r="F80" s="26" t="str">
        <f>E15</f>
        <v>1. lékařská fakulta Univerzity Karlovy, Kateřinská 32, Praha 2</v>
      </c>
      <c r="I80" s="28" t="s">
        <v>37</v>
      </c>
      <c r="J80" s="30" t="str">
        <f>E21</f>
        <v xml:space="preserve"> </v>
      </c>
      <c r="M80" s="32"/>
    </row>
    <row r="81" spans="2:66" s="1" customFormat="1" ht="25.7" customHeight="1" x14ac:dyDescent="0.2">
      <c r="B81" s="32"/>
      <c r="C81" s="28" t="s">
        <v>36</v>
      </c>
      <c r="F81" s="273" t="str">
        <f>IF(E18="","",E18)</f>
        <v>Vyplň údaj</v>
      </c>
      <c r="I81" s="28" t="s">
        <v>41</v>
      </c>
      <c r="J81" s="30" t="str">
        <f>E24</f>
        <v>M – PROject CZ s.r.o.</v>
      </c>
      <c r="M81" s="32"/>
    </row>
    <row r="82" spans="2:66" s="1" customFormat="1" ht="10.35" customHeight="1" x14ac:dyDescent="0.2">
      <c r="B82" s="32"/>
      <c r="M82" s="32"/>
    </row>
    <row r="83" spans="2:66" s="10" customFormat="1" ht="29.25" customHeight="1" x14ac:dyDescent="0.2">
      <c r="B83" s="106"/>
      <c r="C83" s="107" t="s">
        <v>129</v>
      </c>
      <c r="D83" s="108" t="s">
        <v>65</v>
      </c>
      <c r="E83" s="108" t="s">
        <v>61</v>
      </c>
      <c r="F83" s="108" t="s">
        <v>62</v>
      </c>
      <c r="G83" s="108" t="s">
        <v>130</v>
      </c>
      <c r="H83" s="108" t="s">
        <v>131</v>
      </c>
      <c r="I83" s="276" t="s">
        <v>132</v>
      </c>
      <c r="J83" s="108" t="s">
        <v>111</v>
      </c>
      <c r="K83" s="108" t="s">
        <v>133</v>
      </c>
      <c r="L83" s="270" t="s">
        <v>134</v>
      </c>
      <c r="M83" s="106"/>
      <c r="N83" s="53" t="s">
        <v>38</v>
      </c>
      <c r="O83" s="54" t="s">
        <v>50</v>
      </c>
      <c r="P83" s="54" t="s">
        <v>135</v>
      </c>
      <c r="Q83" s="54" t="s">
        <v>136</v>
      </c>
      <c r="R83" s="54" t="s">
        <v>137</v>
      </c>
      <c r="S83" s="54" t="s">
        <v>138</v>
      </c>
      <c r="T83" s="54" t="s">
        <v>139</v>
      </c>
      <c r="U83" s="55" t="s">
        <v>140</v>
      </c>
    </row>
    <row r="84" spans="2:66" s="1" customFormat="1" ht="22.9" customHeight="1" x14ac:dyDescent="0.25">
      <c r="B84" s="32"/>
      <c r="C84" s="58" t="s">
        <v>141</v>
      </c>
      <c r="J84" s="110">
        <f>BL84</f>
        <v>0</v>
      </c>
      <c r="M84" s="32"/>
      <c r="N84" s="56"/>
      <c r="O84" s="48"/>
      <c r="P84" s="48"/>
      <c r="Q84" s="111">
        <f>Q85+Q99+Q110+Q117+Q120</f>
        <v>0</v>
      </c>
      <c r="R84" s="48"/>
      <c r="S84" s="111">
        <f>S85+S99+S110+S117+S120</f>
        <v>0</v>
      </c>
      <c r="T84" s="48"/>
      <c r="U84" s="112">
        <f>U85+U99+U110+U117+U120</f>
        <v>0</v>
      </c>
      <c r="AU84" s="18" t="s">
        <v>79</v>
      </c>
      <c r="AV84" s="18" t="s">
        <v>112</v>
      </c>
      <c r="BL84" s="113">
        <f>BL85+BL99+BL110+BL117+BL120</f>
        <v>0</v>
      </c>
    </row>
    <row r="85" spans="2:66" s="11" customFormat="1" ht="25.9" customHeight="1" x14ac:dyDescent="0.2">
      <c r="B85" s="114"/>
      <c r="D85" s="115" t="s">
        <v>79</v>
      </c>
      <c r="E85" s="116" t="s">
        <v>641</v>
      </c>
      <c r="F85" s="116" t="s">
        <v>880</v>
      </c>
      <c r="I85" s="117"/>
      <c r="J85" s="118">
        <f>BL85</f>
        <v>0</v>
      </c>
      <c r="M85" s="114"/>
      <c r="N85" s="119"/>
      <c r="Q85" s="120">
        <f>SUM(Q86:Q98)</f>
        <v>0</v>
      </c>
      <c r="S85" s="120">
        <f>SUM(S86:S98)</f>
        <v>0</v>
      </c>
      <c r="U85" s="121">
        <f>SUM(U86:U98)</f>
        <v>0</v>
      </c>
      <c r="AS85" s="115" t="s">
        <v>88</v>
      </c>
      <c r="AU85" s="122" t="s">
        <v>79</v>
      </c>
      <c r="AV85" s="122" t="s">
        <v>80</v>
      </c>
      <c r="AZ85" s="115" t="s">
        <v>144</v>
      </c>
      <c r="BL85" s="123">
        <f>SUM(BL86:BL98)</f>
        <v>0</v>
      </c>
    </row>
    <row r="86" spans="2:66" s="1" customFormat="1" ht="16.5" customHeight="1" x14ac:dyDescent="0.2">
      <c r="B86" s="32"/>
      <c r="C86" s="126" t="s">
        <v>88</v>
      </c>
      <c r="D86" s="126" t="s">
        <v>147</v>
      </c>
      <c r="E86" s="127" t="s">
        <v>881</v>
      </c>
      <c r="F86" s="128" t="s">
        <v>882</v>
      </c>
      <c r="G86" s="129" t="s">
        <v>647</v>
      </c>
      <c r="H86" s="130">
        <v>1</v>
      </c>
      <c r="I86" s="131"/>
      <c r="J86" s="132">
        <f t="shared" ref="J86:J98" si="0">ROUND(I86*H86,2)</f>
        <v>0</v>
      </c>
      <c r="K86" s="128" t="s">
        <v>38</v>
      </c>
      <c r="L86" s="128"/>
      <c r="M86" s="32"/>
      <c r="N86" s="133" t="s">
        <v>38</v>
      </c>
      <c r="O86" s="134" t="s">
        <v>51</v>
      </c>
      <c r="Q86" s="135">
        <f t="shared" ref="Q86:Q98" si="1">P86*H86</f>
        <v>0</v>
      </c>
      <c r="R86" s="135">
        <v>0</v>
      </c>
      <c r="S86" s="135">
        <f t="shared" ref="S86:S98" si="2">R86*H86</f>
        <v>0</v>
      </c>
      <c r="T86" s="135">
        <v>0</v>
      </c>
      <c r="U86" s="136">
        <f t="shared" ref="U86:U98" si="3">T86*H86</f>
        <v>0</v>
      </c>
      <c r="AS86" s="137" t="s">
        <v>228</v>
      </c>
      <c r="AU86" s="137" t="s">
        <v>147</v>
      </c>
      <c r="AV86" s="137" t="s">
        <v>88</v>
      </c>
      <c r="AZ86" s="18" t="s">
        <v>144</v>
      </c>
      <c r="BF86" s="138">
        <f t="shared" ref="BF86:BF98" si="4">IF(O86="základní",J86,0)</f>
        <v>0</v>
      </c>
      <c r="BG86" s="138">
        <f t="shared" ref="BG86:BG98" si="5">IF(O86="snížená",J86,0)</f>
        <v>0</v>
      </c>
      <c r="BH86" s="138">
        <f t="shared" ref="BH86:BH98" si="6">IF(O86="zákl. přenesená",J86,0)</f>
        <v>0</v>
      </c>
      <c r="BI86" s="138">
        <f t="shared" ref="BI86:BI98" si="7">IF(O86="sníž. přenesená",J86,0)</f>
        <v>0</v>
      </c>
      <c r="BJ86" s="138">
        <f t="shared" ref="BJ86:BJ98" si="8">IF(O86="nulová",J86,0)</f>
        <v>0</v>
      </c>
      <c r="BK86" s="18" t="s">
        <v>88</v>
      </c>
      <c r="BL86" s="138">
        <f t="shared" ref="BL86:BL98" si="9">ROUND(I86*H86,2)</f>
        <v>0</v>
      </c>
      <c r="BM86" s="18" t="s">
        <v>228</v>
      </c>
      <c r="BN86" s="137" t="s">
        <v>90</v>
      </c>
    </row>
    <row r="87" spans="2:66" s="1" customFormat="1" ht="16.5" customHeight="1" x14ac:dyDescent="0.2">
      <c r="B87" s="32"/>
      <c r="C87" s="126" t="s">
        <v>90</v>
      </c>
      <c r="D87" s="126" t="s">
        <v>147</v>
      </c>
      <c r="E87" s="127" t="s">
        <v>883</v>
      </c>
      <c r="F87" s="128" t="s">
        <v>884</v>
      </c>
      <c r="G87" s="129" t="s">
        <v>647</v>
      </c>
      <c r="H87" s="130">
        <v>2</v>
      </c>
      <c r="I87" s="131"/>
      <c r="J87" s="132">
        <f t="shared" si="0"/>
        <v>0</v>
      </c>
      <c r="K87" s="128" t="s">
        <v>38</v>
      </c>
      <c r="L87" s="128"/>
      <c r="M87" s="32"/>
      <c r="N87" s="133" t="s">
        <v>38</v>
      </c>
      <c r="O87" s="134" t="s">
        <v>51</v>
      </c>
      <c r="Q87" s="135">
        <f t="shared" si="1"/>
        <v>0</v>
      </c>
      <c r="R87" s="135">
        <v>0</v>
      </c>
      <c r="S87" s="135">
        <f t="shared" si="2"/>
        <v>0</v>
      </c>
      <c r="T87" s="135">
        <v>0</v>
      </c>
      <c r="U87" s="136">
        <f t="shared" si="3"/>
        <v>0</v>
      </c>
      <c r="AS87" s="137" t="s">
        <v>228</v>
      </c>
      <c r="AU87" s="137" t="s">
        <v>147</v>
      </c>
      <c r="AV87" s="137" t="s">
        <v>88</v>
      </c>
      <c r="AZ87" s="18" t="s">
        <v>144</v>
      </c>
      <c r="BF87" s="138">
        <f t="shared" si="4"/>
        <v>0</v>
      </c>
      <c r="BG87" s="138">
        <f t="shared" si="5"/>
        <v>0</v>
      </c>
      <c r="BH87" s="138">
        <f t="shared" si="6"/>
        <v>0</v>
      </c>
      <c r="BI87" s="138">
        <f t="shared" si="7"/>
        <v>0</v>
      </c>
      <c r="BJ87" s="138">
        <f t="shared" si="8"/>
        <v>0</v>
      </c>
      <c r="BK87" s="18" t="s">
        <v>88</v>
      </c>
      <c r="BL87" s="138">
        <f t="shared" si="9"/>
        <v>0</v>
      </c>
      <c r="BM87" s="18" t="s">
        <v>228</v>
      </c>
      <c r="BN87" s="137" t="s">
        <v>152</v>
      </c>
    </row>
    <row r="88" spans="2:66" s="1" customFormat="1" ht="16.5" customHeight="1" x14ac:dyDescent="0.2">
      <c r="B88" s="32"/>
      <c r="C88" s="126" t="s">
        <v>145</v>
      </c>
      <c r="D88" s="126" t="s">
        <v>147</v>
      </c>
      <c r="E88" s="127" t="s">
        <v>885</v>
      </c>
      <c r="F88" s="128" t="s">
        <v>886</v>
      </c>
      <c r="G88" s="129" t="s">
        <v>647</v>
      </c>
      <c r="H88" s="130">
        <v>3</v>
      </c>
      <c r="I88" s="131"/>
      <c r="J88" s="132">
        <f t="shared" si="0"/>
        <v>0</v>
      </c>
      <c r="K88" s="128" t="s">
        <v>38</v>
      </c>
      <c r="L88" s="128"/>
      <c r="M88" s="32"/>
      <c r="N88" s="133" t="s">
        <v>38</v>
      </c>
      <c r="O88" s="134" t="s">
        <v>51</v>
      </c>
      <c r="Q88" s="135">
        <f t="shared" si="1"/>
        <v>0</v>
      </c>
      <c r="R88" s="135">
        <v>0</v>
      </c>
      <c r="S88" s="135">
        <f t="shared" si="2"/>
        <v>0</v>
      </c>
      <c r="T88" s="135">
        <v>0</v>
      </c>
      <c r="U88" s="136">
        <f t="shared" si="3"/>
        <v>0</v>
      </c>
      <c r="AS88" s="137" t="s">
        <v>228</v>
      </c>
      <c r="AU88" s="137" t="s">
        <v>147</v>
      </c>
      <c r="AV88" s="137" t="s">
        <v>88</v>
      </c>
      <c r="AZ88" s="18" t="s">
        <v>144</v>
      </c>
      <c r="BF88" s="138">
        <f t="shared" si="4"/>
        <v>0</v>
      </c>
      <c r="BG88" s="138">
        <f t="shared" si="5"/>
        <v>0</v>
      </c>
      <c r="BH88" s="138">
        <f t="shared" si="6"/>
        <v>0</v>
      </c>
      <c r="BI88" s="138">
        <f t="shared" si="7"/>
        <v>0</v>
      </c>
      <c r="BJ88" s="138">
        <f t="shared" si="8"/>
        <v>0</v>
      </c>
      <c r="BK88" s="18" t="s">
        <v>88</v>
      </c>
      <c r="BL88" s="138">
        <f t="shared" si="9"/>
        <v>0</v>
      </c>
      <c r="BM88" s="18" t="s">
        <v>228</v>
      </c>
      <c r="BN88" s="137" t="s">
        <v>162</v>
      </c>
    </row>
    <row r="89" spans="2:66" s="1" customFormat="1" ht="16.5" customHeight="1" x14ac:dyDescent="0.2">
      <c r="B89" s="32"/>
      <c r="C89" s="126" t="s">
        <v>152</v>
      </c>
      <c r="D89" s="126" t="s">
        <v>147</v>
      </c>
      <c r="E89" s="127" t="s">
        <v>887</v>
      </c>
      <c r="F89" s="128" t="s">
        <v>888</v>
      </c>
      <c r="G89" s="129" t="s">
        <v>647</v>
      </c>
      <c r="H89" s="130">
        <v>4</v>
      </c>
      <c r="I89" s="131"/>
      <c r="J89" s="132">
        <f t="shared" si="0"/>
        <v>0</v>
      </c>
      <c r="K89" s="128" t="s">
        <v>38</v>
      </c>
      <c r="L89" s="128"/>
      <c r="M89" s="32"/>
      <c r="N89" s="133" t="s">
        <v>38</v>
      </c>
      <c r="O89" s="134" t="s">
        <v>51</v>
      </c>
      <c r="Q89" s="135">
        <f t="shared" si="1"/>
        <v>0</v>
      </c>
      <c r="R89" s="135">
        <v>0</v>
      </c>
      <c r="S89" s="135">
        <f t="shared" si="2"/>
        <v>0</v>
      </c>
      <c r="T89" s="135">
        <v>0</v>
      </c>
      <c r="U89" s="136">
        <f t="shared" si="3"/>
        <v>0</v>
      </c>
      <c r="AS89" s="137" t="s">
        <v>228</v>
      </c>
      <c r="AU89" s="137" t="s">
        <v>147</v>
      </c>
      <c r="AV89" s="137" t="s">
        <v>88</v>
      </c>
      <c r="AZ89" s="18" t="s">
        <v>144</v>
      </c>
      <c r="BF89" s="138">
        <f t="shared" si="4"/>
        <v>0</v>
      </c>
      <c r="BG89" s="138">
        <f t="shared" si="5"/>
        <v>0</v>
      </c>
      <c r="BH89" s="138">
        <f t="shared" si="6"/>
        <v>0</v>
      </c>
      <c r="BI89" s="138">
        <f t="shared" si="7"/>
        <v>0</v>
      </c>
      <c r="BJ89" s="138">
        <f t="shared" si="8"/>
        <v>0</v>
      </c>
      <c r="BK89" s="18" t="s">
        <v>88</v>
      </c>
      <c r="BL89" s="138">
        <f t="shared" si="9"/>
        <v>0</v>
      </c>
      <c r="BM89" s="18" t="s">
        <v>228</v>
      </c>
      <c r="BN89" s="137" t="s">
        <v>191</v>
      </c>
    </row>
    <row r="90" spans="2:66" s="1" customFormat="1" ht="16.5" customHeight="1" x14ac:dyDescent="0.2">
      <c r="B90" s="32"/>
      <c r="C90" s="126" t="s">
        <v>167</v>
      </c>
      <c r="D90" s="126" t="s">
        <v>147</v>
      </c>
      <c r="E90" s="127" t="s">
        <v>889</v>
      </c>
      <c r="F90" s="128" t="s">
        <v>890</v>
      </c>
      <c r="G90" s="129" t="s">
        <v>647</v>
      </c>
      <c r="H90" s="130">
        <v>1</v>
      </c>
      <c r="I90" s="131"/>
      <c r="J90" s="132">
        <f t="shared" si="0"/>
        <v>0</v>
      </c>
      <c r="K90" s="128" t="s">
        <v>38</v>
      </c>
      <c r="L90" s="128"/>
      <c r="M90" s="32"/>
      <c r="N90" s="133" t="s">
        <v>38</v>
      </c>
      <c r="O90" s="134" t="s">
        <v>51</v>
      </c>
      <c r="Q90" s="135">
        <f t="shared" si="1"/>
        <v>0</v>
      </c>
      <c r="R90" s="135">
        <v>0</v>
      </c>
      <c r="S90" s="135">
        <f t="shared" si="2"/>
        <v>0</v>
      </c>
      <c r="T90" s="135">
        <v>0</v>
      </c>
      <c r="U90" s="136">
        <f t="shared" si="3"/>
        <v>0</v>
      </c>
      <c r="AS90" s="137" t="s">
        <v>228</v>
      </c>
      <c r="AU90" s="137" t="s">
        <v>147</v>
      </c>
      <c r="AV90" s="137" t="s">
        <v>88</v>
      </c>
      <c r="AZ90" s="18" t="s">
        <v>144</v>
      </c>
      <c r="BF90" s="138">
        <f t="shared" si="4"/>
        <v>0</v>
      </c>
      <c r="BG90" s="138">
        <f t="shared" si="5"/>
        <v>0</v>
      </c>
      <c r="BH90" s="138">
        <f t="shared" si="6"/>
        <v>0</v>
      </c>
      <c r="BI90" s="138">
        <f t="shared" si="7"/>
        <v>0</v>
      </c>
      <c r="BJ90" s="138">
        <f t="shared" si="8"/>
        <v>0</v>
      </c>
      <c r="BK90" s="18" t="s">
        <v>88</v>
      </c>
      <c r="BL90" s="138">
        <f t="shared" si="9"/>
        <v>0</v>
      </c>
      <c r="BM90" s="18" t="s">
        <v>228</v>
      </c>
      <c r="BN90" s="137" t="s">
        <v>202</v>
      </c>
    </row>
    <row r="91" spans="2:66" s="1" customFormat="1" ht="16.5" customHeight="1" x14ac:dyDescent="0.2">
      <c r="B91" s="32"/>
      <c r="C91" s="126" t="s">
        <v>162</v>
      </c>
      <c r="D91" s="126" t="s">
        <v>147</v>
      </c>
      <c r="E91" s="127" t="s">
        <v>891</v>
      </c>
      <c r="F91" s="128" t="s">
        <v>892</v>
      </c>
      <c r="G91" s="129" t="s">
        <v>647</v>
      </c>
      <c r="H91" s="130">
        <v>1</v>
      </c>
      <c r="I91" s="131"/>
      <c r="J91" s="132">
        <f t="shared" si="0"/>
        <v>0</v>
      </c>
      <c r="K91" s="128" t="s">
        <v>38</v>
      </c>
      <c r="L91" s="128"/>
      <c r="M91" s="32"/>
      <c r="N91" s="133" t="s">
        <v>38</v>
      </c>
      <c r="O91" s="134" t="s">
        <v>51</v>
      </c>
      <c r="Q91" s="135">
        <f t="shared" si="1"/>
        <v>0</v>
      </c>
      <c r="R91" s="135">
        <v>0</v>
      </c>
      <c r="S91" s="135">
        <f t="shared" si="2"/>
        <v>0</v>
      </c>
      <c r="T91" s="135">
        <v>0</v>
      </c>
      <c r="U91" s="136">
        <f t="shared" si="3"/>
        <v>0</v>
      </c>
      <c r="AS91" s="137" t="s">
        <v>228</v>
      </c>
      <c r="AU91" s="137" t="s">
        <v>147</v>
      </c>
      <c r="AV91" s="137" t="s">
        <v>88</v>
      </c>
      <c r="AZ91" s="18" t="s">
        <v>144</v>
      </c>
      <c r="BF91" s="138">
        <f t="shared" si="4"/>
        <v>0</v>
      </c>
      <c r="BG91" s="138">
        <f t="shared" si="5"/>
        <v>0</v>
      </c>
      <c r="BH91" s="138">
        <f t="shared" si="6"/>
        <v>0</v>
      </c>
      <c r="BI91" s="138">
        <f t="shared" si="7"/>
        <v>0</v>
      </c>
      <c r="BJ91" s="138">
        <f t="shared" si="8"/>
        <v>0</v>
      </c>
      <c r="BK91" s="18" t="s">
        <v>88</v>
      </c>
      <c r="BL91" s="138">
        <f t="shared" si="9"/>
        <v>0</v>
      </c>
      <c r="BM91" s="18" t="s">
        <v>228</v>
      </c>
      <c r="BN91" s="137" t="s">
        <v>212</v>
      </c>
    </row>
    <row r="92" spans="2:66" s="1" customFormat="1" ht="16.5" customHeight="1" x14ac:dyDescent="0.2">
      <c r="B92" s="32"/>
      <c r="C92" s="126" t="s">
        <v>183</v>
      </c>
      <c r="D92" s="126" t="s">
        <v>147</v>
      </c>
      <c r="E92" s="127" t="s">
        <v>893</v>
      </c>
      <c r="F92" s="128" t="s">
        <v>894</v>
      </c>
      <c r="G92" s="129" t="s">
        <v>647</v>
      </c>
      <c r="H92" s="130">
        <v>4</v>
      </c>
      <c r="I92" s="131"/>
      <c r="J92" s="132">
        <f t="shared" si="0"/>
        <v>0</v>
      </c>
      <c r="K92" s="128" t="s">
        <v>38</v>
      </c>
      <c r="L92" s="128"/>
      <c r="M92" s="32"/>
      <c r="N92" s="133" t="s">
        <v>38</v>
      </c>
      <c r="O92" s="134" t="s">
        <v>51</v>
      </c>
      <c r="Q92" s="135">
        <f t="shared" si="1"/>
        <v>0</v>
      </c>
      <c r="R92" s="135">
        <v>0</v>
      </c>
      <c r="S92" s="135">
        <f t="shared" si="2"/>
        <v>0</v>
      </c>
      <c r="T92" s="135">
        <v>0</v>
      </c>
      <c r="U92" s="136">
        <f t="shared" si="3"/>
        <v>0</v>
      </c>
      <c r="AS92" s="137" t="s">
        <v>228</v>
      </c>
      <c r="AU92" s="137" t="s">
        <v>147</v>
      </c>
      <c r="AV92" s="137" t="s">
        <v>88</v>
      </c>
      <c r="AZ92" s="18" t="s">
        <v>144</v>
      </c>
      <c r="BF92" s="138">
        <f t="shared" si="4"/>
        <v>0</v>
      </c>
      <c r="BG92" s="138">
        <f t="shared" si="5"/>
        <v>0</v>
      </c>
      <c r="BH92" s="138">
        <f t="shared" si="6"/>
        <v>0</v>
      </c>
      <c r="BI92" s="138">
        <f t="shared" si="7"/>
        <v>0</v>
      </c>
      <c r="BJ92" s="138">
        <f t="shared" si="8"/>
        <v>0</v>
      </c>
      <c r="BK92" s="18" t="s">
        <v>88</v>
      </c>
      <c r="BL92" s="138">
        <f t="shared" si="9"/>
        <v>0</v>
      </c>
      <c r="BM92" s="18" t="s">
        <v>228</v>
      </c>
      <c r="BN92" s="137" t="s">
        <v>220</v>
      </c>
    </row>
    <row r="93" spans="2:66" s="1" customFormat="1" ht="33" customHeight="1" x14ac:dyDescent="0.2">
      <c r="B93" s="32"/>
      <c r="C93" s="126" t="s">
        <v>191</v>
      </c>
      <c r="D93" s="126" t="s">
        <v>147</v>
      </c>
      <c r="E93" s="127" t="s">
        <v>895</v>
      </c>
      <c r="F93" s="128" t="s">
        <v>896</v>
      </c>
      <c r="G93" s="129" t="s">
        <v>647</v>
      </c>
      <c r="H93" s="130">
        <v>4</v>
      </c>
      <c r="I93" s="131"/>
      <c r="J93" s="132">
        <f t="shared" si="0"/>
        <v>0</v>
      </c>
      <c r="K93" s="128" t="s">
        <v>38</v>
      </c>
      <c r="L93" s="128"/>
      <c r="M93" s="32"/>
      <c r="N93" s="133" t="s">
        <v>38</v>
      </c>
      <c r="O93" s="134" t="s">
        <v>51</v>
      </c>
      <c r="Q93" s="135">
        <f t="shared" si="1"/>
        <v>0</v>
      </c>
      <c r="R93" s="135">
        <v>0</v>
      </c>
      <c r="S93" s="135">
        <f t="shared" si="2"/>
        <v>0</v>
      </c>
      <c r="T93" s="135">
        <v>0</v>
      </c>
      <c r="U93" s="136">
        <f t="shared" si="3"/>
        <v>0</v>
      </c>
      <c r="AS93" s="137" t="s">
        <v>228</v>
      </c>
      <c r="AU93" s="137" t="s">
        <v>147</v>
      </c>
      <c r="AV93" s="137" t="s">
        <v>88</v>
      </c>
      <c r="AZ93" s="18" t="s">
        <v>144</v>
      </c>
      <c r="BF93" s="138">
        <f t="shared" si="4"/>
        <v>0</v>
      </c>
      <c r="BG93" s="138">
        <f t="shared" si="5"/>
        <v>0</v>
      </c>
      <c r="BH93" s="138">
        <f t="shared" si="6"/>
        <v>0</v>
      </c>
      <c r="BI93" s="138">
        <f t="shared" si="7"/>
        <v>0</v>
      </c>
      <c r="BJ93" s="138">
        <f t="shared" si="8"/>
        <v>0</v>
      </c>
      <c r="BK93" s="18" t="s">
        <v>88</v>
      </c>
      <c r="BL93" s="138">
        <f t="shared" si="9"/>
        <v>0</v>
      </c>
      <c r="BM93" s="18" t="s">
        <v>228</v>
      </c>
      <c r="BN93" s="137" t="s">
        <v>228</v>
      </c>
    </row>
    <row r="94" spans="2:66" s="1" customFormat="1" ht="24.2" customHeight="1" x14ac:dyDescent="0.2">
      <c r="B94" s="32"/>
      <c r="C94" s="126" t="s">
        <v>189</v>
      </c>
      <c r="D94" s="126" t="s">
        <v>147</v>
      </c>
      <c r="E94" s="127" t="s">
        <v>897</v>
      </c>
      <c r="F94" s="128" t="s">
        <v>898</v>
      </c>
      <c r="G94" s="129" t="s">
        <v>647</v>
      </c>
      <c r="H94" s="130">
        <v>2</v>
      </c>
      <c r="I94" s="131"/>
      <c r="J94" s="132">
        <f t="shared" si="0"/>
        <v>0</v>
      </c>
      <c r="K94" s="128" t="s">
        <v>38</v>
      </c>
      <c r="L94" s="128"/>
      <c r="M94" s="32"/>
      <c r="N94" s="133" t="s">
        <v>38</v>
      </c>
      <c r="O94" s="134" t="s">
        <v>51</v>
      </c>
      <c r="Q94" s="135">
        <f t="shared" si="1"/>
        <v>0</v>
      </c>
      <c r="R94" s="135">
        <v>0</v>
      </c>
      <c r="S94" s="135">
        <f t="shared" si="2"/>
        <v>0</v>
      </c>
      <c r="T94" s="135">
        <v>0</v>
      </c>
      <c r="U94" s="136">
        <f t="shared" si="3"/>
        <v>0</v>
      </c>
      <c r="AS94" s="137" t="s">
        <v>228</v>
      </c>
      <c r="AU94" s="137" t="s">
        <v>147</v>
      </c>
      <c r="AV94" s="137" t="s">
        <v>88</v>
      </c>
      <c r="AZ94" s="18" t="s">
        <v>144</v>
      </c>
      <c r="BF94" s="138">
        <f t="shared" si="4"/>
        <v>0</v>
      </c>
      <c r="BG94" s="138">
        <f t="shared" si="5"/>
        <v>0</v>
      </c>
      <c r="BH94" s="138">
        <f t="shared" si="6"/>
        <v>0</v>
      </c>
      <c r="BI94" s="138">
        <f t="shared" si="7"/>
        <v>0</v>
      </c>
      <c r="BJ94" s="138">
        <f t="shared" si="8"/>
        <v>0</v>
      </c>
      <c r="BK94" s="18" t="s">
        <v>88</v>
      </c>
      <c r="BL94" s="138">
        <f t="shared" si="9"/>
        <v>0</v>
      </c>
      <c r="BM94" s="18" t="s">
        <v>228</v>
      </c>
      <c r="BN94" s="137" t="s">
        <v>236</v>
      </c>
    </row>
    <row r="95" spans="2:66" s="1" customFormat="1" ht="24.2" customHeight="1" x14ac:dyDescent="0.2">
      <c r="B95" s="32"/>
      <c r="C95" s="126" t="s">
        <v>202</v>
      </c>
      <c r="D95" s="126" t="s">
        <v>147</v>
      </c>
      <c r="E95" s="127" t="s">
        <v>899</v>
      </c>
      <c r="F95" s="128" t="s">
        <v>900</v>
      </c>
      <c r="G95" s="129" t="s">
        <v>647</v>
      </c>
      <c r="H95" s="130">
        <v>2</v>
      </c>
      <c r="I95" s="131"/>
      <c r="J95" s="132">
        <f t="shared" si="0"/>
        <v>0</v>
      </c>
      <c r="K95" s="128" t="s">
        <v>38</v>
      </c>
      <c r="L95" s="128"/>
      <c r="M95" s="32"/>
      <c r="N95" s="133" t="s">
        <v>38</v>
      </c>
      <c r="O95" s="134" t="s">
        <v>51</v>
      </c>
      <c r="Q95" s="135">
        <f t="shared" si="1"/>
        <v>0</v>
      </c>
      <c r="R95" s="135">
        <v>0</v>
      </c>
      <c r="S95" s="135">
        <f t="shared" si="2"/>
        <v>0</v>
      </c>
      <c r="T95" s="135">
        <v>0</v>
      </c>
      <c r="U95" s="136">
        <f t="shared" si="3"/>
        <v>0</v>
      </c>
      <c r="AS95" s="137" t="s">
        <v>228</v>
      </c>
      <c r="AU95" s="137" t="s">
        <v>147</v>
      </c>
      <c r="AV95" s="137" t="s">
        <v>88</v>
      </c>
      <c r="AZ95" s="18" t="s">
        <v>144</v>
      </c>
      <c r="BF95" s="138">
        <f t="shared" si="4"/>
        <v>0</v>
      </c>
      <c r="BG95" s="138">
        <f t="shared" si="5"/>
        <v>0</v>
      </c>
      <c r="BH95" s="138">
        <f t="shared" si="6"/>
        <v>0</v>
      </c>
      <c r="BI95" s="138">
        <f t="shared" si="7"/>
        <v>0</v>
      </c>
      <c r="BJ95" s="138">
        <f t="shared" si="8"/>
        <v>0</v>
      </c>
      <c r="BK95" s="18" t="s">
        <v>88</v>
      </c>
      <c r="BL95" s="138">
        <f t="shared" si="9"/>
        <v>0</v>
      </c>
      <c r="BM95" s="18" t="s">
        <v>228</v>
      </c>
      <c r="BN95" s="137" t="s">
        <v>249</v>
      </c>
    </row>
    <row r="96" spans="2:66" s="1" customFormat="1" ht="16.5" customHeight="1" x14ac:dyDescent="0.2">
      <c r="B96" s="32"/>
      <c r="C96" s="126" t="s">
        <v>208</v>
      </c>
      <c r="D96" s="126" t="s">
        <v>147</v>
      </c>
      <c r="E96" s="127" t="s">
        <v>901</v>
      </c>
      <c r="F96" s="128" t="s">
        <v>902</v>
      </c>
      <c r="G96" s="129" t="s">
        <v>647</v>
      </c>
      <c r="H96" s="130">
        <v>8</v>
      </c>
      <c r="I96" s="131"/>
      <c r="J96" s="132">
        <f t="shared" si="0"/>
        <v>0</v>
      </c>
      <c r="K96" s="128" t="s">
        <v>38</v>
      </c>
      <c r="L96" s="128"/>
      <c r="M96" s="32"/>
      <c r="N96" s="133" t="s">
        <v>38</v>
      </c>
      <c r="O96" s="134" t="s">
        <v>51</v>
      </c>
      <c r="Q96" s="135">
        <f t="shared" si="1"/>
        <v>0</v>
      </c>
      <c r="R96" s="135">
        <v>0</v>
      </c>
      <c r="S96" s="135">
        <f t="shared" si="2"/>
        <v>0</v>
      </c>
      <c r="T96" s="135">
        <v>0</v>
      </c>
      <c r="U96" s="136">
        <f t="shared" si="3"/>
        <v>0</v>
      </c>
      <c r="AS96" s="137" t="s">
        <v>228</v>
      </c>
      <c r="AU96" s="137" t="s">
        <v>147</v>
      </c>
      <c r="AV96" s="137" t="s">
        <v>88</v>
      </c>
      <c r="AZ96" s="18" t="s">
        <v>144</v>
      </c>
      <c r="BF96" s="138">
        <f t="shared" si="4"/>
        <v>0</v>
      </c>
      <c r="BG96" s="138">
        <f t="shared" si="5"/>
        <v>0</v>
      </c>
      <c r="BH96" s="138">
        <f t="shared" si="6"/>
        <v>0</v>
      </c>
      <c r="BI96" s="138">
        <f t="shared" si="7"/>
        <v>0</v>
      </c>
      <c r="BJ96" s="138">
        <f t="shared" si="8"/>
        <v>0</v>
      </c>
      <c r="BK96" s="18" t="s">
        <v>88</v>
      </c>
      <c r="BL96" s="138">
        <f t="shared" si="9"/>
        <v>0</v>
      </c>
      <c r="BM96" s="18" t="s">
        <v>228</v>
      </c>
      <c r="BN96" s="137" t="s">
        <v>257</v>
      </c>
    </row>
    <row r="97" spans="2:66" s="1" customFormat="1" ht="24.2" customHeight="1" x14ac:dyDescent="0.2">
      <c r="B97" s="32"/>
      <c r="C97" s="126" t="s">
        <v>212</v>
      </c>
      <c r="D97" s="126" t="s">
        <v>147</v>
      </c>
      <c r="E97" s="127" t="s">
        <v>903</v>
      </c>
      <c r="F97" s="128" t="s">
        <v>904</v>
      </c>
      <c r="G97" s="129" t="s">
        <v>647</v>
      </c>
      <c r="H97" s="130">
        <v>1</v>
      </c>
      <c r="I97" s="131"/>
      <c r="J97" s="132">
        <f t="shared" si="0"/>
        <v>0</v>
      </c>
      <c r="K97" s="128" t="s">
        <v>38</v>
      </c>
      <c r="L97" s="128"/>
      <c r="M97" s="32"/>
      <c r="N97" s="133" t="s">
        <v>38</v>
      </c>
      <c r="O97" s="134" t="s">
        <v>51</v>
      </c>
      <c r="Q97" s="135">
        <f t="shared" si="1"/>
        <v>0</v>
      </c>
      <c r="R97" s="135">
        <v>0</v>
      </c>
      <c r="S97" s="135">
        <f t="shared" si="2"/>
        <v>0</v>
      </c>
      <c r="T97" s="135">
        <v>0</v>
      </c>
      <c r="U97" s="136">
        <f t="shared" si="3"/>
        <v>0</v>
      </c>
      <c r="AS97" s="137" t="s">
        <v>228</v>
      </c>
      <c r="AU97" s="137" t="s">
        <v>147</v>
      </c>
      <c r="AV97" s="137" t="s">
        <v>88</v>
      </c>
      <c r="AZ97" s="18" t="s">
        <v>144</v>
      </c>
      <c r="BF97" s="138">
        <f t="shared" si="4"/>
        <v>0</v>
      </c>
      <c r="BG97" s="138">
        <f t="shared" si="5"/>
        <v>0</v>
      </c>
      <c r="BH97" s="138">
        <f t="shared" si="6"/>
        <v>0</v>
      </c>
      <c r="BI97" s="138">
        <f t="shared" si="7"/>
        <v>0</v>
      </c>
      <c r="BJ97" s="138">
        <f t="shared" si="8"/>
        <v>0</v>
      </c>
      <c r="BK97" s="18" t="s">
        <v>88</v>
      </c>
      <c r="BL97" s="138">
        <f t="shared" si="9"/>
        <v>0</v>
      </c>
      <c r="BM97" s="18" t="s">
        <v>228</v>
      </c>
      <c r="BN97" s="137" t="s">
        <v>266</v>
      </c>
    </row>
    <row r="98" spans="2:66" s="1" customFormat="1" ht="33" customHeight="1" x14ac:dyDescent="0.2">
      <c r="B98" s="32"/>
      <c r="C98" s="126" t="s">
        <v>216</v>
      </c>
      <c r="D98" s="126" t="s">
        <v>147</v>
      </c>
      <c r="E98" s="127" t="s">
        <v>905</v>
      </c>
      <c r="F98" s="128" t="s">
        <v>906</v>
      </c>
      <c r="G98" s="129" t="s">
        <v>647</v>
      </c>
      <c r="H98" s="130">
        <v>1</v>
      </c>
      <c r="I98" s="131"/>
      <c r="J98" s="132">
        <f t="shared" si="0"/>
        <v>0</v>
      </c>
      <c r="K98" s="128" t="s">
        <v>38</v>
      </c>
      <c r="L98" s="128"/>
      <c r="M98" s="32"/>
      <c r="N98" s="133" t="s">
        <v>38</v>
      </c>
      <c r="O98" s="134" t="s">
        <v>51</v>
      </c>
      <c r="Q98" s="135">
        <f t="shared" si="1"/>
        <v>0</v>
      </c>
      <c r="R98" s="135">
        <v>0</v>
      </c>
      <c r="S98" s="135">
        <f t="shared" si="2"/>
        <v>0</v>
      </c>
      <c r="T98" s="135">
        <v>0</v>
      </c>
      <c r="U98" s="136">
        <f t="shared" si="3"/>
        <v>0</v>
      </c>
      <c r="AS98" s="137" t="s">
        <v>228</v>
      </c>
      <c r="AU98" s="137" t="s">
        <v>147</v>
      </c>
      <c r="AV98" s="137" t="s">
        <v>88</v>
      </c>
      <c r="AZ98" s="18" t="s">
        <v>144</v>
      </c>
      <c r="BF98" s="138">
        <f t="shared" si="4"/>
        <v>0</v>
      </c>
      <c r="BG98" s="138">
        <f t="shared" si="5"/>
        <v>0</v>
      </c>
      <c r="BH98" s="138">
        <f t="shared" si="6"/>
        <v>0</v>
      </c>
      <c r="BI98" s="138">
        <f t="shared" si="7"/>
        <v>0</v>
      </c>
      <c r="BJ98" s="138">
        <f t="shared" si="8"/>
        <v>0</v>
      </c>
      <c r="BK98" s="18" t="s">
        <v>88</v>
      </c>
      <c r="BL98" s="138">
        <f t="shared" si="9"/>
        <v>0</v>
      </c>
      <c r="BM98" s="18" t="s">
        <v>228</v>
      </c>
      <c r="BN98" s="137" t="s">
        <v>277</v>
      </c>
    </row>
    <row r="99" spans="2:66" s="11" customFormat="1" ht="25.9" customHeight="1" x14ac:dyDescent="0.2">
      <c r="B99" s="114"/>
      <c r="D99" s="115" t="s">
        <v>79</v>
      </c>
      <c r="E99" s="116" t="s">
        <v>643</v>
      </c>
      <c r="F99" s="116" t="s">
        <v>907</v>
      </c>
      <c r="I99" s="117"/>
      <c r="J99" s="118">
        <f>BL99</f>
        <v>0</v>
      </c>
      <c r="M99" s="114"/>
      <c r="N99" s="119"/>
      <c r="Q99" s="120">
        <f>SUM(Q100:Q109)</f>
        <v>0</v>
      </c>
      <c r="S99" s="120">
        <f>SUM(S100:S109)</f>
        <v>0</v>
      </c>
      <c r="U99" s="121">
        <f>SUM(U100:U109)</f>
        <v>0</v>
      </c>
      <c r="AS99" s="115" t="s">
        <v>88</v>
      </c>
      <c r="AU99" s="122" t="s">
        <v>79</v>
      </c>
      <c r="AV99" s="122" t="s">
        <v>80</v>
      </c>
      <c r="AZ99" s="115" t="s">
        <v>144</v>
      </c>
      <c r="BL99" s="123">
        <f>SUM(BL100:BL109)</f>
        <v>0</v>
      </c>
    </row>
    <row r="100" spans="2:66" s="1" customFormat="1" ht="16.5" customHeight="1" x14ac:dyDescent="0.2">
      <c r="B100" s="32"/>
      <c r="C100" s="126" t="s">
        <v>220</v>
      </c>
      <c r="D100" s="126" t="s">
        <v>147</v>
      </c>
      <c r="E100" s="127" t="s">
        <v>908</v>
      </c>
      <c r="F100" s="128" t="s">
        <v>909</v>
      </c>
      <c r="G100" s="129" t="s">
        <v>647</v>
      </c>
      <c r="H100" s="130">
        <v>1</v>
      </c>
      <c r="I100" s="131"/>
      <c r="J100" s="132">
        <f t="shared" ref="J100:J109" si="10">ROUND(I100*H100,2)</f>
        <v>0</v>
      </c>
      <c r="K100" s="128" t="s">
        <v>38</v>
      </c>
      <c r="L100" s="128"/>
      <c r="M100" s="32"/>
      <c r="N100" s="133" t="s">
        <v>38</v>
      </c>
      <c r="O100" s="134" t="s">
        <v>51</v>
      </c>
      <c r="Q100" s="135">
        <f t="shared" ref="Q100:Q109" si="11">P100*H100</f>
        <v>0</v>
      </c>
      <c r="R100" s="135">
        <v>0</v>
      </c>
      <c r="S100" s="135">
        <f t="shared" ref="S100:S109" si="12">R100*H100</f>
        <v>0</v>
      </c>
      <c r="T100" s="135">
        <v>0</v>
      </c>
      <c r="U100" s="136">
        <f t="shared" ref="U100:U109" si="13">T100*H100</f>
        <v>0</v>
      </c>
      <c r="AS100" s="137" t="s">
        <v>228</v>
      </c>
      <c r="AU100" s="137" t="s">
        <v>147</v>
      </c>
      <c r="AV100" s="137" t="s">
        <v>88</v>
      </c>
      <c r="AZ100" s="18" t="s">
        <v>144</v>
      </c>
      <c r="BF100" s="138">
        <f t="shared" ref="BF100:BF109" si="14">IF(O100="základní",J100,0)</f>
        <v>0</v>
      </c>
      <c r="BG100" s="138">
        <f t="shared" ref="BG100:BG109" si="15">IF(O100="snížená",J100,0)</f>
        <v>0</v>
      </c>
      <c r="BH100" s="138">
        <f t="shared" ref="BH100:BH109" si="16">IF(O100="zákl. přenesená",J100,0)</f>
        <v>0</v>
      </c>
      <c r="BI100" s="138">
        <f t="shared" ref="BI100:BI109" si="17">IF(O100="sníž. přenesená",J100,0)</f>
        <v>0</v>
      </c>
      <c r="BJ100" s="138">
        <f t="shared" ref="BJ100:BJ109" si="18">IF(O100="nulová",J100,0)</f>
        <v>0</v>
      </c>
      <c r="BK100" s="18" t="s">
        <v>88</v>
      </c>
      <c r="BL100" s="138">
        <f t="shared" ref="BL100:BL109" si="19">ROUND(I100*H100,2)</f>
        <v>0</v>
      </c>
      <c r="BM100" s="18" t="s">
        <v>228</v>
      </c>
      <c r="BN100" s="137" t="s">
        <v>289</v>
      </c>
    </row>
    <row r="101" spans="2:66" s="1" customFormat="1" ht="16.5" customHeight="1" x14ac:dyDescent="0.2">
      <c r="B101" s="32"/>
      <c r="C101" s="126" t="s">
        <v>8</v>
      </c>
      <c r="D101" s="126" t="s">
        <v>147</v>
      </c>
      <c r="E101" s="127" t="s">
        <v>910</v>
      </c>
      <c r="F101" s="128" t="s">
        <v>911</v>
      </c>
      <c r="G101" s="129" t="s">
        <v>647</v>
      </c>
      <c r="H101" s="130">
        <v>1</v>
      </c>
      <c r="I101" s="131"/>
      <c r="J101" s="132">
        <f t="shared" si="10"/>
        <v>0</v>
      </c>
      <c r="K101" s="128" t="s">
        <v>38</v>
      </c>
      <c r="L101" s="128"/>
      <c r="M101" s="32"/>
      <c r="N101" s="133" t="s">
        <v>38</v>
      </c>
      <c r="O101" s="134" t="s">
        <v>51</v>
      </c>
      <c r="Q101" s="135">
        <f t="shared" si="11"/>
        <v>0</v>
      </c>
      <c r="R101" s="135">
        <v>0</v>
      </c>
      <c r="S101" s="135">
        <f t="shared" si="12"/>
        <v>0</v>
      </c>
      <c r="T101" s="135">
        <v>0</v>
      </c>
      <c r="U101" s="136">
        <f t="shared" si="13"/>
        <v>0</v>
      </c>
      <c r="AS101" s="137" t="s">
        <v>228</v>
      </c>
      <c r="AU101" s="137" t="s">
        <v>147</v>
      </c>
      <c r="AV101" s="137" t="s">
        <v>88</v>
      </c>
      <c r="AZ101" s="18" t="s">
        <v>144</v>
      </c>
      <c r="BF101" s="138">
        <f t="shared" si="14"/>
        <v>0</v>
      </c>
      <c r="BG101" s="138">
        <f t="shared" si="15"/>
        <v>0</v>
      </c>
      <c r="BH101" s="138">
        <f t="shared" si="16"/>
        <v>0</v>
      </c>
      <c r="BI101" s="138">
        <f t="shared" si="17"/>
        <v>0</v>
      </c>
      <c r="BJ101" s="138">
        <f t="shared" si="18"/>
        <v>0</v>
      </c>
      <c r="BK101" s="18" t="s">
        <v>88</v>
      </c>
      <c r="BL101" s="138">
        <f t="shared" si="19"/>
        <v>0</v>
      </c>
      <c r="BM101" s="18" t="s">
        <v>228</v>
      </c>
      <c r="BN101" s="137" t="s">
        <v>300</v>
      </c>
    </row>
    <row r="102" spans="2:66" s="1" customFormat="1" ht="16.5" customHeight="1" x14ac:dyDescent="0.2">
      <c r="B102" s="32"/>
      <c r="C102" s="126" t="s">
        <v>228</v>
      </c>
      <c r="D102" s="126" t="s">
        <v>147</v>
      </c>
      <c r="E102" s="127" t="s">
        <v>912</v>
      </c>
      <c r="F102" s="128" t="s">
        <v>913</v>
      </c>
      <c r="G102" s="129" t="s">
        <v>647</v>
      </c>
      <c r="H102" s="130">
        <v>5</v>
      </c>
      <c r="I102" s="131"/>
      <c r="J102" s="132">
        <f t="shared" si="10"/>
        <v>0</v>
      </c>
      <c r="K102" s="128" t="s">
        <v>38</v>
      </c>
      <c r="L102" s="128"/>
      <c r="M102" s="32"/>
      <c r="N102" s="133" t="s">
        <v>38</v>
      </c>
      <c r="O102" s="134" t="s">
        <v>51</v>
      </c>
      <c r="Q102" s="135">
        <f t="shared" si="11"/>
        <v>0</v>
      </c>
      <c r="R102" s="135">
        <v>0</v>
      </c>
      <c r="S102" s="135">
        <f t="shared" si="12"/>
        <v>0</v>
      </c>
      <c r="T102" s="135">
        <v>0</v>
      </c>
      <c r="U102" s="136">
        <f t="shared" si="13"/>
        <v>0</v>
      </c>
      <c r="AS102" s="137" t="s">
        <v>228</v>
      </c>
      <c r="AU102" s="137" t="s">
        <v>147</v>
      </c>
      <c r="AV102" s="137" t="s">
        <v>88</v>
      </c>
      <c r="AZ102" s="18" t="s">
        <v>144</v>
      </c>
      <c r="BF102" s="138">
        <f t="shared" si="14"/>
        <v>0</v>
      </c>
      <c r="BG102" s="138">
        <f t="shared" si="15"/>
        <v>0</v>
      </c>
      <c r="BH102" s="138">
        <f t="shared" si="16"/>
        <v>0</v>
      </c>
      <c r="BI102" s="138">
        <f t="shared" si="17"/>
        <v>0</v>
      </c>
      <c r="BJ102" s="138">
        <f t="shared" si="18"/>
        <v>0</v>
      </c>
      <c r="BK102" s="18" t="s">
        <v>88</v>
      </c>
      <c r="BL102" s="138">
        <f t="shared" si="19"/>
        <v>0</v>
      </c>
      <c r="BM102" s="18" t="s">
        <v>228</v>
      </c>
      <c r="BN102" s="137" t="s">
        <v>293</v>
      </c>
    </row>
    <row r="103" spans="2:66" s="1" customFormat="1" ht="16.5" customHeight="1" x14ac:dyDescent="0.2">
      <c r="B103" s="32"/>
      <c r="C103" s="126" t="s">
        <v>232</v>
      </c>
      <c r="D103" s="126" t="s">
        <v>147</v>
      </c>
      <c r="E103" s="127" t="s">
        <v>914</v>
      </c>
      <c r="F103" s="128" t="s">
        <v>915</v>
      </c>
      <c r="G103" s="129" t="s">
        <v>647</v>
      </c>
      <c r="H103" s="130">
        <v>3</v>
      </c>
      <c r="I103" s="131"/>
      <c r="J103" s="132">
        <f t="shared" si="10"/>
        <v>0</v>
      </c>
      <c r="K103" s="128" t="s">
        <v>38</v>
      </c>
      <c r="L103" s="128"/>
      <c r="M103" s="32"/>
      <c r="N103" s="133" t="s">
        <v>38</v>
      </c>
      <c r="O103" s="134" t="s">
        <v>51</v>
      </c>
      <c r="Q103" s="135">
        <f t="shared" si="11"/>
        <v>0</v>
      </c>
      <c r="R103" s="135">
        <v>0</v>
      </c>
      <c r="S103" s="135">
        <f t="shared" si="12"/>
        <v>0</v>
      </c>
      <c r="T103" s="135">
        <v>0</v>
      </c>
      <c r="U103" s="136">
        <f t="shared" si="13"/>
        <v>0</v>
      </c>
      <c r="AS103" s="137" t="s">
        <v>228</v>
      </c>
      <c r="AU103" s="137" t="s">
        <v>147</v>
      </c>
      <c r="AV103" s="137" t="s">
        <v>88</v>
      </c>
      <c r="AZ103" s="18" t="s">
        <v>144</v>
      </c>
      <c r="BF103" s="138">
        <f t="shared" si="14"/>
        <v>0</v>
      </c>
      <c r="BG103" s="138">
        <f t="shared" si="15"/>
        <v>0</v>
      </c>
      <c r="BH103" s="138">
        <f t="shared" si="16"/>
        <v>0</v>
      </c>
      <c r="BI103" s="138">
        <f t="shared" si="17"/>
        <v>0</v>
      </c>
      <c r="BJ103" s="138">
        <f t="shared" si="18"/>
        <v>0</v>
      </c>
      <c r="BK103" s="18" t="s">
        <v>88</v>
      </c>
      <c r="BL103" s="138">
        <f t="shared" si="19"/>
        <v>0</v>
      </c>
      <c r="BM103" s="18" t="s">
        <v>228</v>
      </c>
      <c r="BN103" s="137" t="s">
        <v>317</v>
      </c>
    </row>
    <row r="104" spans="2:66" s="1" customFormat="1" ht="16.5" customHeight="1" x14ac:dyDescent="0.2">
      <c r="B104" s="32"/>
      <c r="C104" s="126" t="s">
        <v>236</v>
      </c>
      <c r="D104" s="126" t="s">
        <v>147</v>
      </c>
      <c r="E104" s="127" t="s">
        <v>916</v>
      </c>
      <c r="F104" s="128" t="s">
        <v>917</v>
      </c>
      <c r="G104" s="129" t="s">
        <v>647</v>
      </c>
      <c r="H104" s="130">
        <v>2</v>
      </c>
      <c r="I104" s="131"/>
      <c r="J104" s="132">
        <f t="shared" si="10"/>
        <v>0</v>
      </c>
      <c r="K104" s="128" t="s">
        <v>38</v>
      </c>
      <c r="L104" s="128"/>
      <c r="M104" s="32"/>
      <c r="N104" s="133" t="s">
        <v>38</v>
      </c>
      <c r="O104" s="134" t="s">
        <v>51</v>
      </c>
      <c r="Q104" s="135">
        <f t="shared" si="11"/>
        <v>0</v>
      </c>
      <c r="R104" s="135">
        <v>0</v>
      </c>
      <c r="S104" s="135">
        <f t="shared" si="12"/>
        <v>0</v>
      </c>
      <c r="T104" s="135">
        <v>0</v>
      </c>
      <c r="U104" s="136">
        <f t="shared" si="13"/>
        <v>0</v>
      </c>
      <c r="AS104" s="137" t="s">
        <v>228</v>
      </c>
      <c r="AU104" s="137" t="s">
        <v>147</v>
      </c>
      <c r="AV104" s="137" t="s">
        <v>88</v>
      </c>
      <c r="AZ104" s="18" t="s">
        <v>144</v>
      </c>
      <c r="BF104" s="138">
        <f t="shared" si="14"/>
        <v>0</v>
      </c>
      <c r="BG104" s="138">
        <f t="shared" si="15"/>
        <v>0</v>
      </c>
      <c r="BH104" s="138">
        <f t="shared" si="16"/>
        <v>0</v>
      </c>
      <c r="BI104" s="138">
        <f t="shared" si="17"/>
        <v>0</v>
      </c>
      <c r="BJ104" s="138">
        <f t="shared" si="18"/>
        <v>0</v>
      </c>
      <c r="BK104" s="18" t="s">
        <v>88</v>
      </c>
      <c r="BL104" s="138">
        <f t="shared" si="19"/>
        <v>0</v>
      </c>
      <c r="BM104" s="18" t="s">
        <v>228</v>
      </c>
      <c r="BN104" s="137" t="s">
        <v>325</v>
      </c>
    </row>
    <row r="105" spans="2:66" s="1" customFormat="1" ht="16.5" customHeight="1" x14ac:dyDescent="0.2">
      <c r="B105" s="32"/>
      <c r="C105" s="126" t="s">
        <v>241</v>
      </c>
      <c r="D105" s="126" t="s">
        <v>147</v>
      </c>
      <c r="E105" s="127" t="s">
        <v>918</v>
      </c>
      <c r="F105" s="128" t="s">
        <v>919</v>
      </c>
      <c r="G105" s="129" t="s">
        <v>647</v>
      </c>
      <c r="H105" s="130">
        <v>1</v>
      </c>
      <c r="I105" s="131"/>
      <c r="J105" s="132">
        <f t="shared" si="10"/>
        <v>0</v>
      </c>
      <c r="K105" s="128" t="s">
        <v>38</v>
      </c>
      <c r="L105" s="128"/>
      <c r="M105" s="32"/>
      <c r="N105" s="133" t="s">
        <v>38</v>
      </c>
      <c r="O105" s="134" t="s">
        <v>51</v>
      </c>
      <c r="Q105" s="135">
        <f t="shared" si="11"/>
        <v>0</v>
      </c>
      <c r="R105" s="135">
        <v>0</v>
      </c>
      <c r="S105" s="135">
        <f t="shared" si="12"/>
        <v>0</v>
      </c>
      <c r="T105" s="135">
        <v>0</v>
      </c>
      <c r="U105" s="136">
        <f t="shared" si="13"/>
        <v>0</v>
      </c>
      <c r="AS105" s="137" t="s">
        <v>228</v>
      </c>
      <c r="AU105" s="137" t="s">
        <v>147</v>
      </c>
      <c r="AV105" s="137" t="s">
        <v>88</v>
      </c>
      <c r="AZ105" s="18" t="s">
        <v>144</v>
      </c>
      <c r="BF105" s="138">
        <f t="shared" si="14"/>
        <v>0</v>
      </c>
      <c r="BG105" s="138">
        <f t="shared" si="15"/>
        <v>0</v>
      </c>
      <c r="BH105" s="138">
        <f t="shared" si="16"/>
        <v>0</v>
      </c>
      <c r="BI105" s="138">
        <f t="shared" si="17"/>
        <v>0</v>
      </c>
      <c r="BJ105" s="138">
        <f t="shared" si="18"/>
        <v>0</v>
      </c>
      <c r="BK105" s="18" t="s">
        <v>88</v>
      </c>
      <c r="BL105" s="138">
        <f t="shared" si="19"/>
        <v>0</v>
      </c>
      <c r="BM105" s="18" t="s">
        <v>228</v>
      </c>
      <c r="BN105" s="137" t="s">
        <v>333</v>
      </c>
    </row>
    <row r="106" spans="2:66" s="1" customFormat="1" ht="16.5" customHeight="1" x14ac:dyDescent="0.2">
      <c r="B106" s="32"/>
      <c r="C106" s="126" t="s">
        <v>249</v>
      </c>
      <c r="D106" s="126" t="s">
        <v>147</v>
      </c>
      <c r="E106" s="127" t="s">
        <v>920</v>
      </c>
      <c r="F106" s="128" t="s">
        <v>921</v>
      </c>
      <c r="G106" s="129" t="s">
        <v>647</v>
      </c>
      <c r="H106" s="130">
        <v>1</v>
      </c>
      <c r="I106" s="131"/>
      <c r="J106" s="132">
        <f t="shared" si="10"/>
        <v>0</v>
      </c>
      <c r="K106" s="128" t="s">
        <v>38</v>
      </c>
      <c r="L106" s="128"/>
      <c r="M106" s="32"/>
      <c r="N106" s="133" t="s">
        <v>38</v>
      </c>
      <c r="O106" s="134" t="s">
        <v>51</v>
      </c>
      <c r="Q106" s="135">
        <f t="shared" si="11"/>
        <v>0</v>
      </c>
      <c r="R106" s="135">
        <v>0</v>
      </c>
      <c r="S106" s="135">
        <f t="shared" si="12"/>
        <v>0</v>
      </c>
      <c r="T106" s="135">
        <v>0</v>
      </c>
      <c r="U106" s="136">
        <f t="shared" si="13"/>
        <v>0</v>
      </c>
      <c r="AS106" s="137" t="s">
        <v>228</v>
      </c>
      <c r="AU106" s="137" t="s">
        <v>147</v>
      </c>
      <c r="AV106" s="137" t="s">
        <v>88</v>
      </c>
      <c r="AZ106" s="18" t="s">
        <v>144</v>
      </c>
      <c r="BF106" s="138">
        <f t="shared" si="14"/>
        <v>0</v>
      </c>
      <c r="BG106" s="138">
        <f t="shared" si="15"/>
        <v>0</v>
      </c>
      <c r="BH106" s="138">
        <f t="shared" si="16"/>
        <v>0</v>
      </c>
      <c r="BI106" s="138">
        <f t="shared" si="17"/>
        <v>0</v>
      </c>
      <c r="BJ106" s="138">
        <f t="shared" si="18"/>
        <v>0</v>
      </c>
      <c r="BK106" s="18" t="s">
        <v>88</v>
      </c>
      <c r="BL106" s="138">
        <f t="shared" si="19"/>
        <v>0</v>
      </c>
      <c r="BM106" s="18" t="s">
        <v>228</v>
      </c>
      <c r="BN106" s="137" t="s">
        <v>341</v>
      </c>
    </row>
    <row r="107" spans="2:66" s="1" customFormat="1" ht="16.5" customHeight="1" x14ac:dyDescent="0.2">
      <c r="B107" s="32"/>
      <c r="C107" s="126" t="s">
        <v>7</v>
      </c>
      <c r="D107" s="126" t="s">
        <v>147</v>
      </c>
      <c r="E107" s="127" t="s">
        <v>922</v>
      </c>
      <c r="F107" s="128" t="s">
        <v>923</v>
      </c>
      <c r="G107" s="129" t="s">
        <v>647</v>
      </c>
      <c r="H107" s="130">
        <v>1</v>
      </c>
      <c r="I107" s="131"/>
      <c r="J107" s="132">
        <f t="shared" si="10"/>
        <v>0</v>
      </c>
      <c r="K107" s="128" t="s">
        <v>38</v>
      </c>
      <c r="L107" s="128"/>
      <c r="M107" s="32"/>
      <c r="N107" s="133" t="s">
        <v>38</v>
      </c>
      <c r="O107" s="134" t="s">
        <v>51</v>
      </c>
      <c r="Q107" s="135">
        <f t="shared" si="11"/>
        <v>0</v>
      </c>
      <c r="R107" s="135">
        <v>0</v>
      </c>
      <c r="S107" s="135">
        <f t="shared" si="12"/>
        <v>0</v>
      </c>
      <c r="T107" s="135">
        <v>0</v>
      </c>
      <c r="U107" s="136">
        <f t="shared" si="13"/>
        <v>0</v>
      </c>
      <c r="AS107" s="137" t="s">
        <v>228</v>
      </c>
      <c r="AU107" s="137" t="s">
        <v>147</v>
      </c>
      <c r="AV107" s="137" t="s">
        <v>88</v>
      </c>
      <c r="AZ107" s="18" t="s">
        <v>144</v>
      </c>
      <c r="BF107" s="138">
        <f t="shared" si="14"/>
        <v>0</v>
      </c>
      <c r="BG107" s="138">
        <f t="shared" si="15"/>
        <v>0</v>
      </c>
      <c r="BH107" s="138">
        <f t="shared" si="16"/>
        <v>0</v>
      </c>
      <c r="BI107" s="138">
        <f t="shared" si="17"/>
        <v>0</v>
      </c>
      <c r="BJ107" s="138">
        <f t="shared" si="18"/>
        <v>0</v>
      </c>
      <c r="BK107" s="18" t="s">
        <v>88</v>
      </c>
      <c r="BL107" s="138">
        <f t="shared" si="19"/>
        <v>0</v>
      </c>
      <c r="BM107" s="18" t="s">
        <v>228</v>
      </c>
      <c r="BN107" s="137" t="s">
        <v>351</v>
      </c>
    </row>
    <row r="108" spans="2:66" s="1" customFormat="1" ht="16.5" customHeight="1" x14ac:dyDescent="0.2">
      <c r="B108" s="32"/>
      <c r="C108" s="126" t="s">
        <v>257</v>
      </c>
      <c r="D108" s="126" t="s">
        <v>147</v>
      </c>
      <c r="E108" s="127" t="s">
        <v>924</v>
      </c>
      <c r="F108" s="128" t="s">
        <v>925</v>
      </c>
      <c r="G108" s="129" t="s">
        <v>647</v>
      </c>
      <c r="H108" s="130">
        <v>1</v>
      </c>
      <c r="I108" s="131"/>
      <c r="J108" s="132">
        <f t="shared" si="10"/>
        <v>0</v>
      </c>
      <c r="K108" s="128" t="s">
        <v>38</v>
      </c>
      <c r="L108" s="128"/>
      <c r="M108" s="32"/>
      <c r="N108" s="133" t="s">
        <v>38</v>
      </c>
      <c r="O108" s="134" t="s">
        <v>51</v>
      </c>
      <c r="Q108" s="135">
        <f t="shared" si="11"/>
        <v>0</v>
      </c>
      <c r="R108" s="135">
        <v>0</v>
      </c>
      <c r="S108" s="135">
        <f t="shared" si="12"/>
        <v>0</v>
      </c>
      <c r="T108" s="135">
        <v>0</v>
      </c>
      <c r="U108" s="136">
        <f t="shared" si="13"/>
        <v>0</v>
      </c>
      <c r="AS108" s="137" t="s">
        <v>228</v>
      </c>
      <c r="AU108" s="137" t="s">
        <v>147</v>
      </c>
      <c r="AV108" s="137" t="s">
        <v>88</v>
      </c>
      <c r="AZ108" s="18" t="s">
        <v>144</v>
      </c>
      <c r="BF108" s="138">
        <f t="shared" si="14"/>
        <v>0</v>
      </c>
      <c r="BG108" s="138">
        <f t="shared" si="15"/>
        <v>0</v>
      </c>
      <c r="BH108" s="138">
        <f t="shared" si="16"/>
        <v>0</v>
      </c>
      <c r="BI108" s="138">
        <f t="shared" si="17"/>
        <v>0</v>
      </c>
      <c r="BJ108" s="138">
        <f t="shared" si="18"/>
        <v>0</v>
      </c>
      <c r="BK108" s="18" t="s">
        <v>88</v>
      </c>
      <c r="BL108" s="138">
        <f t="shared" si="19"/>
        <v>0</v>
      </c>
      <c r="BM108" s="18" t="s">
        <v>228</v>
      </c>
      <c r="BN108" s="137" t="s">
        <v>361</v>
      </c>
    </row>
    <row r="109" spans="2:66" s="1" customFormat="1" ht="16.5" customHeight="1" x14ac:dyDescent="0.2">
      <c r="B109" s="32"/>
      <c r="C109" s="126" t="s">
        <v>261</v>
      </c>
      <c r="D109" s="126" t="s">
        <v>147</v>
      </c>
      <c r="E109" s="127" t="s">
        <v>926</v>
      </c>
      <c r="F109" s="128" t="s">
        <v>927</v>
      </c>
      <c r="G109" s="129" t="s">
        <v>647</v>
      </c>
      <c r="H109" s="130">
        <v>1</v>
      </c>
      <c r="I109" s="131"/>
      <c r="J109" s="132">
        <f t="shared" si="10"/>
        <v>0</v>
      </c>
      <c r="K109" s="128" t="s">
        <v>38</v>
      </c>
      <c r="L109" s="128"/>
      <c r="M109" s="32"/>
      <c r="N109" s="133" t="s">
        <v>38</v>
      </c>
      <c r="O109" s="134" t="s">
        <v>51</v>
      </c>
      <c r="Q109" s="135">
        <f t="shared" si="11"/>
        <v>0</v>
      </c>
      <c r="R109" s="135">
        <v>0</v>
      </c>
      <c r="S109" s="135">
        <f t="shared" si="12"/>
        <v>0</v>
      </c>
      <c r="T109" s="135">
        <v>0</v>
      </c>
      <c r="U109" s="136">
        <f t="shared" si="13"/>
        <v>0</v>
      </c>
      <c r="AS109" s="137" t="s">
        <v>228</v>
      </c>
      <c r="AU109" s="137" t="s">
        <v>147</v>
      </c>
      <c r="AV109" s="137" t="s">
        <v>88</v>
      </c>
      <c r="AZ109" s="18" t="s">
        <v>144</v>
      </c>
      <c r="BF109" s="138">
        <f t="shared" si="14"/>
        <v>0</v>
      </c>
      <c r="BG109" s="138">
        <f t="shared" si="15"/>
        <v>0</v>
      </c>
      <c r="BH109" s="138">
        <f t="shared" si="16"/>
        <v>0</v>
      </c>
      <c r="BI109" s="138">
        <f t="shared" si="17"/>
        <v>0</v>
      </c>
      <c r="BJ109" s="138">
        <f t="shared" si="18"/>
        <v>0</v>
      </c>
      <c r="BK109" s="18" t="s">
        <v>88</v>
      </c>
      <c r="BL109" s="138">
        <f t="shared" si="19"/>
        <v>0</v>
      </c>
      <c r="BM109" s="18" t="s">
        <v>228</v>
      </c>
      <c r="BN109" s="137" t="s">
        <v>369</v>
      </c>
    </row>
    <row r="110" spans="2:66" s="11" customFormat="1" ht="25.9" customHeight="1" x14ac:dyDescent="0.2">
      <c r="B110" s="114"/>
      <c r="D110" s="115" t="s">
        <v>79</v>
      </c>
      <c r="E110" s="116" t="s">
        <v>862</v>
      </c>
      <c r="F110" s="116" t="s">
        <v>928</v>
      </c>
      <c r="I110" s="117"/>
      <c r="J110" s="118">
        <f>BL110</f>
        <v>0</v>
      </c>
      <c r="M110" s="114"/>
      <c r="N110" s="119"/>
      <c r="Q110" s="120">
        <f>SUM(Q111:Q116)</f>
        <v>0</v>
      </c>
      <c r="S110" s="120">
        <f>SUM(S111:S116)</f>
        <v>0</v>
      </c>
      <c r="U110" s="121">
        <f>SUM(U111:U116)</f>
        <v>0</v>
      </c>
      <c r="AS110" s="115" t="s">
        <v>88</v>
      </c>
      <c r="AU110" s="122" t="s">
        <v>79</v>
      </c>
      <c r="AV110" s="122" t="s">
        <v>80</v>
      </c>
      <c r="AZ110" s="115" t="s">
        <v>144</v>
      </c>
      <c r="BL110" s="123">
        <f>SUM(BL111:BL116)</f>
        <v>0</v>
      </c>
    </row>
    <row r="111" spans="2:66" s="1" customFormat="1" ht="16.5" customHeight="1" x14ac:dyDescent="0.2">
      <c r="B111" s="32"/>
      <c r="C111" s="126" t="s">
        <v>266</v>
      </c>
      <c r="D111" s="126" t="s">
        <v>147</v>
      </c>
      <c r="E111" s="127" t="s">
        <v>929</v>
      </c>
      <c r="F111" s="128" t="s">
        <v>930</v>
      </c>
      <c r="G111" s="129" t="s">
        <v>244</v>
      </c>
      <c r="H111" s="130">
        <v>785</v>
      </c>
      <c r="I111" s="131"/>
      <c r="J111" s="132">
        <f t="shared" ref="J111:J116" si="20">ROUND(I111*H111,2)</f>
        <v>0</v>
      </c>
      <c r="K111" s="128" t="s">
        <v>38</v>
      </c>
      <c r="L111" s="128"/>
      <c r="M111" s="32"/>
      <c r="N111" s="133" t="s">
        <v>38</v>
      </c>
      <c r="O111" s="134" t="s">
        <v>51</v>
      </c>
      <c r="Q111" s="135">
        <f t="shared" ref="Q111:Q116" si="21">P111*H111</f>
        <v>0</v>
      </c>
      <c r="R111" s="135">
        <v>0</v>
      </c>
      <c r="S111" s="135">
        <f t="shared" ref="S111:S116" si="22">R111*H111</f>
        <v>0</v>
      </c>
      <c r="T111" s="135">
        <v>0</v>
      </c>
      <c r="U111" s="136">
        <f t="shared" ref="U111:U116" si="23">T111*H111</f>
        <v>0</v>
      </c>
      <c r="AS111" s="137" t="s">
        <v>228</v>
      </c>
      <c r="AU111" s="137" t="s">
        <v>147</v>
      </c>
      <c r="AV111" s="137" t="s">
        <v>88</v>
      </c>
      <c r="AZ111" s="18" t="s">
        <v>144</v>
      </c>
      <c r="BF111" s="138">
        <f t="shared" ref="BF111:BF116" si="24">IF(O111="základní",J111,0)</f>
        <v>0</v>
      </c>
      <c r="BG111" s="138">
        <f t="shared" ref="BG111:BG116" si="25">IF(O111="snížená",J111,0)</f>
        <v>0</v>
      </c>
      <c r="BH111" s="138">
        <f t="shared" ref="BH111:BH116" si="26">IF(O111="zákl. přenesená",J111,0)</f>
        <v>0</v>
      </c>
      <c r="BI111" s="138">
        <f t="shared" ref="BI111:BI116" si="27">IF(O111="sníž. přenesená",J111,0)</f>
        <v>0</v>
      </c>
      <c r="BJ111" s="138">
        <f t="shared" ref="BJ111:BJ116" si="28">IF(O111="nulová",J111,0)</f>
        <v>0</v>
      </c>
      <c r="BK111" s="18" t="s">
        <v>88</v>
      </c>
      <c r="BL111" s="138">
        <f t="shared" ref="BL111:BL116" si="29">ROUND(I111*H111,2)</f>
        <v>0</v>
      </c>
      <c r="BM111" s="18" t="s">
        <v>228</v>
      </c>
      <c r="BN111" s="137" t="s">
        <v>378</v>
      </c>
    </row>
    <row r="112" spans="2:66" s="1" customFormat="1" ht="16.5" customHeight="1" x14ac:dyDescent="0.2">
      <c r="B112" s="32"/>
      <c r="C112" s="126" t="s">
        <v>270</v>
      </c>
      <c r="D112" s="126" t="s">
        <v>147</v>
      </c>
      <c r="E112" s="127" t="s">
        <v>931</v>
      </c>
      <c r="F112" s="128" t="s">
        <v>932</v>
      </c>
      <c r="G112" s="129" t="s">
        <v>244</v>
      </c>
      <c r="H112" s="130">
        <v>585</v>
      </c>
      <c r="I112" s="131"/>
      <c r="J112" s="132">
        <f t="shared" si="20"/>
        <v>0</v>
      </c>
      <c r="K112" s="128" t="s">
        <v>38</v>
      </c>
      <c r="L112" s="128"/>
      <c r="M112" s="32"/>
      <c r="N112" s="133" t="s">
        <v>38</v>
      </c>
      <c r="O112" s="134" t="s">
        <v>51</v>
      </c>
      <c r="Q112" s="135">
        <f t="shared" si="21"/>
        <v>0</v>
      </c>
      <c r="R112" s="135">
        <v>0</v>
      </c>
      <c r="S112" s="135">
        <f t="shared" si="22"/>
        <v>0</v>
      </c>
      <c r="T112" s="135">
        <v>0</v>
      </c>
      <c r="U112" s="136">
        <f t="shared" si="23"/>
        <v>0</v>
      </c>
      <c r="AS112" s="137" t="s">
        <v>228</v>
      </c>
      <c r="AU112" s="137" t="s">
        <v>147</v>
      </c>
      <c r="AV112" s="137" t="s">
        <v>88</v>
      </c>
      <c r="AZ112" s="18" t="s">
        <v>144</v>
      </c>
      <c r="BF112" s="138">
        <f t="shared" si="24"/>
        <v>0</v>
      </c>
      <c r="BG112" s="138">
        <f t="shared" si="25"/>
        <v>0</v>
      </c>
      <c r="BH112" s="138">
        <f t="shared" si="26"/>
        <v>0</v>
      </c>
      <c r="BI112" s="138">
        <f t="shared" si="27"/>
        <v>0</v>
      </c>
      <c r="BJ112" s="138">
        <f t="shared" si="28"/>
        <v>0</v>
      </c>
      <c r="BK112" s="18" t="s">
        <v>88</v>
      </c>
      <c r="BL112" s="138">
        <f t="shared" si="29"/>
        <v>0</v>
      </c>
      <c r="BM112" s="18" t="s">
        <v>228</v>
      </c>
      <c r="BN112" s="137" t="s">
        <v>386</v>
      </c>
    </row>
    <row r="113" spans="2:66" s="1" customFormat="1" ht="16.5" customHeight="1" x14ac:dyDescent="0.2">
      <c r="B113" s="32"/>
      <c r="C113" s="126" t="s">
        <v>277</v>
      </c>
      <c r="D113" s="126" t="s">
        <v>147</v>
      </c>
      <c r="E113" s="127" t="s">
        <v>933</v>
      </c>
      <c r="F113" s="128" t="s">
        <v>934</v>
      </c>
      <c r="G113" s="129" t="s">
        <v>244</v>
      </c>
      <c r="H113" s="130">
        <v>40</v>
      </c>
      <c r="I113" s="131"/>
      <c r="J113" s="132">
        <f t="shared" si="20"/>
        <v>0</v>
      </c>
      <c r="K113" s="128" t="s">
        <v>38</v>
      </c>
      <c r="L113" s="128"/>
      <c r="M113" s="32"/>
      <c r="N113" s="133" t="s">
        <v>38</v>
      </c>
      <c r="O113" s="134" t="s">
        <v>51</v>
      </c>
      <c r="Q113" s="135">
        <f t="shared" si="21"/>
        <v>0</v>
      </c>
      <c r="R113" s="135">
        <v>0</v>
      </c>
      <c r="S113" s="135">
        <f t="shared" si="22"/>
        <v>0</v>
      </c>
      <c r="T113" s="135">
        <v>0</v>
      </c>
      <c r="U113" s="136">
        <f t="shared" si="23"/>
        <v>0</v>
      </c>
      <c r="AS113" s="137" t="s">
        <v>228</v>
      </c>
      <c r="AU113" s="137" t="s">
        <v>147</v>
      </c>
      <c r="AV113" s="137" t="s">
        <v>88</v>
      </c>
      <c r="AZ113" s="18" t="s">
        <v>144</v>
      </c>
      <c r="BF113" s="138">
        <f t="shared" si="24"/>
        <v>0</v>
      </c>
      <c r="BG113" s="138">
        <f t="shared" si="25"/>
        <v>0</v>
      </c>
      <c r="BH113" s="138">
        <f t="shared" si="26"/>
        <v>0</v>
      </c>
      <c r="BI113" s="138">
        <f t="shared" si="27"/>
        <v>0</v>
      </c>
      <c r="BJ113" s="138">
        <f t="shared" si="28"/>
        <v>0</v>
      </c>
      <c r="BK113" s="18" t="s">
        <v>88</v>
      </c>
      <c r="BL113" s="138">
        <f t="shared" si="29"/>
        <v>0</v>
      </c>
      <c r="BM113" s="18" t="s">
        <v>228</v>
      </c>
      <c r="BN113" s="137" t="s">
        <v>396</v>
      </c>
    </row>
    <row r="114" spans="2:66" s="1" customFormat="1" ht="16.5" customHeight="1" x14ac:dyDescent="0.2">
      <c r="B114" s="32"/>
      <c r="C114" s="126" t="s">
        <v>285</v>
      </c>
      <c r="D114" s="126" t="s">
        <v>147</v>
      </c>
      <c r="E114" s="127" t="s">
        <v>935</v>
      </c>
      <c r="F114" s="128" t="s">
        <v>936</v>
      </c>
      <c r="G114" s="129" t="s">
        <v>244</v>
      </c>
      <c r="H114" s="130">
        <v>75</v>
      </c>
      <c r="I114" s="131"/>
      <c r="J114" s="132">
        <f t="shared" si="20"/>
        <v>0</v>
      </c>
      <c r="K114" s="128" t="s">
        <v>38</v>
      </c>
      <c r="L114" s="128"/>
      <c r="M114" s="32"/>
      <c r="N114" s="133" t="s">
        <v>38</v>
      </c>
      <c r="O114" s="134" t="s">
        <v>51</v>
      </c>
      <c r="Q114" s="135">
        <f t="shared" si="21"/>
        <v>0</v>
      </c>
      <c r="R114" s="135">
        <v>0</v>
      </c>
      <c r="S114" s="135">
        <f t="shared" si="22"/>
        <v>0</v>
      </c>
      <c r="T114" s="135">
        <v>0</v>
      </c>
      <c r="U114" s="136">
        <f t="shared" si="23"/>
        <v>0</v>
      </c>
      <c r="AS114" s="137" t="s">
        <v>228</v>
      </c>
      <c r="AU114" s="137" t="s">
        <v>147</v>
      </c>
      <c r="AV114" s="137" t="s">
        <v>88</v>
      </c>
      <c r="AZ114" s="18" t="s">
        <v>144</v>
      </c>
      <c r="BF114" s="138">
        <f t="shared" si="24"/>
        <v>0</v>
      </c>
      <c r="BG114" s="138">
        <f t="shared" si="25"/>
        <v>0</v>
      </c>
      <c r="BH114" s="138">
        <f t="shared" si="26"/>
        <v>0</v>
      </c>
      <c r="BI114" s="138">
        <f t="shared" si="27"/>
        <v>0</v>
      </c>
      <c r="BJ114" s="138">
        <f t="shared" si="28"/>
        <v>0</v>
      </c>
      <c r="BK114" s="18" t="s">
        <v>88</v>
      </c>
      <c r="BL114" s="138">
        <f t="shared" si="29"/>
        <v>0</v>
      </c>
      <c r="BM114" s="18" t="s">
        <v>228</v>
      </c>
      <c r="BN114" s="137" t="s">
        <v>404</v>
      </c>
    </row>
    <row r="115" spans="2:66" s="1" customFormat="1" ht="16.5" customHeight="1" x14ac:dyDescent="0.2">
      <c r="B115" s="32"/>
      <c r="C115" s="126" t="s">
        <v>289</v>
      </c>
      <c r="D115" s="126" t="s">
        <v>147</v>
      </c>
      <c r="E115" s="127" t="s">
        <v>937</v>
      </c>
      <c r="F115" s="128" t="s">
        <v>938</v>
      </c>
      <c r="G115" s="129" t="s">
        <v>244</v>
      </c>
      <c r="H115" s="130">
        <v>85</v>
      </c>
      <c r="I115" s="131"/>
      <c r="J115" s="132">
        <f t="shared" si="20"/>
        <v>0</v>
      </c>
      <c r="K115" s="128" t="s">
        <v>38</v>
      </c>
      <c r="L115" s="128"/>
      <c r="M115" s="32"/>
      <c r="N115" s="133" t="s">
        <v>38</v>
      </c>
      <c r="O115" s="134" t="s">
        <v>51</v>
      </c>
      <c r="Q115" s="135">
        <f t="shared" si="21"/>
        <v>0</v>
      </c>
      <c r="R115" s="135">
        <v>0</v>
      </c>
      <c r="S115" s="135">
        <f t="shared" si="22"/>
        <v>0</v>
      </c>
      <c r="T115" s="135">
        <v>0</v>
      </c>
      <c r="U115" s="136">
        <f t="shared" si="23"/>
        <v>0</v>
      </c>
      <c r="AS115" s="137" t="s">
        <v>228</v>
      </c>
      <c r="AU115" s="137" t="s">
        <v>147</v>
      </c>
      <c r="AV115" s="137" t="s">
        <v>88</v>
      </c>
      <c r="AZ115" s="18" t="s">
        <v>144</v>
      </c>
      <c r="BF115" s="138">
        <f t="shared" si="24"/>
        <v>0</v>
      </c>
      <c r="BG115" s="138">
        <f t="shared" si="25"/>
        <v>0</v>
      </c>
      <c r="BH115" s="138">
        <f t="shared" si="26"/>
        <v>0</v>
      </c>
      <c r="BI115" s="138">
        <f t="shared" si="27"/>
        <v>0</v>
      </c>
      <c r="BJ115" s="138">
        <f t="shared" si="28"/>
        <v>0</v>
      </c>
      <c r="BK115" s="18" t="s">
        <v>88</v>
      </c>
      <c r="BL115" s="138">
        <f t="shared" si="29"/>
        <v>0</v>
      </c>
      <c r="BM115" s="18" t="s">
        <v>228</v>
      </c>
      <c r="BN115" s="137" t="s">
        <v>414</v>
      </c>
    </row>
    <row r="116" spans="2:66" s="1" customFormat="1" ht="16.5" customHeight="1" x14ac:dyDescent="0.2">
      <c r="B116" s="32"/>
      <c r="C116" s="126" t="s">
        <v>296</v>
      </c>
      <c r="D116" s="126" t="s">
        <v>147</v>
      </c>
      <c r="E116" s="127" t="s">
        <v>939</v>
      </c>
      <c r="F116" s="128" t="s">
        <v>940</v>
      </c>
      <c r="G116" s="129" t="s">
        <v>417</v>
      </c>
      <c r="H116" s="130">
        <v>1</v>
      </c>
      <c r="I116" s="131"/>
      <c r="J116" s="132">
        <f t="shared" si="20"/>
        <v>0</v>
      </c>
      <c r="K116" s="128" t="s">
        <v>38</v>
      </c>
      <c r="L116" s="128"/>
      <c r="M116" s="32"/>
      <c r="N116" s="133" t="s">
        <v>38</v>
      </c>
      <c r="O116" s="134" t="s">
        <v>51</v>
      </c>
      <c r="Q116" s="135">
        <f t="shared" si="21"/>
        <v>0</v>
      </c>
      <c r="R116" s="135">
        <v>0</v>
      </c>
      <c r="S116" s="135">
        <f t="shared" si="22"/>
        <v>0</v>
      </c>
      <c r="T116" s="135">
        <v>0</v>
      </c>
      <c r="U116" s="136">
        <f t="shared" si="23"/>
        <v>0</v>
      </c>
      <c r="AS116" s="137" t="s">
        <v>228</v>
      </c>
      <c r="AU116" s="137" t="s">
        <v>147</v>
      </c>
      <c r="AV116" s="137" t="s">
        <v>88</v>
      </c>
      <c r="AZ116" s="18" t="s">
        <v>144</v>
      </c>
      <c r="BF116" s="138">
        <f t="shared" si="24"/>
        <v>0</v>
      </c>
      <c r="BG116" s="138">
        <f t="shared" si="25"/>
        <v>0</v>
      </c>
      <c r="BH116" s="138">
        <f t="shared" si="26"/>
        <v>0</v>
      </c>
      <c r="BI116" s="138">
        <f t="shared" si="27"/>
        <v>0</v>
      </c>
      <c r="BJ116" s="138">
        <f t="shared" si="28"/>
        <v>0</v>
      </c>
      <c r="BK116" s="18" t="s">
        <v>88</v>
      </c>
      <c r="BL116" s="138">
        <f t="shared" si="29"/>
        <v>0</v>
      </c>
      <c r="BM116" s="18" t="s">
        <v>228</v>
      </c>
      <c r="BN116" s="137" t="s">
        <v>424</v>
      </c>
    </row>
    <row r="117" spans="2:66" s="11" customFormat="1" ht="25.9" customHeight="1" x14ac:dyDescent="0.2">
      <c r="B117" s="114"/>
      <c r="D117" s="115" t="s">
        <v>79</v>
      </c>
      <c r="E117" s="116" t="s">
        <v>649</v>
      </c>
      <c r="F117" s="116" t="s">
        <v>941</v>
      </c>
      <c r="I117" s="117"/>
      <c r="J117" s="118">
        <f>BL117</f>
        <v>0</v>
      </c>
      <c r="M117" s="114"/>
      <c r="N117" s="119"/>
      <c r="Q117" s="120">
        <f>SUM(Q118:Q119)</f>
        <v>0</v>
      </c>
      <c r="S117" s="120">
        <f>SUM(S118:S119)</f>
        <v>0</v>
      </c>
      <c r="U117" s="121">
        <f>SUM(U118:U119)</f>
        <v>0</v>
      </c>
      <c r="AS117" s="115" t="s">
        <v>88</v>
      </c>
      <c r="AU117" s="122" t="s">
        <v>79</v>
      </c>
      <c r="AV117" s="122" t="s">
        <v>80</v>
      </c>
      <c r="AZ117" s="115" t="s">
        <v>144</v>
      </c>
      <c r="BL117" s="123">
        <f>SUM(BL118:BL119)</f>
        <v>0</v>
      </c>
    </row>
    <row r="118" spans="2:66" s="1" customFormat="1" ht="16.5" customHeight="1" x14ac:dyDescent="0.2">
      <c r="B118" s="32"/>
      <c r="C118" s="126" t="s">
        <v>300</v>
      </c>
      <c r="D118" s="126" t="s">
        <v>147</v>
      </c>
      <c r="E118" s="127" t="s">
        <v>942</v>
      </c>
      <c r="F118" s="128" t="s">
        <v>943</v>
      </c>
      <c r="G118" s="129" t="s">
        <v>647</v>
      </c>
      <c r="H118" s="130">
        <v>1</v>
      </c>
      <c r="I118" s="131"/>
      <c r="J118" s="132">
        <f>ROUND(I118*H118,2)</f>
        <v>0</v>
      </c>
      <c r="K118" s="128" t="s">
        <v>38</v>
      </c>
      <c r="L118" s="128"/>
      <c r="M118" s="32"/>
      <c r="N118" s="133" t="s">
        <v>38</v>
      </c>
      <c r="O118" s="134" t="s">
        <v>51</v>
      </c>
      <c r="Q118" s="135">
        <f>P118*H118</f>
        <v>0</v>
      </c>
      <c r="R118" s="135">
        <v>0</v>
      </c>
      <c r="S118" s="135">
        <f>R118*H118</f>
        <v>0</v>
      </c>
      <c r="T118" s="135">
        <v>0</v>
      </c>
      <c r="U118" s="136">
        <f>T118*H118</f>
        <v>0</v>
      </c>
      <c r="AS118" s="137" t="s">
        <v>228</v>
      </c>
      <c r="AU118" s="137" t="s">
        <v>147</v>
      </c>
      <c r="AV118" s="137" t="s">
        <v>88</v>
      </c>
      <c r="AZ118" s="18" t="s">
        <v>144</v>
      </c>
      <c r="BF118" s="138">
        <f>IF(O118="základní",J118,0)</f>
        <v>0</v>
      </c>
      <c r="BG118" s="138">
        <f>IF(O118="snížená",J118,0)</f>
        <v>0</v>
      </c>
      <c r="BH118" s="138">
        <f>IF(O118="zákl. přenesená",J118,0)</f>
        <v>0</v>
      </c>
      <c r="BI118" s="138">
        <f>IF(O118="sníž. přenesená",J118,0)</f>
        <v>0</v>
      </c>
      <c r="BJ118" s="138">
        <f>IF(O118="nulová",J118,0)</f>
        <v>0</v>
      </c>
      <c r="BK118" s="18" t="s">
        <v>88</v>
      </c>
      <c r="BL118" s="138">
        <f>ROUND(I118*H118,2)</f>
        <v>0</v>
      </c>
      <c r="BM118" s="18" t="s">
        <v>228</v>
      </c>
      <c r="BN118" s="137" t="s">
        <v>572</v>
      </c>
    </row>
    <row r="119" spans="2:66" s="1" customFormat="1" ht="24.2" customHeight="1" x14ac:dyDescent="0.2">
      <c r="B119" s="32"/>
      <c r="C119" s="126" t="s">
        <v>304</v>
      </c>
      <c r="D119" s="126" t="s">
        <v>147</v>
      </c>
      <c r="E119" s="127" t="s">
        <v>944</v>
      </c>
      <c r="F119" s="128" t="s">
        <v>945</v>
      </c>
      <c r="G119" s="129" t="s">
        <v>417</v>
      </c>
      <c r="H119" s="130">
        <v>1</v>
      </c>
      <c r="I119" s="131"/>
      <c r="J119" s="132">
        <f>ROUND(I119*H119,2)</f>
        <v>0</v>
      </c>
      <c r="K119" s="128" t="s">
        <v>38</v>
      </c>
      <c r="L119" s="128"/>
      <c r="M119" s="32"/>
      <c r="N119" s="133" t="s">
        <v>38</v>
      </c>
      <c r="O119" s="134" t="s">
        <v>51</v>
      </c>
      <c r="Q119" s="135">
        <f>P119*H119</f>
        <v>0</v>
      </c>
      <c r="R119" s="135">
        <v>0</v>
      </c>
      <c r="S119" s="135">
        <f>R119*H119</f>
        <v>0</v>
      </c>
      <c r="T119" s="135">
        <v>0</v>
      </c>
      <c r="U119" s="136">
        <f>T119*H119</f>
        <v>0</v>
      </c>
      <c r="AS119" s="137" t="s">
        <v>228</v>
      </c>
      <c r="AU119" s="137" t="s">
        <v>147</v>
      </c>
      <c r="AV119" s="137" t="s">
        <v>88</v>
      </c>
      <c r="AZ119" s="18" t="s">
        <v>144</v>
      </c>
      <c r="BF119" s="138">
        <f>IF(O119="základní",J119,0)</f>
        <v>0</v>
      </c>
      <c r="BG119" s="138">
        <f>IF(O119="snížená",J119,0)</f>
        <v>0</v>
      </c>
      <c r="BH119" s="138">
        <f>IF(O119="zákl. přenesená",J119,0)</f>
        <v>0</v>
      </c>
      <c r="BI119" s="138">
        <f>IF(O119="sníž. přenesená",J119,0)</f>
        <v>0</v>
      </c>
      <c r="BJ119" s="138">
        <f>IF(O119="nulová",J119,0)</f>
        <v>0</v>
      </c>
      <c r="BK119" s="18" t="s">
        <v>88</v>
      </c>
      <c r="BL119" s="138">
        <f>ROUND(I119*H119,2)</f>
        <v>0</v>
      </c>
      <c r="BM119" s="18" t="s">
        <v>228</v>
      </c>
      <c r="BN119" s="137" t="s">
        <v>514</v>
      </c>
    </row>
    <row r="120" spans="2:66" s="11" customFormat="1" ht="25.9" customHeight="1" x14ac:dyDescent="0.2">
      <c r="B120" s="114"/>
      <c r="D120" s="115" t="s">
        <v>79</v>
      </c>
      <c r="E120" s="116" t="s">
        <v>661</v>
      </c>
      <c r="F120" s="116" t="s">
        <v>946</v>
      </c>
      <c r="I120" s="117"/>
      <c r="J120" s="118">
        <f>BL120</f>
        <v>0</v>
      </c>
      <c r="M120" s="114"/>
      <c r="N120" s="119"/>
      <c r="Q120" s="120">
        <f>SUM(Q121:Q129)</f>
        <v>0</v>
      </c>
      <c r="S120" s="120">
        <f>SUM(S121:S129)</f>
        <v>0</v>
      </c>
      <c r="U120" s="121">
        <f>SUM(U121:U129)</f>
        <v>0</v>
      </c>
      <c r="AS120" s="115" t="s">
        <v>88</v>
      </c>
      <c r="AU120" s="122" t="s">
        <v>79</v>
      </c>
      <c r="AV120" s="122" t="s">
        <v>80</v>
      </c>
      <c r="AZ120" s="115" t="s">
        <v>144</v>
      </c>
      <c r="BL120" s="123">
        <f>SUM(BL121:BL129)</f>
        <v>0</v>
      </c>
    </row>
    <row r="121" spans="2:66" s="1" customFormat="1" ht="16.5" customHeight="1" x14ac:dyDescent="0.2">
      <c r="B121" s="32"/>
      <c r="C121" s="126" t="s">
        <v>293</v>
      </c>
      <c r="D121" s="126" t="s">
        <v>147</v>
      </c>
      <c r="E121" s="127" t="s">
        <v>947</v>
      </c>
      <c r="F121" s="128" t="s">
        <v>948</v>
      </c>
      <c r="G121" s="129" t="s">
        <v>417</v>
      </c>
      <c r="H121" s="130">
        <v>1</v>
      </c>
      <c r="I121" s="131"/>
      <c r="J121" s="132">
        <f t="shared" ref="J121:J129" si="30">ROUND(I121*H121,2)</f>
        <v>0</v>
      </c>
      <c r="K121" s="128" t="s">
        <v>38</v>
      </c>
      <c r="L121" s="128"/>
      <c r="M121" s="32"/>
      <c r="N121" s="133" t="s">
        <v>38</v>
      </c>
      <c r="O121" s="134" t="s">
        <v>51</v>
      </c>
      <c r="Q121" s="135">
        <f t="shared" ref="Q121:Q129" si="31">P121*H121</f>
        <v>0</v>
      </c>
      <c r="R121" s="135">
        <v>0</v>
      </c>
      <c r="S121" s="135">
        <f t="shared" ref="S121:S129" si="32">R121*H121</f>
        <v>0</v>
      </c>
      <c r="T121" s="135">
        <v>0</v>
      </c>
      <c r="U121" s="136">
        <f t="shared" ref="U121:U129" si="33">T121*H121</f>
        <v>0</v>
      </c>
      <c r="AS121" s="137" t="s">
        <v>228</v>
      </c>
      <c r="AU121" s="137" t="s">
        <v>147</v>
      </c>
      <c r="AV121" s="137" t="s">
        <v>88</v>
      </c>
      <c r="AZ121" s="18" t="s">
        <v>144</v>
      </c>
      <c r="BF121" s="138">
        <f t="shared" ref="BF121:BF129" si="34">IF(O121="základní",J121,0)</f>
        <v>0</v>
      </c>
      <c r="BG121" s="138">
        <f t="shared" ref="BG121:BG129" si="35">IF(O121="snížená",J121,0)</f>
        <v>0</v>
      </c>
      <c r="BH121" s="138">
        <f t="shared" ref="BH121:BH129" si="36">IF(O121="zákl. přenesená",J121,0)</f>
        <v>0</v>
      </c>
      <c r="BI121" s="138">
        <f t="shared" ref="BI121:BI129" si="37">IF(O121="sníž. přenesená",J121,0)</f>
        <v>0</v>
      </c>
      <c r="BJ121" s="138">
        <f t="shared" ref="BJ121:BJ129" si="38">IF(O121="nulová",J121,0)</f>
        <v>0</v>
      </c>
      <c r="BK121" s="18" t="s">
        <v>88</v>
      </c>
      <c r="BL121" s="138">
        <f t="shared" ref="BL121:BL129" si="39">ROUND(I121*H121,2)</f>
        <v>0</v>
      </c>
      <c r="BM121" s="18" t="s">
        <v>228</v>
      </c>
      <c r="BN121" s="137" t="s">
        <v>473</v>
      </c>
    </row>
    <row r="122" spans="2:66" s="1" customFormat="1" ht="16.5" customHeight="1" x14ac:dyDescent="0.2">
      <c r="B122" s="32"/>
      <c r="C122" s="126" t="s">
        <v>313</v>
      </c>
      <c r="D122" s="126" t="s">
        <v>147</v>
      </c>
      <c r="E122" s="127" t="s">
        <v>949</v>
      </c>
      <c r="F122" s="128" t="s">
        <v>950</v>
      </c>
      <c r="G122" s="129" t="s">
        <v>417</v>
      </c>
      <c r="H122" s="130">
        <v>1</v>
      </c>
      <c r="I122" s="131"/>
      <c r="J122" s="132">
        <f t="shared" si="30"/>
        <v>0</v>
      </c>
      <c r="K122" s="128" t="s">
        <v>38</v>
      </c>
      <c r="L122" s="128"/>
      <c r="M122" s="32"/>
      <c r="N122" s="133" t="s">
        <v>38</v>
      </c>
      <c r="O122" s="134" t="s">
        <v>51</v>
      </c>
      <c r="Q122" s="135">
        <f t="shared" si="31"/>
        <v>0</v>
      </c>
      <c r="R122" s="135">
        <v>0</v>
      </c>
      <c r="S122" s="135">
        <f t="shared" si="32"/>
        <v>0</v>
      </c>
      <c r="T122" s="135">
        <v>0</v>
      </c>
      <c r="U122" s="136">
        <f t="shared" si="33"/>
        <v>0</v>
      </c>
      <c r="AS122" s="137" t="s">
        <v>228</v>
      </c>
      <c r="AU122" s="137" t="s">
        <v>147</v>
      </c>
      <c r="AV122" s="137" t="s">
        <v>88</v>
      </c>
      <c r="AZ122" s="18" t="s">
        <v>144</v>
      </c>
      <c r="BF122" s="138">
        <f t="shared" si="34"/>
        <v>0</v>
      </c>
      <c r="BG122" s="138">
        <f t="shared" si="35"/>
        <v>0</v>
      </c>
      <c r="BH122" s="138">
        <f t="shared" si="36"/>
        <v>0</v>
      </c>
      <c r="BI122" s="138">
        <f t="shared" si="37"/>
        <v>0</v>
      </c>
      <c r="BJ122" s="138">
        <f t="shared" si="38"/>
        <v>0</v>
      </c>
      <c r="BK122" s="18" t="s">
        <v>88</v>
      </c>
      <c r="BL122" s="138">
        <f t="shared" si="39"/>
        <v>0</v>
      </c>
      <c r="BM122" s="18" t="s">
        <v>228</v>
      </c>
      <c r="BN122" s="137" t="s">
        <v>593</v>
      </c>
    </row>
    <row r="123" spans="2:66" s="1" customFormat="1" ht="16.5" customHeight="1" x14ac:dyDescent="0.2">
      <c r="B123" s="32"/>
      <c r="C123" s="126" t="s">
        <v>317</v>
      </c>
      <c r="D123" s="126" t="s">
        <v>147</v>
      </c>
      <c r="E123" s="127" t="s">
        <v>951</v>
      </c>
      <c r="F123" s="128" t="s">
        <v>952</v>
      </c>
      <c r="G123" s="129" t="s">
        <v>417</v>
      </c>
      <c r="H123" s="130">
        <v>1</v>
      </c>
      <c r="I123" s="131"/>
      <c r="J123" s="132">
        <f t="shared" si="30"/>
        <v>0</v>
      </c>
      <c r="K123" s="128" t="s">
        <v>38</v>
      </c>
      <c r="L123" s="128"/>
      <c r="M123" s="32"/>
      <c r="N123" s="133" t="s">
        <v>38</v>
      </c>
      <c r="O123" s="134" t="s">
        <v>51</v>
      </c>
      <c r="Q123" s="135">
        <f t="shared" si="31"/>
        <v>0</v>
      </c>
      <c r="R123" s="135">
        <v>0</v>
      </c>
      <c r="S123" s="135">
        <f t="shared" si="32"/>
        <v>0</v>
      </c>
      <c r="T123" s="135">
        <v>0</v>
      </c>
      <c r="U123" s="136">
        <f t="shared" si="33"/>
        <v>0</v>
      </c>
      <c r="AS123" s="137" t="s">
        <v>228</v>
      </c>
      <c r="AU123" s="137" t="s">
        <v>147</v>
      </c>
      <c r="AV123" s="137" t="s">
        <v>88</v>
      </c>
      <c r="AZ123" s="18" t="s">
        <v>144</v>
      </c>
      <c r="BF123" s="138">
        <f t="shared" si="34"/>
        <v>0</v>
      </c>
      <c r="BG123" s="138">
        <f t="shared" si="35"/>
        <v>0</v>
      </c>
      <c r="BH123" s="138">
        <f t="shared" si="36"/>
        <v>0</v>
      </c>
      <c r="BI123" s="138">
        <f t="shared" si="37"/>
        <v>0</v>
      </c>
      <c r="BJ123" s="138">
        <f t="shared" si="38"/>
        <v>0</v>
      </c>
      <c r="BK123" s="18" t="s">
        <v>88</v>
      </c>
      <c r="BL123" s="138">
        <f t="shared" si="39"/>
        <v>0</v>
      </c>
      <c r="BM123" s="18" t="s">
        <v>228</v>
      </c>
      <c r="BN123" s="137" t="s">
        <v>528</v>
      </c>
    </row>
    <row r="124" spans="2:66" s="1" customFormat="1" ht="16.5" customHeight="1" x14ac:dyDescent="0.2">
      <c r="B124" s="32"/>
      <c r="C124" s="126" t="s">
        <v>321</v>
      </c>
      <c r="D124" s="126" t="s">
        <v>147</v>
      </c>
      <c r="E124" s="127" t="s">
        <v>953</v>
      </c>
      <c r="F124" s="128" t="s">
        <v>954</v>
      </c>
      <c r="G124" s="129" t="s">
        <v>417</v>
      </c>
      <c r="H124" s="130">
        <v>1</v>
      </c>
      <c r="I124" s="131"/>
      <c r="J124" s="132">
        <f t="shared" si="30"/>
        <v>0</v>
      </c>
      <c r="K124" s="128" t="s">
        <v>38</v>
      </c>
      <c r="L124" s="128"/>
      <c r="M124" s="32"/>
      <c r="N124" s="133" t="s">
        <v>38</v>
      </c>
      <c r="O124" s="134" t="s">
        <v>51</v>
      </c>
      <c r="Q124" s="135">
        <f t="shared" si="31"/>
        <v>0</v>
      </c>
      <c r="R124" s="135">
        <v>0</v>
      </c>
      <c r="S124" s="135">
        <f t="shared" si="32"/>
        <v>0</v>
      </c>
      <c r="T124" s="135">
        <v>0</v>
      </c>
      <c r="U124" s="136">
        <f t="shared" si="33"/>
        <v>0</v>
      </c>
      <c r="AS124" s="137" t="s">
        <v>228</v>
      </c>
      <c r="AU124" s="137" t="s">
        <v>147</v>
      </c>
      <c r="AV124" s="137" t="s">
        <v>88</v>
      </c>
      <c r="AZ124" s="18" t="s">
        <v>144</v>
      </c>
      <c r="BF124" s="138">
        <f t="shared" si="34"/>
        <v>0</v>
      </c>
      <c r="BG124" s="138">
        <f t="shared" si="35"/>
        <v>0</v>
      </c>
      <c r="BH124" s="138">
        <f t="shared" si="36"/>
        <v>0</v>
      </c>
      <c r="BI124" s="138">
        <f t="shared" si="37"/>
        <v>0</v>
      </c>
      <c r="BJ124" s="138">
        <f t="shared" si="38"/>
        <v>0</v>
      </c>
      <c r="BK124" s="18" t="s">
        <v>88</v>
      </c>
      <c r="BL124" s="138">
        <f t="shared" si="39"/>
        <v>0</v>
      </c>
      <c r="BM124" s="18" t="s">
        <v>228</v>
      </c>
      <c r="BN124" s="137" t="s">
        <v>608</v>
      </c>
    </row>
    <row r="125" spans="2:66" s="1" customFormat="1" ht="16.5" customHeight="1" x14ac:dyDescent="0.2">
      <c r="B125" s="32"/>
      <c r="C125" s="126" t="s">
        <v>325</v>
      </c>
      <c r="D125" s="126" t="s">
        <v>147</v>
      </c>
      <c r="E125" s="127" t="s">
        <v>955</v>
      </c>
      <c r="F125" s="128" t="s">
        <v>956</v>
      </c>
      <c r="G125" s="129" t="s">
        <v>417</v>
      </c>
      <c r="H125" s="130">
        <v>1</v>
      </c>
      <c r="I125" s="131"/>
      <c r="J125" s="132">
        <f t="shared" si="30"/>
        <v>0</v>
      </c>
      <c r="K125" s="128" t="s">
        <v>38</v>
      </c>
      <c r="L125" s="128"/>
      <c r="M125" s="32"/>
      <c r="N125" s="133" t="s">
        <v>38</v>
      </c>
      <c r="O125" s="134" t="s">
        <v>51</v>
      </c>
      <c r="Q125" s="135">
        <f t="shared" si="31"/>
        <v>0</v>
      </c>
      <c r="R125" s="135">
        <v>0</v>
      </c>
      <c r="S125" s="135">
        <f t="shared" si="32"/>
        <v>0</v>
      </c>
      <c r="T125" s="135">
        <v>0</v>
      </c>
      <c r="U125" s="136">
        <f t="shared" si="33"/>
        <v>0</v>
      </c>
      <c r="AS125" s="137" t="s">
        <v>228</v>
      </c>
      <c r="AU125" s="137" t="s">
        <v>147</v>
      </c>
      <c r="AV125" s="137" t="s">
        <v>88</v>
      </c>
      <c r="AZ125" s="18" t="s">
        <v>144</v>
      </c>
      <c r="BF125" s="138">
        <f t="shared" si="34"/>
        <v>0</v>
      </c>
      <c r="BG125" s="138">
        <f t="shared" si="35"/>
        <v>0</v>
      </c>
      <c r="BH125" s="138">
        <f t="shared" si="36"/>
        <v>0</v>
      </c>
      <c r="BI125" s="138">
        <f t="shared" si="37"/>
        <v>0</v>
      </c>
      <c r="BJ125" s="138">
        <f t="shared" si="38"/>
        <v>0</v>
      </c>
      <c r="BK125" s="18" t="s">
        <v>88</v>
      </c>
      <c r="BL125" s="138">
        <f t="shared" si="39"/>
        <v>0</v>
      </c>
      <c r="BM125" s="18" t="s">
        <v>228</v>
      </c>
      <c r="BN125" s="137" t="s">
        <v>617</v>
      </c>
    </row>
    <row r="126" spans="2:66" s="1" customFormat="1" ht="16.5" customHeight="1" x14ac:dyDescent="0.2">
      <c r="B126" s="32"/>
      <c r="C126" s="126" t="s">
        <v>329</v>
      </c>
      <c r="D126" s="126" t="s">
        <v>147</v>
      </c>
      <c r="E126" s="127" t="s">
        <v>957</v>
      </c>
      <c r="F126" s="128" t="s">
        <v>958</v>
      </c>
      <c r="G126" s="129" t="s">
        <v>417</v>
      </c>
      <c r="H126" s="130">
        <v>1</v>
      </c>
      <c r="I126" s="131"/>
      <c r="J126" s="132">
        <f t="shared" si="30"/>
        <v>0</v>
      </c>
      <c r="K126" s="128" t="s">
        <v>38</v>
      </c>
      <c r="L126" s="128"/>
      <c r="M126" s="32"/>
      <c r="N126" s="133" t="s">
        <v>38</v>
      </c>
      <c r="O126" s="134" t="s">
        <v>51</v>
      </c>
      <c r="Q126" s="135">
        <f t="shared" si="31"/>
        <v>0</v>
      </c>
      <c r="R126" s="135">
        <v>0</v>
      </c>
      <c r="S126" s="135">
        <f t="shared" si="32"/>
        <v>0</v>
      </c>
      <c r="T126" s="135">
        <v>0</v>
      </c>
      <c r="U126" s="136">
        <f t="shared" si="33"/>
        <v>0</v>
      </c>
      <c r="AS126" s="137" t="s">
        <v>228</v>
      </c>
      <c r="AU126" s="137" t="s">
        <v>147</v>
      </c>
      <c r="AV126" s="137" t="s">
        <v>88</v>
      </c>
      <c r="AZ126" s="18" t="s">
        <v>144</v>
      </c>
      <c r="BF126" s="138">
        <f t="shared" si="34"/>
        <v>0</v>
      </c>
      <c r="BG126" s="138">
        <f t="shared" si="35"/>
        <v>0</v>
      </c>
      <c r="BH126" s="138">
        <f t="shared" si="36"/>
        <v>0</v>
      </c>
      <c r="BI126" s="138">
        <f t="shared" si="37"/>
        <v>0</v>
      </c>
      <c r="BJ126" s="138">
        <f t="shared" si="38"/>
        <v>0</v>
      </c>
      <c r="BK126" s="18" t="s">
        <v>88</v>
      </c>
      <c r="BL126" s="138">
        <f t="shared" si="39"/>
        <v>0</v>
      </c>
      <c r="BM126" s="18" t="s">
        <v>228</v>
      </c>
      <c r="BN126" s="137" t="s">
        <v>625</v>
      </c>
    </row>
    <row r="127" spans="2:66" s="1" customFormat="1" ht="16.5" customHeight="1" x14ac:dyDescent="0.2">
      <c r="B127" s="32"/>
      <c r="C127" s="126" t="s">
        <v>333</v>
      </c>
      <c r="D127" s="126" t="s">
        <v>147</v>
      </c>
      <c r="E127" s="127" t="s">
        <v>959</v>
      </c>
      <c r="F127" s="128" t="s">
        <v>960</v>
      </c>
      <c r="G127" s="129" t="s">
        <v>417</v>
      </c>
      <c r="H127" s="130">
        <v>1</v>
      </c>
      <c r="I127" s="131"/>
      <c r="J127" s="132">
        <f t="shared" si="30"/>
        <v>0</v>
      </c>
      <c r="K127" s="128" t="s">
        <v>38</v>
      </c>
      <c r="L127" s="128"/>
      <c r="M127" s="32"/>
      <c r="N127" s="133" t="s">
        <v>38</v>
      </c>
      <c r="O127" s="134" t="s">
        <v>51</v>
      </c>
      <c r="Q127" s="135">
        <f t="shared" si="31"/>
        <v>0</v>
      </c>
      <c r="R127" s="135">
        <v>0</v>
      </c>
      <c r="S127" s="135">
        <f t="shared" si="32"/>
        <v>0</v>
      </c>
      <c r="T127" s="135">
        <v>0</v>
      </c>
      <c r="U127" s="136">
        <f t="shared" si="33"/>
        <v>0</v>
      </c>
      <c r="AS127" s="137" t="s">
        <v>228</v>
      </c>
      <c r="AU127" s="137" t="s">
        <v>147</v>
      </c>
      <c r="AV127" s="137" t="s">
        <v>88</v>
      </c>
      <c r="AZ127" s="18" t="s">
        <v>144</v>
      </c>
      <c r="BF127" s="138">
        <f t="shared" si="34"/>
        <v>0</v>
      </c>
      <c r="BG127" s="138">
        <f t="shared" si="35"/>
        <v>0</v>
      </c>
      <c r="BH127" s="138">
        <f t="shared" si="36"/>
        <v>0</v>
      </c>
      <c r="BI127" s="138">
        <f t="shared" si="37"/>
        <v>0</v>
      </c>
      <c r="BJ127" s="138">
        <f t="shared" si="38"/>
        <v>0</v>
      </c>
      <c r="BK127" s="18" t="s">
        <v>88</v>
      </c>
      <c r="BL127" s="138">
        <f t="shared" si="39"/>
        <v>0</v>
      </c>
      <c r="BM127" s="18" t="s">
        <v>228</v>
      </c>
      <c r="BN127" s="137" t="s">
        <v>534</v>
      </c>
    </row>
    <row r="128" spans="2:66" s="1" customFormat="1" ht="16.5" customHeight="1" x14ac:dyDescent="0.2">
      <c r="B128" s="32"/>
      <c r="C128" s="126" t="s">
        <v>337</v>
      </c>
      <c r="D128" s="126" t="s">
        <v>147</v>
      </c>
      <c r="E128" s="127" t="s">
        <v>961</v>
      </c>
      <c r="F128" s="128" t="s">
        <v>962</v>
      </c>
      <c r="G128" s="129" t="s">
        <v>417</v>
      </c>
      <c r="H128" s="130">
        <v>1</v>
      </c>
      <c r="I128" s="131"/>
      <c r="J128" s="132">
        <f t="shared" si="30"/>
        <v>0</v>
      </c>
      <c r="K128" s="128" t="s">
        <v>38</v>
      </c>
      <c r="L128" s="128"/>
      <c r="M128" s="32"/>
      <c r="N128" s="133" t="s">
        <v>38</v>
      </c>
      <c r="O128" s="134" t="s">
        <v>51</v>
      </c>
      <c r="Q128" s="135">
        <f t="shared" si="31"/>
        <v>0</v>
      </c>
      <c r="R128" s="135">
        <v>0</v>
      </c>
      <c r="S128" s="135">
        <f t="shared" si="32"/>
        <v>0</v>
      </c>
      <c r="T128" s="135">
        <v>0</v>
      </c>
      <c r="U128" s="136">
        <f t="shared" si="33"/>
        <v>0</v>
      </c>
      <c r="AS128" s="137" t="s">
        <v>228</v>
      </c>
      <c r="AU128" s="137" t="s">
        <v>147</v>
      </c>
      <c r="AV128" s="137" t="s">
        <v>88</v>
      </c>
      <c r="AZ128" s="18" t="s">
        <v>144</v>
      </c>
      <c r="BF128" s="138">
        <f t="shared" si="34"/>
        <v>0</v>
      </c>
      <c r="BG128" s="138">
        <f t="shared" si="35"/>
        <v>0</v>
      </c>
      <c r="BH128" s="138">
        <f t="shared" si="36"/>
        <v>0</v>
      </c>
      <c r="BI128" s="138">
        <f t="shared" si="37"/>
        <v>0</v>
      </c>
      <c r="BJ128" s="138">
        <f t="shared" si="38"/>
        <v>0</v>
      </c>
      <c r="BK128" s="18" t="s">
        <v>88</v>
      </c>
      <c r="BL128" s="138">
        <f t="shared" si="39"/>
        <v>0</v>
      </c>
      <c r="BM128" s="18" t="s">
        <v>228</v>
      </c>
      <c r="BN128" s="137" t="s">
        <v>687</v>
      </c>
    </row>
    <row r="129" spans="2:66" s="1" customFormat="1" ht="16.5" customHeight="1" x14ac:dyDescent="0.2">
      <c r="B129" s="32"/>
      <c r="C129" s="126" t="s">
        <v>341</v>
      </c>
      <c r="D129" s="126" t="s">
        <v>147</v>
      </c>
      <c r="E129" s="127" t="s">
        <v>963</v>
      </c>
      <c r="F129" s="128" t="s">
        <v>964</v>
      </c>
      <c r="G129" s="129" t="s">
        <v>417</v>
      </c>
      <c r="H129" s="130">
        <v>1</v>
      </c>
      <c r="I129" s="131"/>
      <c r="J129" s="132">
        <f t="shared" si="30"/>
        <v>0</v>
      </c>
      <c r="K129" s="128" t="s">
        <v>38</v>
      </c>
      <c r="L129" s="128"/>
      <c r="M129" s="32"/>
      <c r="N129" s="176" t="s">
        <v>38</v>
      </c>
      <c r="O129" s="177" t="s">
        <v>51</v>
      </c>
      <c r="P129" s="174"/>
      <c r="Q129" s="178">
        <f t="shared" si="31"/>
        <v>0</v>
      </c>
      <c r="R129" s="178">
        <v>0</v>
      </c>
      <c r="S129" s="178">
        <f t="shared" si="32"/>
        <v>0</v>
      </c>
      <c r="T129" s="178">
        <v>0</v>
      </c>
      <c r="U129" s="179">
        <f t="shared" si="33"/>
        <v>0</v>
      </c>
      <c r="AS129" s="137" t="s">
        <v>228</v>
      </c>
      <c r="AU129" s="137" t="s">
        <v>147</v>
      </c>
      <c r="AV129" s="137" t="s">
        <v>88</v>
      </c>
      <c r="AZ129" s="18" t="s">
        <v>144</v>
      </c>
      <c r="BF129" s="138">
        <f t="shared" si="34"/>
        <v>0</v>
      </c>
      <c r="BG129" s="138">
        <f t="shared" si="35"/>
        <v>0</v>
      </c>
      <c r="BH129" s="138">
        <f t="shared" si="36"/>
        <v>0</v>
      </c>
      <c r="BI129" s="138">
        <f t="shared" si="37"/>
        <v>0</v>
      </c>
      <c r="BJ129" s="138">
        <f t="shared" si="38"/>
        <v>0</v>
      </c>
      <c r="BK129" s="18" t="s">
        <v>88</v>
      </c>
      <c r="BL129" s="138">
        <f t="shared" si="39"/>
        <v>0</v>
      </c>
      <c r="BM129" s="18" t="s">
        <v>228</v>
      </c>
      <c r="BN129" s="137" t="s">
        <v>549</v>
      </c>
    </row>
    <row r="130" spans="2:66" s="1" customFormat="1" ht="6.95" customHeight="1" x14ac:dyDescent="0.2"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32"/>
    </row>
  </sheetData>
  <sheetProtection formatColumns="0" formatRows="0" autoFilter="0"/>
  <autoFilter ref="C83:K129" xr:uid="{00000000-0009-0000-0000-000005000000}"/>
  <mergeCells count="9">
    <mergeCell ref="E50:H50"/>
    <mergeCell ref="E74:H74"/>
    <mergeCell ref="E76:H76"/>
    <mergeCell ref="M2:W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3"/>
  <sheetViews>
    <sheetView showGridLines="0" workbookViewId="0">
      <selection activeCell="F11" sqref="F1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105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 x14ac:dyDescent="0.2">
      <c r="B4" s="21"/>
      <c r="D4" s="22" t="s">
        <v>106</v>
      </c>
      <c r="L4" s="21"/>
      <c r="M4" s="8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UK-1.LF- Instalace systému VZT a klimatizace, Studničkova 2, Praha</v>
      </c>
      <c r="F7" s="327"/>
      <c r="G7" s="327"/>
      <c r="H7" s="327"/>
      <c r="L7" s="21"/>
    </row>
    <row r="8" spans="2:46" s="1" customFormat="1" ht="12" customHeight="1" x14ac:dyDescent="0.2">
      <c r="B8" s="32"/>
      <c r="D8" s="28" t="s">
        <v>107</v>
      </c>
      <c r="L8" s="32"/>
    </row>
    <row r="9" spans="2:46" s="1" customFormat="1" ht="16.5" customHeight="1" x14ac:dyDescent="0.2">
      <c r="B9" s="32"/>
      <c r="E9" s="311" t="s">
        <v>965</v>
      </c>
      <c r="F9" s="325"/>
      <c r="G9" s="325"/>
      <c r="H9" s="325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8" t="s">
        <v>18</v>
      </c>
      <c r="F11" s="26" t="s">
        <v>19</v>
      </c>
      <c r="I11" s="28" t="s">
        <v>20</v>
      </c>
      <c r="J11" s="26" t="s">
        <v>38</v>
      </c>
      <c r="L11" s="32"/>
    </row>
    <row r="12" spans="2:46" s="1" customFormat="1" ht="12" customHeight="1" x14ac:dyDescent="0.2">
      <c r="B12" s="32"/>
      <c r="D12" s="28" t="s">
        <v>22</v>
      </c>
      <c r="F12" s="26" t="s">
        <v>23</v>
      </c>
      <c r="I12" s="28" t="s">
        <v>24</v>
      </c>
      <c r="J12" s="272" t="str">
        <f>'Rekapitulace stavby'!AN8</f>
        <v>Vyplň údaj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8" t="s">
        <v>30</v>
      </c>
      <c r="I14" s="28" t="s">
        <v>31</v>
      </c>
      <c r="J14" s="26" t="s">
        <v>32</v>
      </c>
      <c r="L14" s="32"/>
    </row>
    <row r="15" spans="2:46" s="1" customFormat="1" ht="18" customHeight="1" x14ac:dyDescent="0.2">
      <c r="B15" s="32"/>
      <c r="E15" s="26" t="s">
        <v>33</v>
      </c>
      <c r="I15" s="28" t="s">
        <v>34</v>
      </c>
      <c r="J15" s="26" t="s">
        <v>35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8" t="s">
        <v>36</v>
      </c>
      <c r="I17" s="28" t="s">
        <v>31</v>
      </c>
      <c r="J17" s="274" t="str">
        <f>'Rekapitulace stavby'!AN13</f>
        <v>Vyplň údaj</v>
      </c>
      <c r="L17" s="32"/>
    </row>
    <row r="18" spans="2:12" s="1" customFormat="1" ht="18" customHeight="1" x14ac:dyDescent="0.2">
      <c r="B18" s="32"/>
      <c r="E18" s="328" t="str">
        <f>'Rekapitulace stavby'!E14</f>
        <v>Vyplň údaj</v>
      </c>
      <c r="F18" s="329"/>
      <c r="G18" s="329"/>
      <c r="H18" s="329"/>
      <c r="I18" s="28" t="s">
        <v>34</v>
      </c>
      <c r="J18" s="274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8" t="s">
        <v>37</v>
      </c>
      <c r="I20" s="28" t="s">
        <v>31</v>
      </c>
      <c r="J20" s="26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6" t="str">
        <f>IF('Rekapitulace stavby'!E17="","",'Rekapitulace stavby'!E17)</f>
        <v xml:space="preserve"> </v>
      </c>
      <c r="I21" s="28" t="s">
        <v>34</v>
      </c>
      <c r="J21" s="26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8" t="s">
        <v>41</v>
      </c>
      <c r="I23" s="28" t="s">
        <v>31</v>
      </c>
      <c r="J23" s="26" t="s">
        <v>42</v>
      </c>
      <c r="L23" s="32"/>
    </row>
    <row r="24" spans="2:12" s="1" customFormat="1" ht="18" customHeight="1" x14ac:dyDescent="0.2">
      <c r="B24" s="32"/>
      <c r="E24" s="26" t="s">
        <v>43</v>
      </c>
      <c r="I24" s="28" t="s">
        <v>34</v>
      </c>
      <c r="J24" s="26" t="s">
        <v>38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8" t="s">
        <v>44</v>
      </c>
      <c r="L26" s="32"/>
    </row>
    <row r="27" spans="2:12" s="7" customFormat="1" ht="16.5" customHeight="1" x14ac:dyDescent="0.2">
      <c r="B27" s="83"/>
      <c r="E27" s="303" t="s">
        <v>38</v>
      </c>
      <c r="F27" s="303"/>
      <c r="G27" s="303"/>
      <c r="H27" s="303"/>
      <c r="L27" s="83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48"/>
      <c r="E29" s="48"/>
      <c r="F29" s="48"/>
      <c r="G29" s="48"/>
      <c r="H29" s="48"/>
      <c r="I29" s="48"/>
      <c r="J29" s="48"/>
      <c r="K29" s="48"/>
      <c r="L29" s="32"/>
    </row>
    <row r="30" spans="2:12" s="1" customFormat="1" ht="25.35" customHeight="1" x14ac:dyDescent="0.2">
      <c r="B30" s="32"/>
      <c r="D30" s="84" t="s">
        <v>46</v>
      </c>
      <c r="J30" s="60">
        <f>ROUND(J83, 2)</f>
        <v>0</v>
      </c>
      <c r="L30" s="32"/>
    </row>
    <row r="31" spans="2:12" s="1" customFormat="1" ht="6.95" customHeight="1" x14ac:dyDescent="0.2">
      <c r="B31" s="32"/>
      <c r="D31" s="48"/>
      <c r="E31" s="48"/>
      <c r="F31" s="48"/>
      <c r="G31" s="48"/>
      <c r="H31" s="48"/>
      <c r="I31" s="48"/>
      <c r="J31" s="48"/>
      <c r="K31" s="48"/>
      <c r="L31" s="32"/>
    </row>
    <row r="32" spans="2:12" s="1" customFormat="1" ht="14.45" customHeight="1" x14ac:dyDescent="0.2">
      <c r="B32" s="32"/>
      <c r="F32" s="85" t="s">
        <v>48</v>
      </c>
      <c r="I32" s="85" t="s">
        <v>47</v>
      </c>
      <c r="J32" s="85" t="s">
        <v>49</v>
      </c>
      <c r="L32" s="32"/>
    </row>
    <row r="33" spans="2:12" s="1" customFormat="1" ht="14.45" customHeight="1" x14ac:dyDescent="0.2">
      <c r="B33" s="32"/>
      <c r="D33" s="86" t="s">
        <v>50</v>
      </c>
      <c r="E33" s="28" t="s">
        <v>51</v>
      </c>
      <c r="F33" s="87">
        <f>ROUND((SUM(BE83:BE92)),  2)</f>
        <v>0</v>
      </c>
      <c r="I33" s="88">
        <v>0.21</v>
      </c>
      <c r="J33" s="87">
        <f>ROUND(((SUM(BE83:BE92))*I33),  2)</f>
        <v>0</v>
      </c>
      <c r="L33" s="32"/>
    </row>
    <row r="34" spans="2:12" s="1" customFormat="1" ht="14.45" customHeight="1" x14ac:dyDescent="0.2">
      <c r="B34" s="32"/>
      <c r="E34" s="28" t="s">
        <v>52</v>
      </c>
      <c r="F34" s="87">
        <f>ROUND((SUM(BF83:BF92)),  2)</f>
        <v>0</v>
      </c>
      <c r="I34" s="88">
        <v>0.15</v>
      </c>
      <c r="J34" s="87">
        <f>ROUND(((SUM(BF83:BF92))*I34),  2)</f>
        <v>0</v>
      </c>
      <c r="L34" s="32"/>
    </row>
    <row r="35" spans="2:12" s="1" customFormat="1" ht="14.45" hidden="1" customHeight="1" x14ac:dyDescent="0.2">
      <c r="B35" s="32"/>
      <c r="E35" s="28" t="s">
        <v>53</v>
      </c>
      <c r="F35" s="87">
        <f>ROUND((SUM(BG83:BG92)),  2)</f>
        <v>0</v>
      </c>
      <c r="I35" s="88">
        <v>0.21</v>
      </c>
      <c r="J35" s="87">
        <f>0</f>
        <v>0</v>
      </c>
      <c r="L35" s="32"/>
    </row>
    <row r="36" spans="2:12" s="1" customFormat="1" ht="14.45" hidden="1" customHeight="1" x14ac:dyDescent="0.2">
      <c r="B36" s="32"/>
      <c r="E36" s="28" t="s">
        <v>54</v>
      </c>
      <c r="F36" s="87">
        <f>ROUND((SUM(BH83:BH92)),  2)</f>
        <v>0</v>
      </c>
      <c r="I36" s="88">
        <v>0.15</v>
      </c>
      <c r="J36" s="87">
        <f>0</f>
        <v>0</v>
      </c>
      <c r="L36" s="32"/>
    </row>
    <row r="37" spans="2:12" s="1" customFormat="1" ht="14.45" hidden="1" customHeight="1" x14ac:dyDescent="0.2">
      <c r="B37" s="32"/>
      <c r="E37" s="28" t="s">
        <v>55</v>
      </c>
      <c r="F37" s="87">
        <f>ROUND((SUM(BI83:BI92)),  2)</f>
        <v>0</v>
      </c>
      <c r="I37" s="88">
        <v>0</v>
      </c>
      <c r="J37" s="87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89"/>
      <c r="D39" s="90" t="s">
        <v>56</v>
      </c>
      <c r="E39" s="51"/>
      <c r="F39" s="51"/>
      <c r="G39" s="91" t="s">
        <v>57</v>
      </c>
      <c r="H39" s="92" t="s">
        <v>58</v>
      </c>
      <c r="I39" s="51"/>
      <c r="J39" s="93">
        <f>SUM(J30:J37)</f>
        <v>0</v>
      </c>
      <c r="K39" s="94"/>
      <c r="L39" s="32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 x14ac:dyDescent="0.2">
      <c r="B45" s="32"/>
      <c r="C45" s="22" t="s">
        <v>109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8" t="s">
        <v>16</v>
      </c>
      <c r="L47" s="32"/>
    </row>
    <row r="48" spans="2:12" s="1" customFormat="1" ht="16.5" customHeight="1" x14ac:dyDescent="0.2">
      <c r="B48" s="32"/>
      <c r="E48" s="326" t="str">
        <f>E7</f>
        <v>UK-1.LF- Instalace systému VZT a klimatizace, Studničkova 2, Praha</v>
      </c>
      <c r="F48" s="327"/>
      <c r="G48" s="327"/>
      <c r="H48" s="327"/>
      <c r="L48" s="32"/>
    </row>
    <row r="49" spans="2:47" s="1" customFormat="1" ht="12" customHeight="1" x14ac:dyDescent="0.2">
      <c r="B49" s="32"/>
      <c r="C49" s="28" t="s">
        <v>107</v>
      </c>
      <c r="L49" s="32"/>
    </row>
    <row r="50" spans="2:47" s="1" customFormat="1" ht="16.5" customHeight="1" x14ac:dyDescent="0.2">
      <c r="B50" s="32"/>
      <c r="E50" s="311" t="str">
        <f>E9</f>
        <v>VON - Vedlejší a ostatní náklady</v>
      </c>
      <c r="F50" s="325"/>
      <c r="G50" s="325"/>
      <c r="H50" s="325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8" t="s">
        <v>22</v>
      </c>
      <c r="F52" s="26" t="str">
        <f>F12</f>
        <v>Praha</v>
      </c>
      <c r="I52" s="28" t="s">
        <v>24</v>
      </c>
      <c r="J52" s="272" t="str">
        <f>IF(J12="","",J12)</f>
        <v>Vyplň údaj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8" t="s">
        <v>30</v>
      </c>
      <c r="F54" s="26" t="str">
        <f>E15</f>
        <v>1. lékařská fakulta Univerzity Karlovy, Kateřinská 32, Praha 2</v>
      </c>
      <c r="I54" s="28" t="s">
        <v>37</v>
      </c>
      <c r="J54" s="30" t="str">
        <f>E21</f>
        <v xml:space="preserve"> </v>
      </c>
      <c r="L54" s="32"/>
    </row>
    <row r="55" spans="2:47" s="1" customFormat="1" ht="25.7" customHeight="1" x14ac:dyDescent="0.2">
      <c r="B55" s="32"/>
      <c r="C55" s="28" t="s">
        <v>36</v>
      </c>
      <c r="F55" s="273" t="str">
        <f>IF(E18="","",E18)</f>
        <v>Vyplň údaj</v>
      </c>
      <c r="I55" s="28" t="s">
        <v>41</v>
      </c>
      <c r="J55" s="30" t="str">
        <f>E24</f>
        <v>Petr Krčál, Dukelská 973, 564 01 Žamberk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5" t="s">
        <v>110</v>
      </c>
      <c r="D57" s="89"/>
      <c r="E57" s="89"/>
      <c r="F57" s="89"/>
      <c r="G57" s="89"/>
      <c r="H57" s="89"/>
      <c r="I57" s="89"/>
      <c r="J57" s="96" t="s">
        <v>111</v>
      </c>
      <c r="K57" s="89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7" t="s">
        <v>78</v>
      </c>
      <c r="J59" s="60">
        <f>J83</f>
        <v>0</v>
      </c>
      <c r="L59" s="32"/>
      <c r="AU59" s="18" t="s">
        <v>112</v>
      </c>
    </row>
    <row r="60" spans="2:47" s="8" customFormat="1" ht="24.95" customHeight="1" x14ac:dyDescent="0.2">
      <c r="B60" s="98"/>
      <c r="D60" s="99" t="s">
        <v>966</v>
      </c>
      <c r="E60" s="100"/>
      <c r="F60" s="100"/>
      <c r="G60" s="100"/>
      <c r="H60" s="100"/>
      <c r="I60" s="100"/>
      <c r="J60" s="101">
        <f>J84</f>
        <v>0</v>
      </c>
      <c r="L60" s="98"/>
    </row>
    <row r="61" spans="2:47" s="9" customFormat="1" ht="19.899999999999999" customHeight="1" x14ac:dyDescent="0.2">
      <c r="B61" s="102"/>
      <c r="D61" s="103" t="s">
        <v>967</v>
      </c>
      <c r="E61" s="104"/>
      <c r="F61" s="104"/>
      <c r="G61" s="104"/>
      <c r="H61" s="104"/>
      <c r="I61" s="104"/>
      <c r="J61" s="105">
        <f>J85</f>
        <v>0</v>
      </c>
      <c r="L61" s="102"/>
    </row>
    <row r="62" spans="2:47" s="9" customFormat="1" ht="19.899999999999999" customHeight="1" x14ac:dyDescent="0.2">
      <c r="B62" s="102"/>
      <c r="D62" s="103" t="s">
        <v>968</v>
      </c>
      <c r="E62" s="104"/>
      <c r="F62" s="104"/>
      <c r="G62" s="104"/>
      <c r="H62" s="104"/>
      <c r="I62" s="104"/>
      <c r="J62" s="105">
        <f>J88</f>
        <v>0</v>
      </c>
      <c r="L62" s="102"/>
    </row>
    <row r="63" spans="2:47" s="9" customFormat="1" ht="19.899999999999999" customHeight="1" x14ac:dyDescent="0.2">
      <c r="B63" s="102"/>
      <c r="D63" s="103" t="s">
        <v>969</v>
      </c>
      <c r="E63" s="104"/>
      <c r="F63" s="104"/>
      <c r="G63" s="104"/>
      <c r="H63" s="104"/>
      <c r="I63" s="104"/>
      <c r="J63" s="105">
        <f>J90</f>
        <v>0</v>
      </c>
      <c r="L63" s="102"/>
    </row>
    <row r="64" spans="2:47" s="1" customFormat="1" ht="21.75" customHeight="1" x14ac:dyDescent="0.2">
      <c r="B64" s="32"/>
      <c r="L64" s="32"/>
    </row>
    <row r="65" spans="2:12" s="1" customFormat="1" ht="6.95" customHeight="1" x14ac:dyDescent="0.2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2"/>
    </row>
    <row r="69" spans="2:12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2"/>
    </row>
    <row r="70" spans="2:12" s="1" customFormat="1" ht="24.95" customHeight="1" x14ac:dyDescent="0.2">
      <c r="B70" s="32"/>
      <c r="C70" s="22" t="s">
        <v>128</v>
      </c>
      <c r="L70" s="32"/>
    </row>
    <row r="71" spans="2:12" s="1" customFormat="1" ht="6.95" customHeight="1" x14ac:dyDescent="0.2">
      <c r="B71" s="32"/>
      <c r="L71" s="32"/>
    </row>
    <row r="72" spans="2:12" s="1" customFormat="1" ht="12" customHeight="1" x14ac:dyDescent="0.2">
      <c r="B72" s="32"/>
      <c r="C72" s="28" t="s">
        <v>16</v>
      </c>
      <c r="L72" s="32"/>
    </row>
    <row r="73" spans="2:12" s="1" customFormat="1" ht="16.5" customHeight="1" x14ac:dyDescent="0.2">
      <c r="B73" s="32"/>
      <c r="E73" s="326" t="str">
        <f>E7</f>
        <v>UK-1.LF- Instalace systému VZT a klimatizace, Studničkova 2, Praha</v>
      </c>
      <c r="F73" s="327"/>
      <c r="G73" s="327"/>
      <c r="H73" s="327"/>
      <c r="L73" s="32"/>
    </row>
    <row r="74" spans="2:12" s="1" customFormat="1" ht="12" customHeight="1" x14ac:dyDescent="0.2">
      <c r="B74" s="32"/>
      <c r="C74" s="28" t="s">
        <v>107</v>
      </c>
      <c r="L74" s="32"/>
    </row>
    <row r="75" spans="2:12" s="1" customFormat="1" ht="16.5" customHeight="1" x14ac:dyDescent="0.2">
      <c r="B75" s="32"/>
      <c r="E75" s="311" t="str">
        <f>E9</f>
        <v>VON - Vedlejší a ostatní náklady</v>
      </c>
      <c r="F75" s="325"/>
      <c r="G75" s="325"/>
      <c r="H75" s="325"/>
      <c r="L75" s="32"/>
    </row>
    <row r="76" spans="2:12" s="1" customFormat="1" ht="6.95" customHeight="1" x14ac:dyDescent="0.2">
      <c r="B76" s="32"/>
      <c r="L76" s="32"/>
    </row>
    <row r="77" spans="2:12" s="1" customFormat="1" ht="12" customHeight="1" x14ac:dyDescent="0.2">
      <c r="B77" s="32"/>
      <c r="C77" s="28" t="s">
        <v>22</v>
      </c>
      <c r="F77" s="26" t="str">
        <f>F12</f>
        <v>Praha</v>
      </c>
      <c r="I77" s="28" t="s">
        <v>24</v>
      </c>
      <c r="J77" s="272" t="str">
        <f>IF(J12="","",J12)</f>
        <v>Vyplň údaj</v>
      </c>
      <c r="L77" s="32"/>
    </row>
    <row r="78" spans="2:12" s="1" customFormat="1" ht="6.95" customHeight="1" x14ac:dyDescent="0.2">
      <c r="B78" s="32"/>
      <c r="L78" s="32"/>
    </row>
    <row r="79" spans="2:12" s="1" customFormat="1" ht="15.2" customHeight="1" x14ac:dyDescent="0.2">
      <c r="B79" s="32"/>
      <c r="C79" s="28" t="s">
        <v>30</v>
      </c>
      <c r="F79" s="26" t="str">
        <f>E15</f>
        <v>1. lékařská fakulta Univerzity Karlovy, Kateřinská 32, Praha 2</v>
      </c>
      <c r="I79" s="28" t="s">
        <v>37</v>
      </c>
      <c r="J79" s="30" t="str">
        <f>E21</f>
        <v xml:space="preserve"> </v>
      </c>
      <c r="L79" s="32"/>
    </row>
    <row r="80" spans="2:12" s="1" customFormat="1" ht="25.7" customHeight="1" x14ac:dyDescent="0.2">
      <c r="B80" s="32"/>
      <c r="C80" s="28" t="s">
        <v>36</v>
      </c>
      <c r="F80" s="273" t="str">
        <f>IF(E18="","",E18)</f>
        <v>Vyplň údaj</v>
      </c>
      <c r="I80" s="28" t="s">
        <v>41</v>
      </c>
      <c r="J80" s="30" t="str">
        <f>E24</f>
        <v>Petr Krčál, Dukelská 973, 564 01 Žamberk</v>
      </c>
      <c r="L80" s="32"/>
    </row>
    <row r="81" spans="2:65" s="1" customFormat="1" ht="10.35" customHeight="1" x14ac:dyDescent="0.2">
      <c r="B81" s="32"/>
      <c r="L81" s="32"/>
    </row>
    <row r="82" spans="2:65" s="10" customFormat="1" ht="29.25" customHeight="1" x14ac:dyDescent="0.2">
      <c r="B82" s="106"/>
      <c r="C82" s="107" t="s">
        <v>129</v>
      </c>
      <c r="D82" s="108" t="s">
        <v>65</v>
      </c>
      <c r="E82" s="108" t="s">
        <v>61</v>
      </c>
      <c r="F82" s="108" t="s">
        <v>62</v>
      </c>
      <c r="G82" s="108" t="s">
        <v>130</v>
      </c>
      <c r="H82" s="108" t="s">
        <v>131</v>
      </c>
      <c r="I82" s="276" t="s">
        <v>132</v>
      </c>
      <c r="J82" s="108" t="s">
        <v>111</v>
      </c>
      <c r="K82" s="109" t="s">
        <v>133</v>
      </c>
      <c r="L82" s="106"/>
      <c r="M82" s="53" t="s">
        <v>38</v>
      </c>
      <c r="N82" s="54" t="s">
        <v>50</v>
      </c>
      <c r="O82" s="54" t="s">
        <v>135</v>
      </c>
      <c r="P82" s="54" t="s">
        <v>136</v>
      </c>
      <c r="Q82" s="54" t="s">
        <v>137</v>
      </c>
      <c r="R82" s="54" t="s">
        <v>138</v>
      </c>
      <c r="S82" s="54" t="s">
        <v>139</v>
      </c>
      <c r="T82" s="55" t="s">
        <v>140</v>
      </c>
    </row>
    <row r="83" spans="2:65" s="1" customFormat="1" ht="22.9" customHeight="1" x14ac:dyDescent="0.25">
      <c r="B83" s="32"/>
      <c r="C83" s="58" t="s">
        <v>141</v>
      </c>
      <c r="J83" s="110">
        <f>BK83</f>
        <v>0</v>
      </c>
      <c r="L83" s="32"/>
      <c r="M83" s="56"/>
      <c r="N83" s="48"/>
      <c r="O83" s="48"/>
      <c r="P83" s="111">
        <f>P84</f>
        <v>0</v>
      </c>
      <c r="Q83" s="48"/>
      <c r="R83" s="111">
        <f>R84</f>
        <v>0</v>
      </c>
      <c r="S83" s="48"/>
      <c r="T83" s="112">
        <f>T84</f>
        <v>0</v>
      </c>
      <c r="AT83" s="18" t="s">
        <v>79</v>
      </c>
      <c r="AU83" s="18" t="s">
        <v>112</v>
      </c>
      <c r="BK83" s="113">
        <f>BK84</f>
        <v>0</v>
      </c>
    </row>
    <row r="84" spans="2:65" s="11" customFormat="1" ht="25.9" customHeight="1" x14ac:dyDescent="0.2">
      <c r="B84" s="114"/>
      <c r="D84" s="115" t="s">
        <v>79</v>
      </c>
      <c r="E84" s="116" t="s">
        <v>970</v>
      </c>
      <c r="F84" s="116" t="s">
        <v>971</v>
      </c>
      <c r="I84" s="117"/>
      <c r="J84" s="118">
        <f>BK84</f>
        <v>0</v>
      </c>
      <c r="L84" s="114"/>
      <c r="M84" s="119"/>
      <c r="P84" s="120">
        <f>P85+P88+P90</f>
        <v>0</v>
      </c>
      <c r="R84" s="120">
        <f>R85+R88+R90</f>
        <v>0</v>
      </c>
      <c r="T84" s="121">
        <f>T85+T88+T90</f>
        <v>0</v>
      </c>
      <c r="AR84" s="115" t="s">
        <v>167</v>
      </c>
      <c r="AT84" s="122" t="s">
        <v>79</v>
      </c>
      <c r="AU84" s="122" t="s">
        <v>80</v>
      </c>
      <c r="AY84" s="115" t="s">
        <v>144</v>
      </c>
      <c r="BK84" s="123">
        <f>BK85+BK88+BK90</f>
        <v>0</v>
      </c>
    </row>
    <row r="85" spans="2:65" s="11" customFormat="1" ht="22.9" customHeight="1" x14ac:dyDescent="0.2">
      <c r="B85" s="114"/>
      <c r="D85" s="115" t="s">
        <v>79</v>
      </c>
      <c r="E85" s="124" t="s">
        <v>972</v>
      </c>
      <c r="F85" s="124" t="s">
        <v>973</v>
      </c>
      <c r="I85" s="117"/>
      <c r="J85" s="125">
        <f>BK85</f>
        <v>0</v>
      </c>
      <c r="L85" s="114"/>
      <c r="M85" s="119"/>
      <c r="P85" s="120">
        <f>SUM(P86:P87)</f>
        <v>0</v>
      </c>
      <c r="R85" s="120">
        <f>SUM(R86:R87)</f>
        <v>0</v>
      </c>
      <c r="T85" s="121">
        <f>SUM(T86:T87)</f>
        <v>0</v>
      </c>
      <c r="AR85" s="115" t="s">
        <v>167</v>
      </c>
      <c r="AT85" s="122" t="s">
        <v>79</v>
      </c>
      <c r="AU85" s="122" t="s">
        <v>88</v>
      </c>
      <c r="AY85" s="115" t="s">
        <v>144</v>
      </c>
      <c r="BK85" s="123">
        <f>SUM(BK86:BK87)</f>
        <v>0</v>
      </c>
    </row>
    <row r="86" spans="2:65" s="1" customFormat="1" ht="16.5" customHeight="1" x14ac:dyDescent="0.2">
      <c r="B86" s="32"/>
      <c r="C86" s="126" t="s">
        <v>88</v>
      </c>
      <c r="D86" s="126" t="s">
        <v>147</v>
      </c>
      <c r="E86" s="127" t="s">
        <v>974</v>
      </c>
      <c r="F86" s="128" t="s">
        <v>973</v>
      </c>
      <c r="G86" s="129" t="s">
        <v>417</v>
      </c>
      <c r="H86" s="130">
        <v>1</v>
      </c>
      <c r="I86" s="131"/>
      <c r="J86" s="132">
        <f>ROUND(I86*H86,2)</f>
        <v>0</v>
      </c>
      <c r="K86" s="128" t="s">
        <v>151</v>
      </c>
      <c r="L86" s="32"/>
      <c r="M86" s="133" t="s">
        <v>38</v>
      </c>
      <c r="N86" s="134" t="s">
        <v>51</v>
      </c>
      <c r="P86" s="135">
        <f>O86*H86</f>
        <v>0</v>
      </c>
      <c r="Q86" s="135">
        <v>0</v>
      </c>
      <c r="R86" s="135">
        <f>Q86*H86</f>
        <v>0</v>
      </c>
      <c r="S86" s="135">
        <v>0</v>
      </c>
      <c r="T86" s="136">
        <f>S86*H86</f>
        <v>0</v>
      </c>
      <c r="AR86" s="137" t="s">
        <v>975</v>
      </c>
      <c r="AT86" s="137" t="s">
        <v>147</v>
      </c>
      <c r="AU86" s="137" t="s">
        <v>90</v>
      </c>
      <c r="AY86" s="18" t="s">
        <v>144</v>
      </c>
      <c r="BE86" s="138">
        <f>IF(N86="základní",J86,0)</f>
        <v>0</v>
      </c>
      <c r="BF86" s="138">
        <f>IF(N86="snížená",J86,0)</f>
        <v>0</v>
      </c>
      <c r="BG86" s="138">
        <f>IF(N86="zákl. přenesená",J86,0)</f>
        <v>0</v>
      </c>
      <c r="BH86" s="138">
        <f>IF(N86="sníž. přenesená",J86,0)</f>
        <v>0</v>
      </c>
      <c r="BI86" s="138">
        <f>IF(N86="nulová",J86,0)</f>
        <v>0</v>
      </c>
      <c r="BJ86" s="18" t="s">
        <v>88</v>
      </c>
      <c r="BK86" s="138">
        <f>ROUND(I86*H86,2)</f>
        <v>0</v>
      </c>
      <c r="BL86" s="18" t="s">
        <v>975</v>
      </c>
      <c r="BM86" s="137" t="s">
        <v>976</v>
      </c>
    </row>
    <row r="87" spans="2:65" s="1" customFormat="1" ht="19.5" x14ac:dyDescent="0.2">
      <c r="B87" s="32"/>
      <c r="D87" s="140" t="s">
        <v>206</v>
      </c>
      <c r="F87" s="160" t="s">
        <v>977</v>
      </c>
      <c r="I87" s="161"/>
      <c r="L87" s="32"/>
      <c r="M87" s="162"/>
      <c r="T87" s="50"/>
      <c r="AT87" s="18" t="s">
        <v>206</v>
      </c>
      <c r="AU87" s="18" t="s">
        <v>90</v>
      </c>
    </row>
    <row r="88" spans="2:65" s="11" customFormat="1" ht="22.9" customHeight="1" x14ac:dyDescent="0.2">
      <c r="B88" s="114"/>
      <c r="D88" s="115" t="s">
        <v>79</v>
      </c>
      <c r="E88" s="124" t="s">
        <v>978</v>
      </c>
      <c r="F88" s="124" t="s">
        <v>979</v>
      </c>
      <c r="I88" s="117"/>
      <c r="J88" s="125">
        <f>BK88</f>
        <v>0</v>
      </c>
      <c r="L88" s="114"/>
      <c r="M88" s="119"/>
      <c r="P88" s="120">
        <f>P89</f>
        <v>0</v>
      </c>
      <c r="R88" s="120">
        <f>R89</f>
        <v>0</v>
      </c>
      <c r="T88" s="121">
        <f>T89</f>
        <v>0</v>
      </c>
      <c r="AR88" s="115" t="s">
        <v>167</v>
      </c>
      <c r="AT88" s="122" t="s">
        <v>79</v>
      </c>
      <c r="AU88" s="122" t="s">
        <v>88</v>
      </c>
      <c r="AY88" s="115" t="s">
        <v>144</v>
      </c>
      <c r="BK88" s="123">
        <f>BK89</f>
        <v>0</v>
      </c>
    </row>
    <row r="89" spans="2:65" s="1" customFormat="1" ht="16.5" customHeight="1" x14ac:dyDescent="0.2">
      <c r="B89" s="32"/>
      <c r="C89" s="126" t="s">
        <v>90</v>
      </c>
      <c r="D89" s="126" t="s">
        <v>147</v>
      </c>
      <c r="E89" s="127" t="s">
        <v>980</v>
      </c>
      <c r="F89" s="128" t="s">
        <v>981</v>
      </c>
      <c r="G89" s="129" t="s">
        <v>417</v>
      </c>
      <c r="H89" s="130">
        <v>1</v>
      </c>
      <c r="I89" s="131"/>
      <c r="J89" s="132">
        <f>ROUND(I89*H89,2)</f>
        <v>0</v>
      </c>
      <c r="K89" s="128" t="s">
        <v>151</v>
      </c>
      <c r="L89" s="32"/>
      <c r="M89" s="133" t="s">
        <v>38</v>
      </c>
      <c r="N89" s="134" t="s">
        <v>51</v>
      </c>
      <c r="P89" s="135">
        <f>O89*H89</f>
        <v>0</v>
      </c>
      <c r="Q89" s="135">
        <v>0</v>
      </c>
      <c r="R89" s="135">
        <f>Q89*H89</f>
        <v>0</v>
      </c>
      <c r="S89" s="135">
        <v>0</v>
      </c>
      <c r="T89" s="136">
        <f>S89*H89</f>
        <v>0</v>
      </c>
      <c r="AR89" s="137" t="s">
        <v>975</v>
      </c>
      <c r="AT89" s="137" t="s">
        <v>147</v>
      </c>
      <c r="AU89" s="137" t="s">
        <v>90</v>
      </c>
      <c r="AY89" s="18" t="s">
        <v>144</v>
      </c>
      <c r="BE89" s="138">
        <f>IF(N89="základní",J89,0)</f>
        <v>0</v>
      </c>
      <c r="BF89" s="138">
        <f>IF(N89="snížená",J89,0)</f>
        <v>0</v>
      </c>
      <c r="BG89" s="138">
        <f>IF(N89="zákl. přenesená",J89,0)</f>
        <v>0</v>
      </c>
      <c r="BH89" s="138">
        <f>IF(N89="sníž. přenesená",J89,0)</f>
        <v>0</v>
      </c>
      <c r="BI89" s="138">
        <f>IF(N89="nulová",J89,0)</f>
        <v>0</v>
      </c>
      <c r="BJ89" s="18" t="s">
        <v>88</v>
      </c>
      <c r="BK89" s="138">
        <f>ROUND(I89*H89,2)</f>
        <v>0</v>
      </c>
      <c r="BL89" s="18" t="s">
        <v>975</v>
      </c>
      <c r="BM89" s="137" t="s">
        <v>982</v>
      </c>
    </row>
    <row r="90" spans="2:65" s="11" customFormat="1" ht="22.9" customHeight="1" x14ac:dyDescent="0.2">
      <c r="B90" s="114"/>
      <c r="D90" s="115" t="s">
        <v>79</v>
      </c>
      <c r="E90" s="124" t="s">
        <v>983</v>
      </c>
      <c r="F90" s="124" t="s">
        <v>984</v>
      </c>
      <c r="I90" s="117"/>
      <c r="J90" s="125">
        <f>BK90</f>
        <v>0</v>
      </c>
      <c r="L90" s="114"/>
      <c r="M90" s="119"/>
      <c r="P90" s="120">
        <f>SUM(P91:P92)</f>
        <v>0</v>
      </c>
      <c r="R90" s="120">
        <f>SUM(R91:R92)</f>
        <v>0</v>
      </c>
      <c r="T90" s="121">
        <f>SUM(T91:T92)</f>
        <v>0</v>
      </c>
      <c r="AR90" s="115" t="s">
        <v>167</v>
      </c>
      <c r="AT90" s="122" t="s">
        <v>79</v>
      </c>
      <c r="AU90" s="122" t="s">
        <v>88</v>
      </c>
      <c r="AY90" s="115" t="s">
        <v>144</v>
      </c>
      <c r="BK90" s="123">
        <f>SUM(BK91:BK92)</f>
        <v>0</v>
      </c>
    </row>
    <row r="91" spans="2:65" s="1" customFormat="1" ht="16.5" customHeight="1" x14ac:dyDescent="0.2">
      <c r="B91" s="32"/>
      <c r="C91" s="126" t="s">
        <v>145</v>
      </c>
      <c r="D91" s="126" t="s">
        <v>147</v>
      </c>
      <c r="E91" s="127" t="s">
        <v>985</v>
      </c>
      <c r="F91" s="128" t="s">
        <v>986</v>
      </c>
      <c r="G91" s="129" t="s">
        <v>417</v>
      </c>
      <c r="H91" s="130">
        <v>1</v>
      </c>
      <c r="I91" s="131"/>
      <c r="J91" s="132">
        <f>ROUND(I91*H91,2)</f>
        <v>0</v>
      </c>
      <c r="K91" s="128" t="s">
        <v>151</v>
      </c>
      <c r="L91" s="32"/>
      <c r="M91" s="133" t="s">
        <v>38</v>
      </c>
      <c r="N91" s="134" t="s">
        <v>51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975</v>
      </c>
      <c r="AT91" s="137" t="s">
        <v>147</v>
      </c>
      <c r="AU91" s="137" t="s">
        <v>90</v>
      </c>
      <c r="AY91" s="18" t="s">
        <v>144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8" t="s">
        <v>88</v>
      </c>
      <c r="BK91" s="138">
        <f>ROUND(I91*H91,2)</f>
        <v>0</v>
      </c>
      <c r="BL91" s="18" t="s">
        <v>975</v>
      </c>
      <c r="BM91" s="137" t="s">
        <v>987</v>
      </c>
    </row>
    <row r="92" spans="2:65" s="1" customFormat="1" ht="29.25" x14ac:dyDescent="0.2">
      <c r="B92" s="32"/>
      <c r="D92" s="140" t="s">
        <v>206</v>
      </c>
      <c r="F92" s="160" t="s">
        <v>988</v>
      </c>
      <c r="I92" s="161"/>
      <c r="L92" s="32"/>
      <c r="M92" s="173"/>
      <c r="N92" s="174"/>
      <c r="O92" s="174"/>
      <c r="P92" s="174"/>
      <c r="Q92" s="174"/>
      <c r="R92" s="174"/>
      <c r="S92" s="174"/>
      <c r="T92" s="175"/>
      <c r="AT92" s="18" t="s">
        <v>206</v>
      </c>
      <c r="AU92" s="18" t="s">
        <v>90</v>
      </c>
    </row>
    <row r="93" spans="2:65" s="1" customFormat="1" ht="6.95" customHeight="1" x14ac:dyDescent="0.2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32"/>
    </row>
  </sheetData>
  <sheetProtection formatColumns="0" formatRows="0" autoFilter="0"/>
  <autoFilter ref="C82:K92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9"/>
  <sheetViews>
    <sheetView showGridLines="0" topLeftCell="A45" zoomScale="110" zoomScaleNormal="110" workbookViewId="0">
      <selection activeCell="D45" sqref="D45"/>
    </sheetView>
  </sheetViews>
  <sheetFormatPr defaultRowHeight="11.25" x14ac:dyDescent="0.2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customFormat="1" ht="37.5" customHeight="1" x14ac:dyDescent="0.2"/>
    <row r="2" spans="2:11" customFormat="1" ht="7.5" customHeight="1" x14ac:dyDescent="0.2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6" customFormat="1" ht="45" customHeight="1" x14ac:dyDescent="0.2">
      <c r="B3" s="193"/>
      <c r="C3" s="331" t="s">
        <v>989</v>
      </c>
      <c r="D3" s="331"/>
      <c r="E3" s="331"/>
      <c r="F3" s="331"/>
      <c r="G3" s="331"/>
      <c r="H3" s="331"/>
      <c r="I3" s="331"/>
      <c r="J3" s="331"/>
      <c r="K3" s="194"/>
    </row>
    <row r="4" spans="2:11" customFormat="1" ht="25.5" customHeight="1" x14ac:dyDescent="0.3">
      <c r="B4" s="195"/>
      <c r="C4" s="332" t="s">
        <v>990</v>
      </c>
      <c r="D4" s="332"/>
      <c r="E4" s="332"/>
      <c r="F4" s="332"/>
      <c r="G4" s="332"/>
      <c r="H4" s="332"/>
      <c r="I4" s="332"/>
      <c r="J4" s="332"/>
      <c r="K4" s="196"/>
    </row>
    <row r="5" spans="2:11" customFormat="1" ht="5.25" customHeight="1" x14ac:dyDescent="0.2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 x14ac:dyDescent="0.2">
      <c r="B6" s="195"/>
      <c r="C6" s="330" t="s">
        <v>991</v>
      </c>
      <c r="D6" s="330"/>
      <c r="E6" s="330"/>
      <c r="F6" s="330"/>
      <c r="G6" s="330"/>
      <c r="H6" s="330"/>
      <c r="I6" s="330"/>
      <c r="J6" s="330"/>
      <c r="K6" s="196"/>
    </row>
    <row r="7" spans="2:11" customFormat="1" ht="15" customHeight="1" x14ac:dyDescent="0.2">
      <c r="B7" s="199"/>
      <c r="C7" s="330" t="s">
        <v>992</v>
      </c>
      <c r="D7" s="330"/>
      <c r="E7" s="330"/>
      <c r="F7" s="330"/>
      <c r="G7" s="330"/>
      <c r="H7" s="330"/>
      <c r="I7" s="330"/>
      <c r="J7" s="330"/>
      <c r="K7" s="196"/>
    </row>
    <row r="8" spans="2:11" customFormat="1" ht="12.75" customHeight="1" x14ac:dyDescent="0.2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 x14ac:dyDescent="0.2">
      <c r="B9" s="199"/>
      <c r="C9" s="330" t="s">
        <v>993</v>
      </c>
      <c r="D9" s="330"/>
      <c r="E9" s="330"/>
      <c r="F9" s="330"/>
      <c r="G9" s="330"/>
      <c r="H9" s="330"/>
      <c r="I9" s="330"/>
      <c r="J9" s="330"/>
      <c r="K9" s="196"/>
    </row>
    <row r="10" spans="2:11" customFormat="1" ht="15" customHeight="1" x14ac:dyDescent="0.2">
      <c r="B10" s="199"/>
      <c r="C10" s="198"/>
      <c r="D10" s="330" t="s">
        <v>994</v>
      </c>
      <c r="E10" s="330"/>
      <c r="F10" s="330"/>
      <c r="G10" s="330"/>
      <c r="H10" s="330"/>
      <c r="I10" s="330"/>
      <c r="J10" s="330"/>
      <c r="K10" s="196"/>
    </row>
    <row r="11" spans="2:11" customFormat="1" ht="15" customHeight="1" x14ac:dyDescent="0.2">
      <c r="B11" s="199"/>
      <c r="C11" s="200"/>
      <c r="D11" s="330" t="s">
        <v>995</v>
      </c>
      <c r="E11" s="330"/>
      <c r="F11" s="330"/>
      <c r="G11" s="330"/>
      <c r="H11" s="330"/>
      <c r="I11" s="330"/>
      <c r="J11" s="330"/>
      <c r="K11" s="196"/>
    </row>
    <row r="12" spans="2:11" customFormat="1" ht="15" customHeight="1" x14ac:dyDescent="0.2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 x14ac:dyDescent="0.2">
      <c r="B13" s="199"/>
      <c r="C13" s="200"/>
      <c r="D13" s="201" t="s">
        <v>996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 x14ac:dyDescent="0.2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 x14ac:dyDescent="0.2">
      <c r="B15" s="199"/>
      <c r="C15" s="200"/>
      <c r="D15" s="330" t="s">
        <v>997</v>
      </c>
      <c r="E15" s="330"/>
      <c r="F15" s="330"/>
      <c r="G15" s="330"/>
      <c r="H15" s="330"/>
      <c r="I15" s="330"/>
      <c r="J15" s="330"/>
      <c r="K15" s="196"/>
    </row>
    <row r="16" spans="2:11" customFormat="1" ht="15" customHeight="1" x14ac:dyDescent="0.2">
      <c r="B16" s="199"/>
      <c r="C16" s="200"/>
      <c r="D16" s="330" t="s">
        <v>998</v>
      </c>
      <c r="E16" s="330"/>
      <c r="F16" s="330"/>
      <c r="G16" s="330"/>
      <c r="H16" s="330"/>
      <c r="I16" s="330"/>
      <c r="J16" s="330"/>
      <c r="K16" s="196"/>
    </row>
    <row r="17" spans="2:11" customFormat="1" ht="15" customHeight="1" x14ac:dyDescent="0.2">
      <c r="B17" s="199"/>
      <c r="C17" s="200"/>
      <c r="D17" s="330" t="s">
        <v>999</v>
      </c>
      <c r="E17" s="330"/>
      <c r="F17" s="330"/>
      <c r="G17" s="330"/>
      <c r="H17" s="330"/>
      <c r="I17" s="330"/>
      <c r="J17" s="330"/>
      <c r="K17" s="196"/>
    </row>
    <row r="18" spans="2:11" customFormat="1" ht="15" customHeight="1" x14ac:dyDescent="0.2">
      <c r="B18" s="199"/>
      <c r="C18" s="200"/>
      <c r="D18" s="200"/>
      <c r="E18" s="202" t="s">
        <v>87</v>
      </c>
      <c r="F18" s="330" t="s">
        <v>1000</v>
      </c>
      <c r="G18" s="330"/>
      <c r="H18" s="330"/>
      <c r="I18" s="330"/>
      <c r="J18" s="330"/>
      <c r="K18" s="196"/>
    </row>
    <row r="19" spans="2:11" customFormat="1" ht="15" customHeight="1" x14ac:dyDescent="0.2">
      <c r="B19" s="199"/>
      <c r="C19" s="200"/>
      <c r="D19" s="200"/>
      <c r="E19" s="202" t="s">
        <v>1001</v>
      </c>
      <c r="F19" s="330" t="s">
        <v>1002</v>
      </c>
      <c r="G19" s="330"/>
      <c r="H19" s="330"/>
      <c r="I19" s="330"/>
      <c r="J19" s="330"/>
      <c r="K19" s="196"/>
    </row>
    <row r="20" spans="2:11" customFormat="1" ht="15" customHeight="1" x14ac:dyDescent="0.2">
      <c r="B20" s="199"/>
      <c r="C20" s="200"/>
      <c r="D20" s="200"/>
      <c r="E20" s="202" t="s">
        <v>1003</v>
      </c>
      <c r="F20" s="330" t="s">
        <v>1004</v>
      </c>
      <c r="G20" s="330"/>
      <c r="H20" s="330"/>
      <c r="I20" s="330"/>
      <c r="J20" s="330"/>
      <c r="K20" s="196"/>
    </row>
    <row r="21" spans="2:11" customFormat="1" ht="15" customHeight="1" x14ac:dyDescent="0.2">
      <c r="B21" s="199"/>
      <c r="C21" s="200"/>
      <c r="D21" s="200"/>
      <c r="E21" s="202" t="s">
        <v>103</v>
      </c>
      <c r="F21" s="330" t="s">
        <v>104</v>
      </c>
      <c r="G21" s="330"/>
      <c r="H21" s="330"/>
      <c r="I21" s="330"/>
      <c r="J21" s="330"/>
      <c r="K21" s="196"/>
    </row>
    <row r="22" spans="2:11" customFormat="1" ht="15" customHeight="1" x14ac:dyDescent="0.2">
      <c r="B22" s="199"/>
      <c r="C22" s="200"/>
      <c r="D22" s="200"/>
      <c r="E22" s="202" t="s">
        <v>412</v>
      </c>
      <c r="F22" s="330" t="s">
        <v>413</v>
      </c>
      <c r="G22" s="330"/>
      <c r="H22" s="330"/>
      <c r="I22" s="330"/>
      <c r="J22" s="330"/>
      <c r="K22" s="196"/>
    </row>
    <row r="23" spans="2:11" customFormat="1" ht="15" customHeight="1" x14ac:dyDescent="0.2">
      <c r="B23" s="199"/>
      <c r="C23" s="200"/>
      <c r="D23" s="200"/>
      <c r="E23" s="202" t="s">
        <v>1005</v>
      </c>
      <c r="F23" s="330" t="s">
        <v>1006</v>
      </c>
      <c r="G23" s="330"/>
      <c r="H23" s="330"/>
      <c r="I23" s="330"/>
      <c r="J23" s="330"/>
      <c r="K23" s="196"/>
    </row>
    <row r="24" spans="2:11" customFormat="1" ht="12.75" customHeight="1" x14ac:dyDescent="0.2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 x14ac:dyDescent="0.2">
      <c r="B25" s="199"/>
      <c r="C25" s="330" t="s">
        <v>1007</v>
      </c>
      <c r="D25" s="330"/>
      <c r="E25" s="330"/>
      <c r="F25" s="330"/>
      <c r="G25" s="330"/>
      <c r="H25" s="330"/>
      <c r="I25" s="330"/>
      <c r="J25" s="330"/>
      <c r="K25" s="196"/>
    </row>
    <row r="26" spans="2:11" customFormat="1" ht="15" customHeight="1" x14ac:dyDescent="0.2">
      <c r="B26" s="199"/>
      <c r="C26" s="330" t="s">
        <v>1008</v>
      </c>
      <c r="D26" s="330"/>
      <c r="E26" s="330"/>
      <c r="F26" s="330"/>
      <c r="G26" s="330"/>
      <c r="H26" s="330"/>
      <c r="I26" s="330"/>
      <c r="J26" s="330"/>
      <c r="K26" s="196"/>
    </row>
    <row r="27" spans="2:11" customFormat="1" ht="15" customHeight="1" x14ac:dyDescent="0.2">
      <c r="B27" s="199"/>
      <c r="C27" s="198"/>
      <c r="D27" s="330" t="s">
        <v>1009</v>
      </c>
      <c r="E27" s="330"/>
      <c r="F27" s="330"/>
      <c r="G27" s="330"/>
      <c r="H27" s="330"/>
      <c r="I27" s="330"/>
      <c r="J27" s="330"/>
      <c r="K27" s="196"/>
    </row>
    <row r="28" spans="2:11" customFormat="1" ht="15" customHeight="1" x14ac:dyDescent="0.2">
      <c r="B28" s="199"/>
      <c r="C28" s="200"/>
      <c r="D28" s="330" t="s">
        <v>1010</v>
      </c>
      <c r="E28" s="330"/>
      <c r="F28" s="330"/>
      <c r="G28" s="330"/>
      <c r="H28" s="330"/>
      <c r="I28" s="330"/>
      <c r="J28" s="330"/>
      <c r="K28" s="196"/>
    </row>
    <row r="29" spans="2:11" customFormat="1" ht="12.75" customHeight="1" x14ac:dyDescent="0.2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 x14ac:dyDescent="0.2">
      <c r="B30" s="199"/>
      <c r="C30" s="200"/>
      <c r="D30" s="330" t="s">
        <v>1011</v>
      </c>
      <c r="E30" s="330"/>
      <c r="F30" s="330"/>
      <c r="G30" s="330"/>
      <c r="H30" s="330"/>
      <c r="I30" s="330"/>
      <c r="J30" s="330"/>
      <c r="K30" s="196"/>
    </row>
    <row r="31" spans="2:11" customFormat="1" ht="15" customHeight="1" x14ac:dyDescent="0.2">
      <c r="B31" s="199"/>
      <c r="C31" s="200"/>
      <c r="D31" s="330" t="s">
        <v>1012</v>
      </c>
      <c r="E31" s="330"/>
      <c r="F31" s="330"/>
      <c r="G31" s="330"/>
      <c r="H31" s="330"/>
      <c r="I31" s="330"/>
      <c r="J31" s="330"/>
      <c r="K31" s="196"/>
    </row>
    <row r="32" spans="2:11" customFormat="1" ht="12.75" customHeight="1" x14ac:dyDescent="0.2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 x14ac:dyDescent="0.2">
      <c r="B33" s="199"/>
      <c r="C33" s="200"/>
      <c r="D33" s="330" t="s">
        <v>1013</v>
      </c>
      <c r="E33" s="330"/>
      <c r="F33" s="330"/>
      <c r="G33" s="330"/>
      <c r="H33" s="330"/>
      <c r="I33" s="330"/>
      <c r="J33" s="330"/>
      <c r="K33" s="196"/>
    </row>
    <row r="34" spans="2:11" customFormat="1" ht="15" customHeight="1" x14ac:dyDescent="0.2">
      <c r="B34" s="199"/>
      <c r="C34" s="200"/>
      <c r="D34" s="330" t="s">
        <v>1014</v>
      </c>
      <c r="E34" s="330"/>
      <c r="F34" s="330"/>
      <c r="G34" s="330"/>
      <c r="H34" s="330"/>
      <c r="I34" s="330"/>
      <c r="J34" s="330"/>
      <c r="K34" s="196"/>
    </row>
    <row r="35" spans="2:11" customFormat="1" ht="15" customHeight="1" x14ac:dyDescent="0.2">
      <c r="B35" s="199"/>
      <c r="C35" s="200"/>
      <c r="D35" s="330" t="s">
        <v>1015</v>
      </c>
      <c r="E35" s="330"/>
      <c r="F35" s="330"/>
      <c r="G35" s="330"/>
      <c r="H35" s="330"/>
      <c r="I35" s="330"/>
      <c r="J35" s="330"/>
      <c r="K35" s="196"/>
    </row>
    <row r="36" spans="2:11" customFormat="1" ht="15" customHeight="1" x14ac:dyDescent="0.2">
      <c r="B36" s="199"/>
      <c r="C36" s="200"/>
      <c r="D36" s="198"/>
      <c r="E36" s="201" t="s">
        <v>129</v>
      </c>
      <c r="F36" s="198"/>
      <c r="G36" s="330" t="s">
        <v>1016</v>
      </c>
      <c r="H36" s="330"/>
      <c r="I36" s="330"/>
      <c r="J36" s="330"/>
      <c r="K36" s="196"/>
    </row>
    <row r="37" spans="2:11" customFormat="1" ht="30.75" customHeight="1" x14ac:dyDescent="0.2">
      <c r="B37" s="199"/>
      <c r="C37" s="200"/>
      <c r="D37" s="198"/>
      <c r="E37" s="201" t="s">
        <v>1017</v>
      </c>
      <c r="F37" s="198"/>
      <c r="G37" s="330" t="s">
        <v>1018</v>
      </c>
      <c r="H37" s="330"/>
      <c r="I37" s="330"/>
      <c r="J37" s="330"/>
      <c r="K37" s="196"/>
    </row>
    <row r="38" spans="2:11" customFormat="1" ht="15" customHeight="1" x14ac:dyDescent="0.2">
      <c r="B38" s="199"/>
      <c r="C38" s="200"/>
      <c r="D38" s="198"/>
      <c r="E38" s="201" t="s">
        <v>61</v>
      </c>
      <c r="F38" s="198"/>
      <c r="G38" s="330" t="s">
        <v>1019</v>
      </c>
      <c r="H38" s="330"/>
      <c r="I38" s="330"/>
      <c r="J38" s="330"/>
      <c r="K38" s="196"/>
    </row>
    <row r="39" spans="2:11" customFormat="1" ht="15" customHeight="1" x14ac:dyDescent="0.2">
      <c r="B39" s="199"/>
      <c r="C39" s="200"/>
      <c r="D39" s="198"/>
      <c r="E39" s="201" t="s">
        <v>62</v>
      </c>
      <c r="F39" s="198"/>
      <c r="G39" s="330" t="s">
        <v>1020</v>
      </c>
      <c r="H39" s="330"/>
      <c r="I39" s="330"/>
      <c r="J39" s="330"/>
      <c r="K39" s="196"/>
    </row>
    <row r="40" spans="2:11" customFormat="1" ht="15" customHeight="1" x14ac:dyDescent="0.2">
      <c r="B40" s="199"/>
      <c r="C40" s="200"/>
      <c r="D40" s="198"/>
      <c r="E40" s="201" t="s">
        <v>130</v>
      </c>
      <c r="F40" s="198"/>
      <c r="G40" s="330" t="s">
        <v>1021</v>
      </c>
      <c r="H40" s="330"/>
      <c r="I40" s="330"/>
      <c r="J40" s="330"/>
      <c r="K40" s="196"/>
    </row>
    <row r="41" spans="2:11" customFormat="1" ht="15" customHeight="1" x14ac:dyDescent="0.2">
      <c r="B41" s="199"/>
      <c r="C41" s="200"/>
      <c r="D41" s="198"/>
      <c r="E41" s="201" t="s">
        <v>131</v>
      </c>
      <c r="F41" s="198"/>
      <c r="G41" s="330" t="s">
        <v>1022</v>
      </c>
      <c r="H41" s="330"/>
      <c r="I41" s="330"/>
      <c r="J41" s="330"/>
      <c r="K41" s="196"/>
    </row>
    <row r="42" spans="2:11" customFormat="1" ht="15" customHeight="1" x14ac:dyDescent="0.2">
      <c r="B42" s="199"/>
      <c r="C42" s="200"/>
      <c r="D42" s="198"/>
      <c r="E42" s="201" t="s">
        <v>1023</v>
      </c>
      <c r="F42" s="198"/>
      <c r="G42" s="330" t="s">
        <v>1024</v>
      </c>
      <c r="H42" s="330"/>
      <c r="I42" s="330"/>
      <c r="J42" s="330"/>
      <c r="K42" s="196"/>
    </row>
    <row r="43" spans="2:11" customFormat="1" ht="15" customHeight="1" x14ac:dyDescent="0.2">
      <c r="B43" s="199"/>
      <c r="C43" s="200"/>
      <c r="D43" s="198"/>
      <c r="E43" s="201"/>
      <c r="F43" s="198"/>
      <c r="G43" s="330" t="s">
        <v>1025</v>
      </c>
      <c r="H43" s="330"/>
      <c r="I43" s="330"/>
      <c r="J43" s="330"/>
      <c r="K43" s="196"/>
    </row>
    <row r="44" spans="2:11" customFormat="1" ht="15" customHeight="1" x14ac:dyDescent="0.2">
      <c r="B44" s="199"/>
      <c r="C44" s="200"/>
      <c r="D44" s="198"/>
      <c r="E44" s="201" t="s">
        <v>1026</v>
      </c>
      <c r="F44" s="198"/>
      <c r="G44" s="330" t="s">
        <v>1027</v>
      </c>
      <c r="H44" s="330"/>
      <c r="I44" s="330"/>
      <c r="J44" s="330"/>
      <c r="K44" s="196"/>
    </row>
    <row r="45" spans="2:11" customFormat="1" ht="15" customHeight="1" x14ac:dyDescent="0.2">
      <c r="B45" s="199"/>
      <c r="C45" s="200"/>
      <c r="D45" s="198"/>
      <c r="E45" s="201" t="s">
        <v>133</v>
      </c>
      <c r="F45" s="198"/>
      <c r="G45" s="330" t="s">
        <v>1028</v>
      </c>
      <c r="H45" s="330"/>
      <c r="I45" s="330"/>
      <c r="J45" s="330"/>
      <c r="K45" s="196"/>
    </row>
    <row r="46" spans="2:11" customFormat="1" ht="12.75" customHeight="1" x14ac:dyDescent="0.2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 x14ac:dyDescent="0.2">
      <c r="B47" s="199"/>
      <c r="C47" s="200"/>
      <c r="D47" s="330" t="s">
        <v>1029</v>
      </c>
      <c r="E47" s="330"/>
      <c r="F47" s="330"/>
      <c r="G47" s="330"/>
      <c r="H47" s="330"/>
      <c r="I47" s="330"/>
      <c r="J47" s="330"/>
      <c r="K47" s="196"/>
    </row>
    <row r="48" spans="2:11" customFormat="1" ht="15" customHeight="1" x14ac:dyDescent="0.2">
      <c r="B48" s="199"/>
      <c r="C48" s="200"/>
      <c r="D48" s="200"/>
      <c r="E48" s="330" t="s">
        <v>1030</v>
      </c>
      <c r="F48" s="330"/>
      <c r="G48" s="330"/>
      <c r="H48" s="330"/>
      <c r="I48" s="330"/>
      <c r="J48" s="330"/>
      <c r="K48" s="196"/>
    </row>
    <row r="49" spans="2:11" customFormat="1" ht="15" customHeight="1" x14ac:dyDescent="0.2">
      <c r="B49" s="199"/>
      <c r="C49" s="200"/>
      <c r="D49" s="200"/>
      <c r="E49" s="330" t="s">
        <v>1031</v>
      </c>
      <c r="F49" s="330"/>
      <c r="G49" s="330"/>
      <c r="H49" s="330"/>
      <c r="I49" s="330"/>
      <c r="J49" s="330"/>
      <c r="K49" s="196"/>
    </row>
    <row r="50" spans="2:11" customFormat="1" ht="15" customHeight="1" x14ac:dyDescent="0.2">
      <c r="B50" s="199"/>
      <c r="C50" s="200"/>
      <c r="D50" s="200"/>
      <c r="E50" s="330" t="s">
        <v>1032</v>
      </c>
      <c r="F50" s="330"/>
      <c r="G50" s="330"/>
      <c r="H50" s="330"/>
      <c r="I50" s="330"/>
      <c r="J50" s="330"/>
      <c r="K50" s="196"/>
    </row>
    <row r="51" spans="2:11" customFormat="1" ht="15" customHeight="1" x14ac:dyDescent="0.2">
      <c r="B51" s="199"/>
      <c r="C51" s="200"/>
      <c r="D51" s="330" t="s">
        <v>1033</v>
      </c>
      <c r="E51" s="330"/>
      <c r="F51" s="330"/>
      <c r="G51" s="330"/>
      <c r="H51" s="330"/>
      <c r="I51" s="330"/>
      <c r="J51" s="330"/>
      <c r="K51" s="196"/>
    </row>
    <row r="52" spans="2:11" customFormat="1" ht="25.5" customHeight="1" x14ac:dyDescent="0.3">
      <c r="B52" s="195"/>
      <c r="C52" s="332" t="s">
        <v>1034</v>
      </c>
      <c r="D52" s="332"/>
      <c r="E52" s="332"/>
      <c r="F52" s="332"/>
      <c r="G52" s="332"/>
      <c r="H52" s="332"/>
      <c r="I52" s="332"/>
      <c r="J52" s="332"/>
      <c r="K52" s="196"/>
    </row>
    <row r="53" spans="2:11" customFormat="1" ht="5.25" customHeight="1" x14ac:dyDescent="0.2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 x14ac:dyDescent="0.2">
      <c r="B54" s="195"/>
      <c r="C54" s="330" t="s">
        <v>1035</v>
      </c>
      <c r="D54" s="330"/>
      <c r="E54" s="330"/>
      <c r="F54" s="330"/>
      <c r="G54" s="330"/>
      <c r="H54" s="330"/>
      <c r="I54" s="330"/>
      <c r="J54" s="330"/>
      <c r="K54" s="196"/>
    </row>
    <row r="55" spans="2:11" customFormat="1" ht="15" customHeight="1" x14ac:dyDescent="0.2">
      <c r="B55" s="195"/>
      <c r="C55" s="330" t="s">
        <v>1036</v>
      </c>
      <c r="D55" s="330"/>
      <c r="E55" s="330"/>
      <c r="F55" s="330"/>
      <c r="G55" s="330"/>
      <c r="H55" s="330"/>
      <c r="I55" s="330"/>
      <c r="J55" s="330"/>
      <c r="K55" s="196"/>
    </row>
    <row r="56" spans="2:11" customFormat="1" ht="12.75" customHeight="1" x14ac:dyDescent="0.2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 x14ac:dyDescent="0.2">
      <c r="B57" s="195"/>
      <c r="C57" s="330" t="s">
        <v>1037</v>
      </c>
      <c r="D57" s="330"/>
      <c r="E57" s="330"/>
      <c r="F57" s="330"/>
      <c r="G57" s="330"/>
      <c r="H57" s="330"/>
      <c r="I57" s="330"/>
      <c r="J57" s="330"/>
      <c r="K57" s="196"/>
    </row>
    <row r="58" spans="2:11" customFormat="1" ht="15" customHeight="1" x14ac:dyDescent="0.2">
      <c r="B58" s="195"/>
      <c r="C58" s="200"/>
      <c r="D58" s="330" t="s">
        <v>1038</v>
      </c>
      <c r="E58" s="330"/>
      <c r="F58" s="330"/>
      <c r="G58" s="330"/>
      <c r="H58" s="330"/>
      <c r="I58" s="330"/>
      <c r="J58" s="330"/>
      <c r="K58" s="196"/>
    </row>
    <row r="59" spans="2:11" customFormat="1" ht="15" customHeight="1" x14ac:dyDescent="0.2">
      <c r="B59" s="195"/>
      <c r="C59" s="200"/>
      <c r="D59" s="330" t="s">
        <v>1039</v>
      </c>
      <c r="E59" s="330"/>
      <c r="F59" s="330"/>
      <c r="G59" s="330"/>
      <c r="H59" s="330"/>
      <c r="I59" s="330"/>
      <c r="J59" s="330"/>
      <c r="K59" s="196"/>
    </row>
    <row r="60" spans="2:11" customFormat="1" ht="15" customHeight="1" x14ac:dyDescent="0.2">
      <c r="B60" s="195"/>
      <c r="C60" s="200"/>
      <c r="D60" s="330" t="s">
        <v>1040</v>
      </c>
      <c r="E60" s="330"/>
      <c r="F60" s="330"/>
      <c r="G60" s="330"/>
      <c r="H60" s="330"/>
      <c r="I60" s="330"/>
      <c r="J60" s="330"/>
      <c r="K60" s="196"/>
    </row>
    <row r="61" spans="2:11" customFormat="1" ht="15" customHeight="1" x14ac:dyDescent="0.2">
      <c r="B61" s="195"/>
      <c r="C61" s="200"/>
      <c r="D61" s="330" t="s">
        <v>1041</v>
      </c>
      <c r="E61" s="330"/>
      <c r="F61" s="330"/>
      <c r="G61" s="330"/>
      <c r="H61" s="330"/>
      <c r="I61" s="330"/>
      <c r="J61" s="330"/>
      <c r="K61" s="196"/>
    </row>
    <row r="62" spans="2:11" customFormat="1" ht="15" customHeight="1" x14ac:dyDescent="0.2">
      <c r="B62" s="195"/>
      <c r="C62" s="200"/>
      <c r="D62" s="334" t="s">
        <v>1042</v>
      </c>
      <c r="E62" s="334"/>
      <c r="F62" s="334"/>
      <c r="G62" s="334"/>
      <c r="H62" s="334"/>
      <c r="I62" s="334"/>
      <c r="J62" s="334"/>
      <c r="K62" s="196"/>
    </row>
    <row r="63" spans="2:11" customFormat="1" ht="15" customHeight="1" x14ac:dyDescent="0.2">
      <c r="B63" s="195"/>
      <c r="C63" s="200"/>
      <c r="D63" s="334"/>
      <c r="E63" s="334"/>
      <c r="F63" s="334"/>
      <c r="G63" s="334"/>
      <c r="H63" s="334"/>
      <c r="I63" s="334"/>
      <c r="J63" s="271"/>
      <c r="K63" s="196"/>
    </row>
    <row r="64" spans="2:11" customFormat="1" ht="15" customHeight="1" x14ac:dyDescent="0.2">
      <c r="B64" s="195"/>
      <c r="C64" s="200"/>
      <c r="D64" s="330"/>
      <c r="E64" s="330"/>
      <c r="F64" s="330"/>
      <c r="G64" s="330"/>
      <c r="H64" s="330"/>
      <c r="I64" s="330"/>
      <c r="J64" s="330"/>
      <c r="K64" s="196"/>
    </row>
    <row r="65" spans="2:11" customFormat="1" ht="12.75" customHeight="1" x14ac:dyDescent="0.2">
      <c r="B65" s="195"/>
      <c r="C65" s="200"/>
      <c r="D65" s="200"/>
      <c r="E65" s="203"/>
      <c r="F65" s="200"/>
      <c r="G65" s="200"/>
      <c r="H65" s="200"/>
      <c r="I65" s="200"/>
      <c r="J65" s="200"/>
      <c r="K65" s="196"/>
    </row>
    <row r="66" spans="2:11" customFormat="1" ht="15" customHeight="1" x14ac:dyDescent="0.2">
      <c r="B66" s="195"/>
      <c r="C66" s="200"/>
      <c r="D66" s="330" t="s">
        <v>1043</v>
      </c>
      <c r="E66" s="330"/>
      <c r="F66" s="330"/>
      <c r="G66" s="330"/>
      <c r="H66" s="330"/>
      <c r="I66" s="330"/>
      <c r="J66" s="330"/>
      <c r="K66" s="196"/>
    </row>
    <row r="67" spans="2:11" customFormat="1" ht="15" customHeight="1" x14ac:dyDescent="0.2">
      <c r="B67" s="195"/>
      <c r="C67" s="200"/>
      <c r="D67" s="334" t="s">
        <v>1044</v>
      </c>
      <c r="E67" s="334"/>
      <c r="F67" s="334"/>
      <c r="G67" s="334"/>
      <c r="H67" s="334"/>
      <c r="I67" s="334"/>
      <c r="J67" s="334"/>
      <c r="K67" s="196"/>
    </row>
    <row r="68" spans="2:11" customFormat="1" ht="15" customHeight="1" x14ac:dyDescent="0.2">
      <c r="B68" s="195"/>
      <c r="C68" s="200"/>
      <c r="D68" s="330" t="s">
        <v>1045</v>
      </c>
      <c r="E68" s="330"/>
      <c r="F68" s="330"/>
      <c r="G68" s="330"/>
      <c r="H68" s="330"/>
      <c r="I68" s="330"/>
      <c r="J68" s="330"/>
      <c r="K68" s="196"/>
    </row>
    <row r="69" spans="2:11" customFormat="1" ht="15" customHeight="1" x14ac:dyDescent="0.2">
      <c r="B69" s="195"/>
      <c r="C69" s="200"/>
      <c r="D69" s="330" t="s">
        <v>1046</v>
      </c>
      <c r="E69" s="330"/>
      <c r="F69" s="330"/>
      <c r="G69" s="330"/>
      <c r="H69" s="330"/>
      <c r="I69" s="330"/>
      <c r="J69" s="330"/>
      <c r="K69" s="196"/>
    </row>
    <row r="70" spans="2:11" customFormat="1" ht="15" customHeight="1" x14ac:dyDescent="0.2">
      <c r="B70" s="195"/>
      <c r="C70" s="200"/>
      <c r="D70" s="330" t="s">
        <v>1047</v>
      </c>
      <c r="E70" s="330"/>
      <c r="F70" s="330"/>
      <c r="G70" s="330"/>
      <c r="H70" s="330"/>
      <c r="I70" s="330"/>
      <c r="J70" s="330"/>
      <c r="K70" s="196"/>
    </row>
    <row r="71" spans="2:11" customFormat="1" ht="15" customHeight="1" x14ac:dyDescent="0.2">
      <c r="B71" s="195"/>
      <c r="C71" s="200"/>
      <c r="D71" s="330" t="s">
        <v>1048</v>
      </c>
      <c r="E71" s="330"/>
      <c r="F71" s="330"/>
      <c r="G71" s="330"/>
      <c r="H71" s="330"/>
      <c r="I71" s="330"/>
      <c r="J71" s="330"/>
      <c r="K71" s="196"/>
    </row>
    <row r="72" spans="2:11" customFormat="1" ht="12.75" customHeight="1" x14ac:dyDescent="0.2">
      <c r="B72" s="204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customFormat="1" ht="18.75" customHeight="1" x14ac:dyDescent="0.2">
      <c r="B73" s="207"/>
      <c r="C73" s="207"/>
      <c r="D73" s="207"/>
      <c r="E73" s="207"/>
      <c r="F73" s="207"/>
      <c r="G73" s="207"/>
      <c r="H73" s="207"/>
      <c r="I73" s="207"/>
      <c r="J73" s="207"/>
      <c r="K73" s="208"/>
    </row>
    <row r="74" spans="2:11" customFormat="1" ht="18.75" customHeight="1" x14ac:dyDescent="0.2">
      <c r="B74" s="208"/>
      <c r="C74" s="208"/>
      <c r="D74" s="208"/>
      <c r="E74" s="208"/>
      <c r="F74" s="208"/>
      <c r="G74" s="208"/>
      <c r="H74" s="208"/>
      <c r="I74" s="208"/>
      <c r="J74" s="208"/>
      <c r="K74" s="208"/>
    </row>
    <row r="75" spans="2:11" customFormat="1" ht="7.5" customHeight="1" x14ac:dyDescent="0.2">
      <c r="B75" s="209"/>
      <c r="C75" s="210"/>
      <c r="D75" s="210"/>
      <c r="E75" s="210"/>
      <c r="F75" s="210"/>
      <c r="G75" s="210"/>
      <c r="H75" s="210"/>
      <c r="I75" s="210"/>
      <c r="J75" s="210"/>
      <c r="K75" s="211"/>
    </row>
    <row r="76" spans="2:11" customFormat="1" ht="45" customHeight="1" x14ac:dyDescent="0.2">
      <c r="B76" s="212"/>
      <c r="C76" s="333" t="s">
        <v>1049</v>
      </c>
      <c r="D76" s="333"/>
      <c r="E76" s="333"/>
      <c r="F76" s="333"/>
      <c r="G76" s="333"/>
      <c r="H76" s="333"/>
      <c r="I76" s="333"/>
      <c r="J76" s="333"/>
      <c r="K76" s="213"/>
    </row>
    <row r="77" spans="2:11" customFormat="1" ht="17.25" customHeight="1" x14ac:dyDescent="0.2">
      <c r="B77" s="212"/>
      <c r="C77" s="214" t="s">
        <v>1050</v>
      </c>
      <c r="D77" s="214"/>
      <c r="E77" s="214"/>
      <c r="F77" s="214" t="s">
        <v>1051</v>
      </c>
      <c r="G77" s="215"/>
      <c r="H77" s="214" t="s">
        <v>62</v>
      </c>
      <c r="I77" s="214" t="s">
        <v>65</v>
      </c>
      <c r="J77" s="214" t="s">
        <v>1052</v>
      </c>
      <c r="K77" s="213"/>
    </row>
    <row r="78" spans="2:11" customFormat="1" ht="17.25" customHeight="1" x14ac:dyDescent="0.2">
      <c r="B78" s="212"/>
      <c r="C78" s="216" t="s">
        <v>1053</v>
      </c>
      <c r="D78" s="216"/>
      <c r="E78" s="216"/>
      <c r="F78" s="217" t="s">
        <v>1054</v>
      </c>
      <c r="G78" s="218"/>
      <c r="H78" s="216"/>
      <c r="I78" s="216"/>
      <c r="J78" s="216" t="s">
        <v>1055</v>
      </c>
      <c r="K78" s="213"/>
    </row>
    <row r="79" spans="2:11" customFormat="1" ht="5.25" customHeight="1" x14ac:dyDescent="0.2">
      <c r="B79" s="212"/>
      <c r="C79" s="219"/>
      <c r="D79" s="219"/>
      <c r="E79" s="219"/>
      <c r="F79" s="219"/>
      <c r="G79" s="220"/>
      <c r="H79" s="219"/>
      <c r="I79" s="219"/>
      <c r="J79" s="219"/>
      <c r="K79" s="213"/>
    </row>
    <row r="80" spans="2:11" customFormat="1" ht="15" customHeight="1" x14ac:dyDescent="0.2">
      <c r="B80" s="212"/>
      <c r="C80" s="201" t="s">
        <v>61</v>
      </c>
      <c r="D80" s="279"/>
      <c r="E80" s="279"/>
      <c r="F80" s="221" t="s">
        <v>1056</v>
      </c>
      <c r="G80" s="222"/>
      <c r="H80" s="201" t="s">
        <v>1057</v>
      </c>
      <c r="I80" s="201" t="s">
        <v>1058</v>
      </c>
      <c r="J80" s="201">
        <v>20</v>
      </c>
      <c r="K80" s="213"/>
    </row>
    <row r="81" spans="2:11" customFormat="1" ht="15" customHeight="1" x14ac:dyDescent="0.2">
      <c r="B81" s="212"/>
      <c r="C81" s="201" t="s">
        <v>1059</v>
      </c>
      <c r="D81" s="201"/>
      <c r="E81" s="201"/>
      <c r="F81" s="221" t="s">
        <v>1056</v>
      </c>
      <c r="G81" s="222"/>
      <c r="H81" s="201" t="s">
        <v>1060</v>
      </c>
      <c r="I81" s="201" t="s">
        <v>1058</v>
      </c>
      <c r="J81" s="201">
        <v>120</v>
      </c>
      <c r="K81" s="213"/>
    </row>
    <row r="82" spans="2:11" customFormat="1" ht="15" customHeight="1" x14ac:dyDescent="0.2">
      <c r="B82" s="223"/>
      <c r="C82" s="201" t="s">
        <v>1061</v>
      </c>
      <c r="D82" s="201"/>
      <c r="E82" s="201"/>
      <c r="F82" s="221" t="s">
        <v>1062</v>
      </c>
      <c r="G82" s="222"/>
      <c r="H82" s="201" t="s">
        <v>1063</v>
      </c>
      <c r="I82" s="201" t="s">
        <v>1058</v>
      </c>
      <c r="J82" s="201">
        <v>50</v>
      </c>
      <c r="K82" s="213"/>
    </row>
    <row r="83" spans="2:11" customFormat="1" ht="15" customHeight="1" x14ac:dyDescent="0.2">
      <c r="B83" s="223"/>
      <c r="C83" s="201" t="s">
        <v>1064</v>
      </c>
      <c r="D83" s="201"/>
      <c r="E83" s="201"/>
      <c r="F83" s="221" t="s">
        <v>1056</v>
      </c>
      <c r="G83" s="222"/>
      <c r="H83" s="201" t="s">
        <v>1065</v>
      </c>
      <c r="I83" s="201" t="s">
        <v>1066</v>
      </c>
      <c r="J83" s="201"/>
      <c r="K83" s="213"/>
    </row>
    <row r="84" spans="2:11" customFormat="1" ht="15" customHeight="1" x14ac:dyDescent="0.2">
      <c r="B84" s="223"/>
      <c r="C84" s="201" t="s">
        <v>1067</v>
      </c>
      <c r="D84" s="201"/>
      <c r="E84" s="201"/>
      <c r="F84" s="221" t="s">
        <v>1062</v>
      </c>
      <c r="G84" s="201"/>
      <c r="H84" s="201" t="s">
        <v>1068</v>
      </c>
      <c r="I84" s="201" t="s">
        <v>1058</v>
      </c>
      <c r="J84" s="201">
        <v>15</v>
      </c>
      <c r="K84" s="213"/>
    </row>
    <row r="85" spans="2:11" customFormat="1" ht="15" customHeight="1" x14ac:dyDescent="0.2">
      <c r="B85" s="223"/>
      <c r="C85" s="201" t="s">
        <v>1069</v>
      </c>
      <c r="D85" s="201"/>
      <c r="E85" s="201"/>
      <c r="F85" s="221" t="s">
        <v>1062</v>
      </c>
      <c r="G85" s="201"/>
      <c r="H85" s="201" t="s">
        <v>1070</v>
      </c>
      <c r="I85" s="201" t="s">
        <v>1058</v>
      </c>
      <c r="J85" s="201">
        <v>15</v>
      </c>
      <c r="K85" s="213"/>
    </row>
    <row r="86" spans="2:11" customFormat="1" ht="15" customHeight="1" x14ac:dyDescent="0.2">
      <c r="B86" s="223"/>
      <c r="C86" s="201" t="s">
        <v>1071</v>
      </c>
      <c r="D86" s="201"/>
      <c r="E86" s="201"/>
      <c r="F86" s="221" t="s">
        <v>1062</v>
      </c>
      <c r="G86" s="201"/>
      <c r="H86" s="201" t="s">
        <v>1072</v>
      </c>
      <c r="I86" s="201" t="s">
        <v>1058</v>
      </c>
      <c r="J86" s="201">
        <v>20</v>
      </c>
      <c r="K86" s="213"/>
    </row>
    <row r="87" spans="2:11" customFormat="1" ht="15" customHeight="1" x14ac:dyDescent="0.2">
      <c r="B87" s="223"/>
      <c r="C87" s="201" t="s">
        <v>1073</v>
      </c>
      <c r="D87" s="201"/>
      <c r="E87" s="201"/>
      <c r="F87" s="221" t="s">
        <v>1062</v>
      </c>
      <c r="G87" s="201"/>
      <c r="H87" s="201" t="s">
        <v>1074</v>
      </c>
      <c r="I87" s="201" t="s">
        <v>1058</v>
      </c>
      <c r="J87" s="201">
        <v>20</v>
      </c>
      <c r="K87" s="213"/>
    </row>
    <row r="88" spans="2:11" customFormat="1" ht="15" customHeight="1" x14ac:dyDescent="0.2">
      <c r="B88" s="223"/>
      <c r="C88" s="201" t="s">
        <v>1075</v>
      </c>
      <c r="D88" s="201"/>
      <c r="E88" s="201"/>
      <c r="F88" s="221" t="s">
        <v>1062</v>
      </c>
      <c r="G88" s="222"/>
      <c r="H88" s="201" t="s">
        <v>1076</v>
      </c>
      <c r="I88" s="201" t="s">
        <v>1058</v>
      </c>
      <c r="J88" s="201">
        <v>50</v>
      </c>
      <c r="K88" s="213"/>
    </row>
    <row r="89" spans="2:11" customFormat="1" ht="15" customHeight="1" x14ac:dyDescent="0.2">
      <c r="B89" s="223"/>
      <c r="C89" s="201" t="s">
        <v>1077</v>
      </c>
      <c r="D89" s="201"/>
      <c r="E89" s="201"/>
      <c r="F89" s="221" t="s">
        <v>1062</v>
      </c>
      <c r="G89" s="222"/>
      <c r="H89" s="201" t="s">
        <v>1078</v>
      </c>
      <c r="I89" s="201" t="s">
        <v>1058</v>
      </c>
      <c r="J89" s="201">
        <v>20</v>
      </c>
      <c r="K89" s="213"/>
    </row>
    <row r="90" spans="2:11" customFormat="1" ht="15" customHeight="1" x14ac:dyDescent="0.2">
      <c r="B90" s="223"/>
      <c r="C90" s="201" t="s">
        <v>1079</v>
      </c>
      <c r="D90" s="201"/>
      <c r="E90" s="201"/>
      <c r="F90" s="221" t="s">
        <v>1062</v>
      </c>
      <c r="G90" s="222"/>
      <c r="H90" s="201" t="s">
        <v>1080</v>
      </c>
      <c r="I90" s="201" t="s">
        <v>1058</v>
      </c>
      <c r="J90" s="201">
        <v>20</v>
      </c>
      <c r="K90" s="213"/>
    </row>
    <row r="91" spans="2:11" customFormat="1" ht="15" customHeight="1" x14ac:dyDescent="0.2">
      <c r="B91" s="223"/>
      <c r="C91" s="201" t="s">
        <v>1081</v>
      </c>
      <c r="D91" s="201"/>
      <c r="E91" s="201"/>
      <c r="F91" s="221" t="s">
        <v>1062</v>
      </c>
      <c r="G91" s="222"/>
      <c r="H91" s="201" t="s">
        <v>1082</v>
      </c>
      <c r="I91" s="201" t="s">
        <v>1058</v>
      </c>
      <c r="J91" s="201">
        <v>50</v>
      </c>
      <c r="K91" s="213"/>
    </row>
    <row r="92" spans="2:11" customFormat="1" ht="15" customHeight="1" x14ac:dyDescent="0.2">
      <c r="B92" s="223"/>
      <c r="C92" s="201" t="s">
        <v>1083</v>
      </c>
      <c r="D92" s="201"/>
      <c r="E92" s="201"/>
      <c r="F92" s="221" t="s">
        <v>1062</v>
      </c>
      <c r="G92" s="222"/>
      <c r="H92" s="201" t="s">
        <v>1083</v>
      </c>
      <c r="I92" s="201" t="s">
        <v>1058</v>
      </c>
      <c r="J92" s="201">
        <v>50</v>
      </c>
      <c r="K92" s="213"/>
    </row>
    <row r="93" spans="2:11" customFormat="1" ht="15" customHeight="1" x14ac:dyDescent="0.2">
      <c r="B93" s="223"/>
      <c r="C93" s="201" t="s">
        <v>1084</v>
      </c>
      <c r="D93" s="201"/>
      <c r="E93" s="201"/>
      <c r="F93" s="221" t="s">
        <v>1062</v>
      </c>
      <c r="G93" s="222"/>
      <c r="H93" s="201" t="s">
        <v>1085</v>
      </c>
      <c r="I93" s="201" t="s">
        <v>1058</v>
      </c>
      <c r="J93" s="201">
        <v>255</v>
      </c>
      <c r="K93" s="213"/>
    </row>
    <row r="94" spans="2:11" customFormat="1" ht="15" customHeight="1" x14ac:dyDescent="0.2">
      <c r="B94" s="223"/>
      <c r="C94" s="201" t="s">
        <v>1086</v>
      </c>
      <c r="D94" s="201"/>
      <c r="E94" s="201"/>
      <c r="F94" s="221" t="s">
        <v>1056</v>
      </c>
      <c r="G94" s="222"/>
      <c r="H94" s="201" t="s">
        <v>1087</v>
      </c>
      <c r="I94" s="201" t="s">
        <v>1088</v>
      </c>
      <c r="J94" s="201"/>
      <c r="K94" s="213"/>
    </row>
    <row r="95" spans="2:11" customFormat="1" ht="15" customHeight="1" x14ac:dyDescent="0.2">
      <c r="B95" s="223"/>
      <c r="C95" s="201" t="s">
        <v>1089</v>
      </c>
      <c r="D95" s="201"/>
      <c r="E95" s="201"/>
      <c r="F95" s="221" t="s">
        <v>1056</v>
      </c>
      <c r="G95" s="222"/>
      <c r="H95" s="201" t="s">
        <v>1090</v>
      </c>
      <c r="I95" s="201" t="s">
        <v>1091</v>
      </c>
      <c r="J95" s="201"/>
      <c r="K95" s="213"/>
    </row>
    <row r="96" spans="2:11" customFormat="1" ht="15" customHeight="1" x14ac:dyDescent="0.2">
      <c r="B96" s="223"/>
      <c r="C96" s="201" t="s">
        <v>1092</v>
      </c>
      <c r="D96" s="201"/>
      <c r="E96" s="201"/>
      <c r="F96" s="221" t="s">
        <v>1056</v>
      </c>
      <c r="G96" s="222"/>
      <c r="H96" s="201" t="s">
        <v>1092</v>
      </c>
      <c r="I96" s="201" t="s">
        <v>1091</v>
      </c>
      <c r="J96" s="201"/>
      <c r="K96" s="213"/>
    </row>
    <row r="97" spans="2:11" customFormat="1" ht="15" customHeight="1" x14ac:dyDescent="0.2">
      <c r="B97" s="223"/>
      <c r="C97" s="201" t="s">
        <v>46</v>
      </c>
      <c r="D97" s="201"/>
      <c r="E97" s="201"/>
      <c r="F97" s="221" t="s">
        <v>1056</v>
      </c>
      <c r="G97" s="222"/>
      <c r="H97" s="201" t="s">
        <v>1093</v>
      </c>
      <c r="I97" s="201" t="s">
        <v>1091</v>
      </c>
      <c r="J97" s="201"/>
      <c r="K97" s="213"/>
    </row>
    <row r="98" spans="2:11" customFormat="1" ht="15" customHeight="1" x14ac:dyDescent="0.2">
      <c r="B98" s="223"/>
      <c r="C98" s="201" t="s">
        <v>56</v>
      </c>
      <c r="D98" s="201"/>
      <c r="E98" s="201"/>
      <c r="F98" s="221" t="s">
        <v>1056</v>
      </c>
      <c r="G98" s="222"/>
      <c r="H98" s="201" t="s">
        <v>1094</v>
      </c>
      <c r="I98" s="201" t="s">
        <v>1091</v>
      </c>
      <c r="J98" s="201"/>
      <c r="K98" s="213"/>
    </row>
    <row r="99" spans="2:11" customFormat="1" ht="15" customHeight="1" x14ac:dyDescent="0.2">
      <c r="B99" s="224"/>
      <c r="C99" s="225"/>
      <c r="D99" s="225"/>
      <c r="E99" s="225"/>
      <c r="F99" s="225"/>
      <c r="G99" s="225"/>
      <c r="H99" s="225"/>
      <c r="I99" s="225"/>
      <c r="J99" s="225"/>
      <c r="K99" s="226"/>
    </row>
    <row r="100" spans="2:11" customFormat="1" ht="18.75" customHeight="1" x14ac:dyDescent="0.2">
      <c r="B100" s="227"/>
      <c r="C100" s="228"/>
      <c r="D100" s="228"/>
      <c r="E100" s="228"/>
      <c r="F100" s="228"/>
      <c r="G100" s="228"/>
      <c r="H100" s="228"/>
      <c r="I100" s="228"/>
      <c r="J100" s="228"/>
      <c r="K100" s="227"/>
    </row>
    <row r="101" spans="2:11" customFormat="1" ht="18.75" customHeight="1" x14ac:dyDescent="0.2"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</row>
    <row r="102" spans="2:11" customFormat="1" ht="7.5" customHeight="1" x14ac:dyDescent="0.2">
      <c r="B102" s="209"/>
      <c r="C102" s="210"/>
      <c r="D102" s="210"/>
      <c r="E102" s="210"/>
      <c r="F102" s="210"/>
      <c r="G102" s="210"/>
      <c r="H102" s="210"/>
      <c r="I102" s="210"/>
      <c r="J102" s="210"/>
      <c r="K102" s="211"/>
    </row>
    <row r="103" spans="2:11" customFormat="1" ht="45" customHeight="1" x14ac:dyDescent="0.2">
      <c r="B103" s="212"/>
      <c r="C103" s="333" t="s">
        <v>1095</v>
      </c>
      <c r="D103" s="333"/>
      <c r="E103" s="333"/>
      <c r="F103" s="333"/>
      <c r="G103" s="333"/>
      <c r="H103" s="333"/>
      <c r="I103" s="333"/>
      <c r="J103" s="333"/>
      <c r="K103" s="213"/>
    </row>
    <row r="104" spans="2:11" customFormat="1" ht="17.25" customHeight="1" x14ac:dyDescent="0.2">
      <c r="B104" s="212"/>
      <c r="C104" s="214" t="s">
        <v>1050</v>
      </c>
      <c r="D104" s="214"/>
      <c r="E104" s="214"/>
      <c r="F104" s="214" t="s">
        <v>1051</v>
      </c>
      <c r="G104" s="215"/>
      <c r="H104" s="214" t="s">
        <v>62</v>
      </c>
      <c r="I104" s="214" t="s">
        <v>65</v>
      </c>
      <c r="J104" s="214" t="s">
        <v>1052</v>
      </c>
      <c r="K104" s="213"/>
    </row>
    <row r="105" spans="2:11" customFormat="1" ht="17.25" customHeight="1" x14ac:dyDescent="0.2">
      <c r="B105" s="212"/>
      <c r="C105" s="216" t="s">
        <v>1053</v>
      </c>
      <c r="D105" s="216"/>
      <c r="E105" s="216"/>
      <c r="F105" s="217" t="s">
        <v>1054</v>
      </c>
      <c r="G105" s="218"/>
      <c r="H105" s="216"/>
      <c r="I105" s="216"/>
      <c r="J105" s="216" t="s">
        <v>1055</v>
      </c>
      <c r="K105" s="213"/>
    </row>
    <row r="106" spans="2:11" customFormat="1" ht="5.25" customHeight="1" x14ac:dyDescent="0.2">
      <c r="B106" s="212"/>
      <c r="C106" s="214"/>
      <c r="D106" s="214"/>
      <c r="E106" s="214"/>
      <c r="F106" s="214"/>
      <c r="G106" s="229"/>
      <c r="H106" s="214"/>
      <c r="I106" s="214"/>
      <c r="J106" s="214"/>
      <c r="K106" s="213"/>
    </row>
    <row r="107" spans="2:11" customFormat="1" ht="15" customHeight="1" x14ac:dyDescent="0.2">
      <c r="B107" s="212"/>
      <c r="C107" s="201" t="s">
        <v>61</v>
      </c>
      <c r="D107" s="279"/>
      <c r="E107" s="279"/>
      <c r="F107" s="221" t="s">
        <v>1056</v>
      </c>
      <c r="G107" s="201"/>
      <c r="H107" s="201" t="s">
        <v>1096</v>
      </c>
      <c r="I107" s="201" t="s">
        <v>1058</v>
      </c>
      <c r="J107" s="201">
        <v>20</v>
      </c>
      <c r="K107" s="213"/>
    </row>
    <row r="108" spans="2:11" customFormat="1" ht="15" customHeight="1" x14ac:dyDescent="0.2">
      <c r="B108" s="212"/>
      <c r="C108" s="201" t="s">
        <v>1059</v>
      </c>
      <c r="D108" s="201"/>
      <c r="E108" s="201"/>
      <c r="F108" s="221" t="s">
        <v>1056</v>
      </c>
      <c r="G108" s="201"/>
      <c r="H108" s="201" t="s">
        <v>1096</v>
      </c>
      <c r="I108" s="201" t="s">
        <v>1058</v>
      </c>
      <c r="J108" s="201">
        <v>120</v>
      </c>
      <c r="K108" s="213"/>
    </row>
    <row r="109" spans="2:11" customFormat="1" ht="15" customHeight="1" x14ac:dyDescent="0.2">
      <c r="B109" s="223"/>
      <c r="C109" s="201" t="s">
        <v>1061</v>
      </c>
      <c r="D109" s="201"/>
      <c r="E109" s="201"/>
      <c r="F109" s="221" t="s">
        <v>1062</v>
      </c>
      <c r="G109" s="201"/>
      <c r="H109" s="201" t="s">
        <v>1096</v>
      </c>
      <c r="I109" s="201" t="s">
        <v>1058</v>
      </c>
      <c r="J109" s="201">
        <v>50</v>
      </c>
      <c r="K109" s="213"/>
    </row>
    <row r="110" spans="2:11" customFormat="1" ht="15" customHeight="1" x14ac:dyDescent="0.2">
      <c r="B110" s="223"/>
      <c r="C110" s="201" t="s">
        <v>1064</v>
      </c>
      <c r="D110" s="201"/>
      <c r="E110" s="201"/>
      <c r="F110" s="221" t="s">
        <v>1056</v>
      </c>
      <c r="G110" s="201"/>
      <c r="H110" s="201" t="s">
        <v>1096</v>
      </c>
      <c r="I110" s="201" t="s">
        <v>1066</v>
      </c>
      <c r="J110" s="201"/>
      <c r="K110" s="213"/>
    </row>
    <row r="111" spans="2:11" customFormat="1" ht="15" customHeight="1" x14ac:dyDescent="0.2">
      <c r="B111" s="223"/>
      <c r="C111" s="201" t="s">
        <v>1075</v>
      </c>
      <c r="D111" s="201"/>
      <c r="E111" s="201"/>
      <c r="F111" s="221" t="s">
        <v>1062</v>
      </c>
      <c r="G111" s="201"/>
      <c r="H111" s="201" t="s">
        <v>1096</v>
      </c>
      <c r="I111" s="201" t="s">
        <v>1058</v>
      </c>
      <c r="J111" s="201">
        <v>50</v>
      </c>
      <c r="K111" s="213"/>
    </row>
    <row r="112" spans="2:11" customFormat="1" ht="15" customHeight="1" x14ac:dyDescent="0.2">
      <c r="B112" s="223"/>
      <c r="C112" s="201" t="s">
        <v>1083</v>
      </c>
      <c r="D112" s="201"/>
      <c r="E112" s="201"/>
      <c r="F112" s="221" t="s">
        <v>1062</v>
      </c>
      <c r="G112" s="201"/>
      <c r="H112" s="201" t="s">
        <v>1096</v>
      </c>
      <c r="I112" s="201" t="s">
        <v>1058</v>
      </c>
      <c r="J112" s="201">
        <v>50</v>
      </c>
      <c r="K112" s="213"/>
    </row>
    <row r="113" spans="2:11" customFormat="1" ht="15" customHeight="1" x14ac:dyDescent="0.2">
      <c r="B113" s="223"/>
      <c r="C113" s="201" t="s">
        <v>1081</v>
      </c>
      <c r="D113" s="201"/>
      <c r="E113" s="201"/>
      <c r="F113" s="221" t="s">
        <v>1062</v>
      </c>
      <c r="G113" s="201"/>
      <c r="H113" s="201" t="s">
        <v>1096</v>
      </c>
      <c r="I113" s="201" t="s">
        <v>1058</v>
      </c>
      <c r="J113" s="201">
        <v>50</v>
      </c>
      <c r="K113" s="213"/>
    </row>
    <row r="114" spans="2:11" customFormat="1" ht="15" customHeight="1" x14ac:dyDescent="0.2">
      <c r="B114" s="223"/>
      <c r="C114" s="201" t="s">
        <v>61</v>
      </c>
      <c r="D114" s="201"/>
      <c r="E114" s="201"/>
      <c r="F114" s="221" t="s">
        <v>1056</v>
      </c>
      <c r="G114" s="201"/>
      <c r="H114" s="201" t="s">
        <v>1097</v>
      </c>
      <c r="I114" s="201" t="s">
        <v>1058</v>
      </c>
      <c r="J114" s="201">
        <v>20</v>
      </c>
      <c r="K114" s="213"/>
    </row>
    <row r="115" spans="2:11" customFormat="1" ht="15" customHeight="1" x14ac:dyDescent="0.2">
      <c r="B115" s="223"/>
      <c r="C115" s="201" t="s">
        <v>1098</v>
      </c>
      <c r="D115" s="201"/>
      <c r="E115" s="201"/>
      <c r="F115" s="221" t="s">
        <v>1056</v>
      </c>
      <c r="G115" s="201"/>
      <c r="H115" s="201" t="s">
        <v>1099</v>
      </c>
      <c r="I115" s="201" t="s">
        <v>1058</v>
      </c>
      <c r="J115" s="201">
        <v>120</v>
      </c>
      <c r="K115" s="213"/>
    </row>
    <row r="116" spans="2:11" customFormat="1" ht="15" customHeight="1" x14ac:dyDescent="0.2">
      <c r="B116" s="223"/>
      <c r="C116" s="201" t="s">
        <v>46</v>
      </c>
      <c r="D116" s="201"/>
      <c r="E116" s="201"/>
      <c r="F116" s="221" t="s">
        <v>1056</v>
      </c>
      <c r="G116" s="201"/>
      <c r="H116" s="201" t="s">
        <v>1100</v>
      </c>
      <c r="I116" s="201" t="s">
        <v>1091</v>
      </c>
      <c r="J116" s="201"/>
      <c r="K116" s="213"/>
    </row>
    <row r="117" spans="2:11" customFormat="1" ht="15" customHeight="1" x14ac:dyDescent="0.2">
      <c r="B117" s="223"/>
      <c r="C117" s="201" t="s">
        <v>56</v>
      </c>
      <c r="D117" s="201"/>
      <c r="E117" s="201"/>
      <c r="F117" s="221" t="s">
        <v>1056</v>
      </c>
      <c r="G117" s="201"/>
      <c r="H117" s="201" t="s">
        <v>1101</v>
      </c>
      <c r="I117" s="201" t="s">
        <v>1091</v>
      </c>
      <c r="J117" s="201"/>
      <c r="K117" s="213"/>
    </row>
    <row r="118" spans="2:11" customFormat="1" ht="15" customHeight="1" x14ac:dyDescent="0.2">
      <c r="B118" s="223"/>
      <c r="C118" s="201" t="s">
        <v>65</v>
      </c>
      <c r="D118" s="201"/>
      <c r="E118" s="201"/>
      <c r="F118" s="221" t="s">
        <v>1056</v>
      </c>
      <c r="G118" s="201"/>
      <c r="H118" s="201" t="s">
        <v>1102</v>
      </c>
      <c r="I118" s="201" t="s">
        <v>1103</v>
      </c>
      <c r="J118" s="201"/>
      <c r="K118" s="213"/>
    </row>
    <row r="119" spans="2:11" customFormat="1" ht="15" customHeight="1" x14ac:dyDescent="0.2">
      <c r="B119" s="224"/>
      <c r="C119" s="230"/>
      <c r="D119" s="230"/>
      <c r="E119" s="230"/>
      <c r="F119" s="230"/>
      <c r="G119" s="230"/>
      <c r="H119" s="230"/>
      <c r="I119" s="230"/>
      <c r="J119" s="230"/>
      <c r="K119" s="226"/>
    </row>
    <row r="120" spans="2:11" customFormat="1" ht="18.75" customHeight="1" x14ac:dyDescent="0.2">
      <c r="B120" s="231"/>
      <c r="C120" s="232"/>
      <c r="D120" s="232"/>
      <c r="E120" s="232"/>
      <c r="F120" s="233"/>
      <c r="G120" s="232"/>
      <c r="H120" s="232"/>
      <c r="I120" s="232"/>
      <c r="J120" s="232"/>
      <c r="K120" s="231"/>
    </row>
    <row r="121" spans="2:11" customFormat="1" ht="18.75" customHeight="1" x14ac:dyDescent="0.2"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</row>
    <row r="122" spans="2:11" customFormat="1" ht="7.5" customHeight="1" x14ac:dyDescent="0.2">
      <c r="B122" s="234"/>
      <c r="C122" s="235"/>
      <c r="D122" s="235"/>
      <c r="E122" s="235"/>
      <c r="F122" s="235"/>
      <c r="G122" s="235"/>
      <c r="H122" s="235"/>
      <c r="I122" s="235"/>
      <c r="J122" s="235"/>
      <c r="K122" s="236"/>
    </row>
    <row r="123" spans="2:11" customFormat="1" ht="45" customHeight="1" x14ac:dyDescent="0.2">
      <c r="B123" s="237"/>
      <c r="C123" s="331" t="s">
        <v>1104</v>
      </c>
      <c r="D123" s="331"/>
      <c r="E123" s="331"/>
      <c r="F123" s="331"/>
      <c r="G123" s="331"/>
      <c r="H123" s="331"/>
      <c r="I123" s="331"/>
      <c r="J123" s="331"/>
      <c r="K123" s="238"/>
    </row>
    <row r="124" spans="2:11" customFormat="1" ht="17.25" customHeight="1" x14ac:dyDescent="0.2">
      <c r="B124" s="239"/>
      <c r="C124" s="214" t="s">
        <v>1050</v>
      </c>
      <c r="D124" s="214"/>
      <c r="E124" s="214"/>
      <c r="F124" s="214" t="s">
        <v>1051</v>
      </c>
      <c r="G124" s="215"/>
      <c r="H124" s="214" t="s">
        <v>62</v>
      </c>
      <c r="I124" s="214" t="s">
        <v>65</v>
      </c>
      <c r="J124" s="214" t="s">
        <v>1052</v>
      </c>
      <c r="K124" s="240"/>
    </row>
    <row r="125" spans="2:11" customFormat="1" ht="17.25" customHeight="1" x14ac:dyDescent="0.2">
      <c r="B125" s="239"/>
      <c r="C125" s="216" t="s">
        <v>1053</v>
      </c>
      <c r="D125" s="216"/>
      <c r="E125" s="216"/>
      <c r="F125" s="217" t="s">
        <v>1054</v>
      </c>
      <c r="G125" s="218"/>
      <c r="H125" s="216"/>
      <c r="I125" s="216"/>
      <c r="J125" s="216" t="s">
        <v>1055</v>
      </c>
      <c r="K125" s="240"/>
    </row>
    <row r="126" spans="2:11" customFormat="1" ht="5.25" customHeight="1" x14ac:dyDescent="0.2">
      <c r="B126" s="241"/>
      <c r="C126" s="219"/>
      <c r="D126" s="219"/>
      <c r="E126" s="219"/>
      <c r="F126" s="219"/>
      <c r="G126" s="242"/>
      <c r="H126" s="219"/>
      <c r="I126" s="219"/>
      <c r="J126" s="219"/>
      <c r="K126" s="243"/>
    </row>
    <row r="127" spans="2:11" customFormat="1" ht="15" customHeight="1" x14ac:dyDescent="0.2">
      <c r="B127" s="241"/>
      <c r="C127" s="201" t="s">
        <v>1059</v>
      </c>
      <c r="D127" s="279"/>
      <c r="E127" s="279"/>
      <c r="F127" s="221" t="s">
        <v>1056</v>
      </c>
      <c r="G127" s="201"/>
      <c r="H127" s="201" t="s">
        <v>1096</v>
      </c>
      <c r="I127" s="201" t="s">
        <v>1058</v>
      </c>
      <c r="J127" s="201">
        <v>120</v>
      </c>
      <c r="K127" s="244"/>
    </row>
    <row r="128" spans="2:11" customFormat="1" ht="15" customHeight="1" x14ac:dyDescent="0.2">
      <c r="B128" s="241"/>
      <c r="C128" s="201" t="s">
        <v>1105</v>
      </c>
      <c r="D128" s="201"/>
      <c r="E128" s="201"/>
      <c r="F128" s="221" t="s">
        <v>1056</v>
      </c>
      <c r="G128" s="201"/>
      <c r="H128" s="201" t="s">
        <v>1106</v>
      </c>
      <c r="I128" s="201" t="s">
        <v>1058</v>
      </c>
      <c r="J128" s="201" t="s">
        <v>1107</v>
      </c>
      <c r="K128" s="244"/>
    </row>
    <row r="129" spans="2:11" customFormat="1" ht="15" customHeight="1" x14ac:dyDescent="0.2">
      <c r="B129" s="241"/>
      <c r="C129" s="201" t="s">
        <v>1005</v>
      </c>
      <c r="D129" s="201"/>
      <c r="E129" s="201"/>
      <c r="F129" s="221" t="s">
        <v>1056</v>
      </c>
      <c r="G129" s="201"/>
      <c r="H129" s="201" t="s">
        <v>1108</v>
      </c>
      <c r="I129" s="201" t="s">
        <v>1058</v>
      </c>
      <c r="J129" s="201" t="s">
        <v>1107</v>
      </c>
      <c r="K129" s="244"/>
    </row>
    <row r="130" spans="2:11" customFormat="1" ht="15" customHeight="1" x14ac:dyDescent="0.2">
      <c r="B130" s="241"/>
      <c r="C130" s="201" t="s">
        <v>1067</v>
      </c>
      <c r="D130" s="201"/>
      <c r="E130" s="201"/>
      <c r="F130" s="221" t="s">
        <v>1062</v>
      </c>
      <c r="G130" s="201"/>
      <c r="H130" s="201" t="s">
        <v>1068</v>
      </c>
      <c r="I130" s="201" t="s">
        <v>1058</v>
      </c>
      <c r="J130" s="201">
        <v>15</v>
      </c>
      <c r="K130" s="244"/>
    </row>
    <row r="131" spans="2:11" customFormat="1" ht="15" customHeight="1" x14ac:dyDescent="0.2">
      <c r="B131" s="241"/>
      <c r="C131" s="201" t="s">
        <v>1069</v>
      </c>
      <c r="D131" s="201"/>
      <c r="E131" s="201"/>
      <c r="F131" s="221" t="s">
        <v>1062</v>
      </c>
      <c r="G131" s="201"/>
      <c r="H131" s="201" t="s">
        <v>1070</v>
      </c>
      <c r="I131" s="201" t="s">
        <v>1058</v>
      </c>
      <c r="J131" s="201">
        <v>15</v>
      </c>
      <c r="K131" s="244"/>
    </row>
    <row r="132" spans="2:11" customFormat="1" ht="15" customHeight="1" x14ac:dyDescent="0.2">
      <c r="B132" s="241"/>
      <c r="C132" s="201" t="s">
        <v>1071</v>
      </c>
      <c r="D132" s="201"/>
      <c r="E132" s="201"/>
      <c r="F132" s="221" t="s">
        <v>1062</v>
      </c>
      <c r="G132" s="201"/>
      <c r="H132" s="201" t="s">
        <v>1072</v>
      </c>
      <c r="I132" s="201" t="s">
        <v>1058</v>
      </c>
      <c r="J132" s="201">
        <v>20</v>
      </c>
      <c r="K132" s="244"/>
    </row>
    <row r="133" spans="2:11" customFormat="1" ht="15" customHeight="1" x14ac:dyDescent="0.2">
      <c r="B133" s="241"/>
      <c r="C133" s="201" t="s">
        <v>1073</v>
      </c>
      <c r="D133" s="201"/>
      <c r="E133" s="201"/>
      <c r="F133" s="221" t="s">
        <v>1062</v>
      </c>
      <c r="G133" s="201"/>
      <c r="H133" s="201" t="s">
        <v>1074</v>
      </c>
      <c r="I133" s="201" t="s">
        <v>1058</v>
      </c>
      <c r="J133" s="201">
        <v>20</v>
      </c>
      <c r="K133" s="244"/>
    </row>
    <row r="134" spans="2:11" customFormat="1" ht="15" customHeight="1" x14ac:dyDescent="0.2">
      <c r="B134" s="241"/>
      <c r="C134" s="201" t="s">
        <v>1061</v>
      </c>
      <c r="D134" s="201"/>
      <c r="E134" s="201"/>
      <c r="F134" s="221" t="s">
        <v>1062</v>
      </c>
      <c r="G134" s="201"/>
      <c r="H134" s="201" t="s">
        <v>1096</v>
      </c>
      <c r="I134" s="201" t="s">
        <v>1058</v>
      </c>
      <c r="J134" s="201">
        <v>50</v>
      </c>
      <c r="K134" s="244"/>
    </row>
    <row r="135" spans="2:11" customFormat="1" ht="15" customHeight="1" x14ac:dyDescent="0.2">
      <c r="B135" s="241"/>
      <c r="C135" s="201" t="s">
        <v>1075</v>
      </c>
      <c r="D135" s="201"/>
      <c r="E135" s="201"/>
      <c r="F135" s="221" t="s">
        <v>1062</v>
      </c>
      <c r="G135" s="201"/>
      <c r="H135" s="201" t="s">
        <v>1096</v>
      </c>
      <c r="I135" s="201" t="s">
        <v>1058</v>
      </c>
      <c r="J135" s="201">
        <v>50</v>
      </c>
      <c r="K135" s="244"/>
    </row>
    <row r="136" spans="2:11" customFormat="1" ht="15" customHeight="1" x14ac:dyDescent="0.2">
      <c r="B136" s="241"/>
      <c r="C136" s="201" t="s">
        <v>1081</v>
      </c>
      <c r="D136" s="201"/>
      <c r="E136" s="201"/>
      <c r="F136" s="221" t="s">
        <v>1062</v>
      </c>
      <c r="G136" s="201"/>
      <c r="H136" s="201" t="s">
        <v>1096</v>
      </c>
      <c r="I136" s="201" t="s">
        <v>1058</v>
      </c>
      <c r="J136" s="201">
        <v>50</v>
      </c>
      <c r="K136" s="244"/>
    </row>
    <row r="137" spans="2:11" customFormat="1" ht="15" customHeight="1" x14ac:dyDescent="0.2">
      <c r="B137" s="241"/>
      <c r="C137" s="201" t="s">
        <v>1083</v>
      </c>
      <c r="D137" s="201"/>
      <c r="E137" s="201"/>
      <c r="F137" s="221" t="s">
        <v>1062</v>
      </c>
      <c r="G137" s="201"/>
      <c r="H137" s="201" t="s">
        <v>1096</v>
      </c>
      <c r="I137" s="201" t="s">
        <v>1058</v>
      </c>
      <c r="J137" s="201">
        <v>50</v>
      </c>
      <c r="K137" s="244"/>
    </row>
    <row r="138" spans="2:11" customFormat="1" ht="15" customHeight="1" x14ac:dyDescent="0.2">
      <c r="B138" s="241"/>
      <c r="C138" s="201" t="s">
        <v>1084</v>
      </c>
      <c r="D138" s="201"/>
      <c r="E138" s="201"/>
      <c r="F138" s="221" t="s">
        <v>1062</v>
      </c>
      <c r="G138" s="201"/>
      <c r="H138" s="201" t="s">
        <v>1109</v>
      </c>
      <c r="I138" s="201" t="s">
        <v>1058</v>
      </c>
      <c r="J138" s="201">
        <v>255</v>
      </c>
      <c r="K138" s="244"/>
    </row>
    <row r="139" spans="2:11" customFormat="1" ht="15" customHeight="1" x14ac:dyDescent="0.2">
      <c r="B139" s="241"/>
      <c r="C139" s="201" t="s">
        <v>1086</v>
      </c>
      <c r="D139" s="201"/>
      <c r="E139" s="201"/>
      <c r="F139" s="221" t="s">
        <v>1056</v>
      </c>
      <c r="G139" s="201"/>
      <c r="H139" s="201" t="s">
        <v>1110</v>
      </c>
      <c r="I139" s="201" t="s">
        <v>1088</v>
      </c>
      <c r="J139" s="201"/>
      <c r="K139" s="244"/>
    </row>
    <row r="140" spans="2:11" customFormat="1" ht="15" customHeight="1" x14ac:dyDescent="0.2">
      <c r="B140" s="241"/>
      <c r="C140" s="201" t="s">
        <v>1089</v>
      </c>
      <c r="D140" s="201"/>
      <c r="E140" s="201"/>
      <c r="F140" s="221" t="s">
        <v>1056</v>
      </c>
      <c r="G140" s="201"/>
      <c r="H140" s="201" t="s">
        <v>1111</v>
      </c>
      <c r="I140" s="201" t="s">
        <v>1091</v>
      </c>
      <c r="J140" s="201"/>
      <c r="K140" s="244"/>
    </row>
    <row r="141" spans="2:11" customFormat="1" ht="15" customHeight="1" x14ac:dyDescent="0.2">
      <c r="B141" s="241"/>
      <c r="C141" s="201" t="s">
        <v>1092</v>
      </c>
      <c r="D141" s="201"/>
      <c r="E141" s="201"/>
      <c r="F141" s="221" t="s">
        <v>1056</v>
      </c>
      <c r="G141" s="201"/>
      <c r="H141" s="201" t="s">
        <v>1092</v>
      </c>
      <c r="I141" s="201" t="s">
        <v>1091</v>
      </c>
      <c r="J141" s="201"/>
      <c r="K141" s="244"/>
    </row>
    <row r="142" spans="2:11" customFormat="1" ht="15" customHeight="1" x14ac:dyDescent="0.2">
      <c r="B142" s="241"/>
      <c r="C142" s="201" t="s">
        <v>46</v>
      </c>
      <c r="D142" s="201"/>
      <c r="E142" s="201"/>
      <c r="F142" s="221" t="s">
        <v>1056</v>
      </c>
      <c r="G142" s="201"/>
      <c r="H142" s="201" t="s">
        <v>1112</v>
      </c>
      <c r="I142" s="201" t="s">
        <v>1091</v>
      </c>
      <c r="J142" s="201"/>
      <c r="K142" s="244"/>
    </row>
    <row r="143" spans="2:11" customFormat="1" ht="15" customHeight="1" x14ac:dyDescent="0.2">
      <c r="B143" s="241"/>
      <c r="C143" s="201" t="s">
        <v>1113</v>
      </c>
      <c r="D143" s="201"/>
      <c r="E143" s="201"/>
      <c r="F143" s="221" t="s">
        <v>1056</v>
      </c>
      <c r="G143" s="201"/>
      <c r="H143" s="201" t="s">
        <v>1114</v>
      </c>
      <c r="I143" s="201" t="s">
        <v>1091</v>
      </c>
      <c r="J143" s="201"/>
      <c r="K143" s="244"/>
    </row>
    <row r="144" spans="2:11" customFormat="1" ht="15" customHeight="1" x14ac:dyDescent="0.2">
      <c r="B144" s="245"/>
      <c r="C144" s="246"/>
      <c r="D144" s="246"/>
      <c r="E144" s="246"/>
      <c r="F144" s="246"/>
      <c r="G144" s="246"/>
      <c r="H144" s="246"/>
      <c r="I144" s="246"/>
      <c r="J144" s="246"/>
      <c r="K144" s="247"/>
    </row>
    <row r="145" spans="2:11" customFormat="1" ht="18.75" customHeight="1" x14ac:dyDescent="0.2">
      <c r="B145" s="232"/>
      <c r="C145" s="232"/>
      <c r="D145" s="232"/>
      <c r="E145" s="232"/>
      <c r="F145" s="233"/>
      <c r="G145" s="232"/>
      <c r="H145" s="232"/>
      <c r="I145" s="232"/>
      <c r="J145" s="232"/>
      <c r="K145" s="232"/>
    </row>
    <row r="146" spans="2:11" customFormat="1" ht="18.75" customHeight="1" x14ac:dyDescent="0.2"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</row>
    <row r="147" spans="2:11" customFormat="1" ht="7.5" customHeight="1" x14ac:dyDescent="0.2">
      <c r="B147" s="209"/>
      <c r="C147" s="210"/>
      <c r="D147" s="210"/>
      <c r="E147" s="210"/>
      <c r="F147" s="210"/>
      <c r="G147" s="210"/>
      <c r="H147" s="210"/>
      <c r="I147" s="210"/>
      <c r="J147" s="210"/>
      <c r="K147" s="211"/>
    </row>
    <row r="148" spans="2:11" customFormat="1" ht="45" customHeight="1" x14ac:dyDescent="0.2">
      <c r="B148" s="212"/>
      <c r="C148" s="333" t="s">
        <v>1115</v>
      </c>
      <c r="D148" s="333"/>
      <c r="E148" s="333"/>
      <c r="F148" s="333"/>
      <c r="G148" s="333"/>
      <c r="H148" s="333"/>
      <c r="I148" s="333"/>
      <c r="J148" s="333"/>
      <c r="K148" s="213"/>
    </row>
    <row r="149" spans="2:11" customFormat="1" ht="17.25" customHeight="1" x14ac:dyDescent="0.2">
      <c r="B149" s="212"/>
      <c r="C149" s="214" t="s">
        <v>1050</v>
      </c>
      <c r="D149" s="214"/>
      <c r="E149" s="214"/>
      <c r="F149" s="214" t="s">
        <v>1051</v>
      </c>
      <c r="G149" s="215"/>
      <c r="H149" s="214" t="s">
        <v>62</v>
      </c>
      <c r="I149" s="214" t="s">
        <v>65</v>
      </c>
      <c r="J149" s="214" t="s">
        <v>1052</v>
      </c>
      <c r="K149" s="213"/>
    </row>
    <row r="150" spans="2:11" customFormat="1" ht="17.25" customHeight="1" x14ac:dyDescent="0.2">
      <c r="B150" s="212"/>
      <c r="C150" s="216" t="s">
        <v>1053</v>
      </c>
      <c r="D150" s="216"/>
      <c r="E150" s="216"/>
      <c r="F150" s="217" t="s">
        <v>1054</v>
      </c>
      <c r="G150" s="218"/>
      <c r="H150" s="216"/>
      <c r="I150" s="216"/>
      <c r="J150" s="216" t="s">
        <v>1055</v>
      </c>
      <c r="K150" s="213"/>
    </row>
    <row r="151" spans="2:11" customFormat="1" ht="5.25" customHeight="1" x14ac:dyDescent="0.2">
      <c r="B151" s="223"/>
      <c r="C151" s="219"/>
      <c r="D151" s="219"/>
      <c r="E151" s="219"/>
      <c r="F151" s="219"/>
      <c r="G151" s="220"/>
      <c r="H151" s="219"/>
      <c r="I151" s="219"/>
      <c r="J151" s="219"/>
      <c r="K151" s="244"/>
    </row>
    <row r="152" spans="2:11" customFormat="1" ht="15" customHeight="1" x14ac:dyDescent="0.2">
      <c r="B152" s="223"/>
      <c r="C152" s="248" t="s">
        <v>1059</v>
      </c>
      <c r="D152" s="201"/>
      <c r="E152" s="201"/>
      <c r="F152" s="249" t="s">
        <v>1056</v>
      </c>
      <c r="G152" s="201"/>
      <c r="H152" s="248" t="s">
        <v>1096</v>
      </c>
      <c r="I152" s="248" t="s">
        <v>1058</v>
      </c>
      <c r="J152" s="248">
        <v>120</v>
      </c>
      <c r="K152" s="244"/>
    </row>
    <row r="153" spans="2:11" customFormat="1" ht="15" customHeight="1" x14ac:dyDescent="0.2">
      <c r="B153" s="223"/>
      <c r="C153" s="248" t="s">
        <v>1105</v>
      </c>
      <c r="D153" s="201"/>
      <c r="E153" s="201"/>
      <c r="F153" s="249" t="s">
        <v>1056</v>
      </c>
      <c r="G153" s="201"/>
      <c r="H153" s="248" t="s">
        <v>1116</v>
      </c>
      <c r="I153" s="248" t="s">
        <v>1058</v>
      </c>
      <c r="J153" s="248" t="s">
        <v>1107</v>
      </c>
      <c r="K153" s="244"/>
    </row>
    <row r="154" spans="2:11" customFormat="1" ht="15" customHeight="1" x14ac:dyDescent="0.2">
      <c r="B154" s="223"/>
      <c r="C154" s="248" t="s">
        <v>1005</v>
      </c>
      <c r="D154" s="201"/>
      <c r="E154" s="201"/>
      <c r="F154" s="249" t="s">
        <v>1056</v>
      </c>
      <c r="G154" s="201"/>
      <c r="H154" s="248" t="s">
        <v>1117</v>
      </c>
      <c r="I154" s="248" t="s">
        <v>1058</v>
      </c>
      <c r="J154" s="248" t="s">
        <v>1107</v>
      </c>
      <c r="K154" s="244"/>
    </row>
    <row r="155" spans="2:11" customFormat="1" ht="15" customHeight="1" x14ac:dyDescent="0.2">
      <c r="B155" s="223"/>
      <c r="C155" s="248" t="s">
        <v>1061</v>
      </c>
      <c r="D155" s="201"/>
      <c r="E155" s="201"/>
      <c r="F155" s="249" t="s">
        <v>1062</v>
      </c>
      <c r="G155" s="201"/>
      <c r="H155" s="248" t="s">
        <v>1096</v>
      </c>
      <c r="I155" s="248" t="s">
        <v>1058</v>
      </c>
      <c r="J155" s="248">
        <v>50</v>
      </c>
      <c r="K155" s="244"/>
    </row>
    <row r="156" spans="2:11" customFormat="1" ht="15" customHeight="1" x14ac:dyDescent="0.2">
      <c r="B156" s="223"/>
      <c r="C156" s="248" t="s">
        <v>1064</v>
      </c>
      <c r="D156" s="201"/>
      <c r="E156" s="201"/>
      <c r="F156" s="249" t="s">
        <v>1056</v>
      </c>
      <c r="G156" s="201"/>
      <c r="H156" s="248" t="s">
        <v>1096</v>
      </c>
      <c r="I156" s="248" t="s">
        <v>1066</v>
      </c>
      <c r="J156" s="248"/>
      <c r="K156" s="244"/>
    </row>
    <row r="157" spans="2:11" customFormat="1" ht="15" customHeight="1" x14ac:dyDescent="0.2">
      <c r="B157" s="223"/>
      <c r="C157" s="248" t="s">
        <v>1075</v>
      </c>
      <c r="D157" s="201"/>
      <c r="E157" s="201"/>
      <c r="F157" s="249" t="s">
        <v>1062</v>
      </c>
      <c r="G157" s="201"/>
      <c r="H157" s="248" t="s">
        <v>1096</v>
      </c>
      <c r="I157" s="248" t="s">
        <v>1058</v>
      </c>
      <c r="J157" s="248">
        <v>50</v>
      </c>
      <c r="K157" s="244"/>
    </row>
    <row r="158" spans="2:11" customFormat="1" ht="15" customHeight="1" x14ac:dyDescent="0.2">
      <c r="B158" s="223"/>
      <c r="C158" s="248" t="s">
        <v>1083</v>
      </c>
      <c r="D158" s="201"/>
      <c r="E158" s="201"/>
      <c r="F158" s="249" t="s">
        <v>1062</v>
      </c>
      <c r="G158" s="201"/>
      <c r="H158" s="248" t="s">
        <v>1096</v>
      </c>
      <c r="I158" s="248" t="s">
        <v>1058</v>
      </c>
      <c r="J158" s="248">
        <v>50</v>
      </c>
      <c r="K158" s="244"/>
    </row>
    <row r="159" spans="2:11" customFormat="1" ht="15" customHeight="1" x14ac:dyDescent="0.2">
      <c r="B159" s="223"/>
      <c r="C159" s="248" t="s">
        <v>1081</v>
      </c>
      <c r="D159" s="201"/>
      <c r="E159" s="201"/>
      <c r="F159" s="249" t="s">
        <v>1062</v>
      </c>
      <c r="G159" s="201"/>
      <c r="H159" s="248" t="s">
        <v>1096</v>
      </c>
      <c r="I159" s="248" t="s">
        <v>1058</v>
      </c>
      <c r="J159" s="248">
        <v>50</v>
      </c>
      <c r="K159" s="244"/>
    </row>
    <row r="160" spans="2:11" customFormat="1" ht="15" customHeight="1" x14ac:dyDescent="0.2">
      <c r="B160" s="223"/>
      <c r="C160" s="248" t="s">
        <v>110</v>
      </c>
      <c r="D160" s="201"/>
      <c r="E160" s="201"/>
      <c r="F160" s="249" t="s">
        <v>1056</v>
      </c>
      <c r="G160" s="201"/>
      <c r="H160" s="248" t="s">
        <v>1118</v>
      </c>
      <c r="I160" s="248" t="s">
        <v>1058</v>
      </c>
      <c r="J160" s="248" t="s">
        <v>1119</v>
      </c>
      <c r="K160" s="244"/>
    </row>
    <row r="161" spans="2:11" customFormat="1" ht="15" customHeight="1" x14ac:dyDescent="0.2">
      <c r="B161" s="223"/>
      <c r="C161" s="248" t="s">
        <v>1120</v>
      </c>
      <c r="D161" s="201"/>
      <c r="E161" s="201"/>
      <c r="F161" s="249" t="s">
        <v>1056</v>
      </c>
      <c r="G161" s="201"/>
      <c r="H161" s="248" t="s">
        <v>1121</v>
      </c>
      <c r="I161" s="248" t="s">
        <v>1091</v>
      </c>
      <c r="J161" s="248"/>
      <c r="K161" s="244"/>
    </row>
    <row r="162" spans="2:11" customFormat="1" ht="15" customHeight="1" x14ac:dyDescent="0.2">
      <c r="B162" s="250"/>
      <c r="C162" s="230"/>
      <c r="D162" s="230"/>
      <c r="E162" s="230"/>
      <c r="F162" s="230"/>
      <c r="G162" s="230"/>
      <c r="H162" s="230"/>
      <c r="I162" s="230"/>
      <c r="J162" s="230"/>
      <c r="K162" s="251"/>
    </row>
    <row r="163" spans="2:11" customFormat="1" ht="18.75" customHeight="1" x14ac:dyDescent="0.2">
      <c r="B163" s="232"/>
      <c r="C163" s="242"/>
      <c r="D163" s="242"/>
      <c r="E163" s="242"/>
      <c r="F163" s="252"/>
      <c r="G163" s="242"/>
      <c r="H163" s="242"/>
      <c r="I163" s="242"/>
      <c r="J163" s="242"/>
      <c r="K163" s="232"/>
    </row>
    <row r="164" spans="2:11" customFormat="1" ht="18.75" customHeight="1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</row>
    <row r="165" spans="2:11" customFormat="1" ht="7.5" customHeight="1" x14ac:dyDescent="0.2">
      <c r="B165" s="190"/>
      <c r="C165" s="191"/>
      <c r="D165" s="191"/>
      <c r="E165" s="191"/>
      <c r="F165" s="191"/>
      <c r="G165" s="191"/>
      <c r="H165" s="191"/>
      <c r="I165" s="191"/>
      <c r="J165" s="191"/>
      <c r="K165" s="192"/>
    </row>
    <row r="166" spans="2:11" customFormat="1" ht="45" customHeight="1" x14ac:dyDescent="0.2">
      <c r="B166" s="193"/>
      <c r="C166" s="331" t="s">
        <v>1122</v>
      </c>
      <c r="D166" s="331"/>
      <c r="E166" s="331"/>
      <c r="F166" s="331"/>
      <c r="G166" s="331"/>
      <c r="H166" s="331"/>
      <c r="I166" s="331"/>
      <c r="J166" s="331"/>
      <c r="K166" s="194"/>
    </row>
    <row r="167" spans="2:11" customFormat="1" ht="17.25" customHeight="1" x14ac:dyDescent="0.2">
      <c r="B167" s="193"/>
      <c r="C167" s="214" t="s">
        <v>1050</v>
      </c>
      <c r="D167" s="214"/>
      <c r="E167" s="214"/>
      <c r="F167" s="214" t="s">
        <v>1051</v>
      </c>
      <c r="G167" s="253"/>
      <c r="H167" s="254" t="s">
        <v>62</v>
      </c>
      <c r="I167" s="254" t="s">
        <v>65</v>
      </c>
      <c r="J167" s="214" t="s">
        <v>1052</v>
      </c>
      <c r="K167" s="194"/>
    </row>
    <row r="168" spans="2:11" customFormat="1" ht="17.25" customHeight="1" x14ac:dyDescent="0.2">
      <c r="B168" s="195"/>
      <c r="C168" s="216" t="s">
        <v>1053</v>
      </c>
      <c r="D168" s="216"/>
      <c r="E168" s="216"/>
      <c r="F168" s="217" t="s">
        <v>1054</v>
      </c>
      <c r="G168" s="255"/>
      <c r="H168" s="256"/>
      <c r="I168" s="256"/>
      <c r="J168" s="216" t="s">
        <v>1055</v>
      </c>
      <c r="K168" s="196"/>
    </row>
    <row r="169" spans="2:11" customFormat="1" ht="5.25" customHeight="1" x14ac:dyDescent="0.2">
      <c r="B169" s="223"/>
      <c r="C169" s="219"/>
      <c r="D169" s="219"/>
      <c r="E169" s="219"/>
      <c r="F169" s="219"/>
      <c r="G169" s="220"/>
      <c r="H169" s="219"/>
      <c r="I169" s="219"/>
      <c r="J169" s="219"/>
      <c r="K169" s="244"/>
    </row>
    <row r="170" spans="2:11" customFormat="1" ht="15" customHeight="1" x14ac:dyDescent="0.2">
      <c r="B170" s="223"/>
      <c r="C170" s="201" t="s">
        <v>1059</v>
      </c>
      <c r="D170" s="201"/>
      <c r="E170" s="201"/>
      <c r="F170" s="221" t="s">
        <v>1056</v>
      </c>
      <c r="G170" s="201"/>
      <c r="H170" s="201" t="s">
        <v>1096</v>
      </c>
      <c r="I170" s="201" t="s">
        <v>1058</v>
      </c>
      <c r="J170" s="201">
        <v>120</v>
      </c>
      <c r="K170" s="244"/>
    </row>
    <row r="171" spans="2:11" customFormat="1" ht="15" customHeight="1" x14ac:dyDescent="0.2">
      <c r="B171" s="223"/>
      <c r="C171" s="201" t="s">
        <v>1105</v>
      </c>
      <c r="D171" s="201"/>
      <c r="E171" s="201"/>
      <c r="F171" s="221" t="s">
        <v>1056</v>
      </c>
      <c r="G171" s="201"/>
      <c r="H171" s="201" t="s">
        <v>1106</v>
      </c>
      <c r="I171" s="201" t="s">
        <v>1058</v>
      </c>
      <c r="J171" s="201" t="s">
        <v>1107</v>
      </c>
      <c r="K171" s="244"/>
    </row>
    <row r="172" spans="2:11" customFormat="1" ht="15" customHeight="1" x14ac:dyDescent="0.2">
      <c r="B172" s="223"/>
      <c r="C172" s="201" t="s">
        <v>1005</v>
      </c>
      <c r="D172" s="201"/>
      <c r="E172" s="201"/>
      <c r="F172" s="221" t="s">
        <v>1056</v>
      </c>
      <c r="G172" s="201"/>
      <c r="H172" s="201" t="s">
        <v>1123</v>
      </c>
      <c r="I172" s="201" t="s">
        <v>1058</v>
      </c>
      <c r="J172" s="201" t="s">
        <v>1107</v>
      </c>
      <c r="K172" s="244"/>
    </row>
    <row r="173" spans="2:11" customFormat="1" ht="15" customHeight="1" x14ac:dyDescent="0.2">
      <c r="B173" s="223"/>
      <c r="C173" s="201" t="s">
        <v>1061</v>
      </c>
      <c r="D173" s="201"/>
      <c r="E173" s="201"/>
      <c r="F173" s="221" t="s">
        <v>1062</v>
      </c>
      <c r="G173" s="201"/>
      <c r="H173" s="201" t="s">
        <v>1123</v>
      </c>
      <c r="I173" s="201" t="s">
        <v>1058</v>
      </c>
      <c r="J173" s="201">
        <v>50</v>
      </c>
      <c r="K173" s="244"/>
    </row>
    <row r="174" spans="2:11" customFormat="1" ht="15" customHeight="1" x14ac:dyDescent="0.2">
      <c r="B174" s="223"/>
      <c r="C174" s="201" t="s">
        <v>1064</v>
      </c>
      <c r="D174" s="201"/>
      <c r="E174" s="201"/>
      <c r="F174" s="221" t="s">
        <v>1056</v>
      </c>
      <c r="G174" s="201"/>
      <c r="H174" s="201" t="s">
        <v>1123</v>
      </c>
      <c r="I174" s="201" t="s">
        <v>1066</v>
      </c>
      <c r="J174" s="201"/>
      <c r="K174" s="244"/>
    </row>
    <row r="175" spans="2:11" customFormat="1" ht="15" customHeight="1" x14ac:dyDescent="0.2">
      <c r="B175" s="223"/>
      <c r="C175" s="201" t="s">
        <v>1075</v>
      </c>
      <c r="D175" s="201"/>
      <c r="E175" s="201"/>
      <c r="F175" s="221" t="s">
        <v>1062</v>
      </c>
      <c r="G175" s="201"/>
      <c r="H175" s="201" t="s">
        <v>1123</v>
      </c>
      <c r="I175" s="201" t="s">
        <v>1058</v>
      </c>
      <c r="J175" s="201">
        <v>50</v>
      </c>
      <c r="K175" s="244"/>
    </row>
    <row r="176" spans="2:11" customFormat="1" ht="15" customHeight="1" x14ac:dyDescent="0.2">
      <c r="B176" s="223"/>
      <c r="C176" s="201" t="s">
        <v>1083</v>
      </c>
      <c r="D176" s="201"/>
      <c r="E176" s="201"/>
      <c r="F176" s="221" t="s">
        <v>1062</v>
      </c>
      <c r="G176" s="201"/>
      <c r="H176" s="201" t="s">
        <v>1123</v>
      </c>
      <c r="I176" s="201" t="s">
        <v>1058</v>
      </c>
      <c r="J176" s="201">
        <v>50</v>
      </c>
      <c r="K176" s="244"/>
    </row>
    <row r="177" spans="2:11" customFormat="1" ht="15" customHeight="1" x14ac:dyDescent="0.2">
      <c r="B177" s="223"/>
      <c r="C177" s="201" t="s">
        <v>1081</v>
      </c>
      <c r="D177" s="201"/>
      <c r="E177" s="201"/>
      <c r="F177" s="221" t="s">
        <v>1062</v>
      </c>
      <c r="G177" s="201"/>
      <c r="H177" s="201" t="s">
        <v>1123</v>
      </c>
      <c r="I177" s="201" t="s">
        <v>1058</v>
      </c>
      <c r="J177" s="201">
        <v>50</v>
      </c>
      <c r="K177" s="244"/>
    </row>
    <row r="178" spans="2:11" customFormat="1" ht="15" customHeight="1" x14ac:dyDescent="0.2">
      <c r="B178" s="223"/>
      <c r="C178" s="201" t="s">
        <v>129</v>
      </c>
      <c r="D178" s="201"/>
      <c r="E178" s="201"/>
      <c r="F178" s="221" t="s">
        <v>1056</v>
      </c>
      <c r="G178" s="201"/>
      <c r="H178" s="201" t="s">
        <v>1124</v>
      </c>
      <c r="I178" s="201" t="s">
        <v>1125</v>
      </c>
      <c r="J178" s="201"/>
      <c r="K178" s="244"/>
    </row>
    <row r="179" spans="2:11" customFormat="1" ht="15" customHeight="1" x14ac:dyDescent="0.2">
      <c r="B179" s="223"/>
      <c r="C179" s="201" t="s">
        <v>65</v>
      </c>
      <c r="D179" s="201"/>
      <c r="E179" s="201"/>
      <c r="F179" s="221" t="s">
        <v>1056</v>
      </c>
      <c r="G179" s="201"/>
      <c r="H179" s="201" t="s">
        <v>1126</v>
      </c>
      <c r="I179" s="201" t="s">
        <v>1127</v>
      </c>
      <c r="J179" s="201">
        <v>1</v>
      </c>
      <c r="K179" s="244"/>
    </row>
    <row r="180" spans="2:11" customFormat="1" ht="15" customHeight="1" x14ac:dyDescent="0.2">
      <c r="B180" s="223"/>
      <c r="C180" s="201" t="s">
        <v>61</v>
      </c>
      <c r="D180" s="201"/>
      <c r="E180" s="201"/>
      <c r="F180" s="221" t="s">
        <v>1056</v>
      </c>
      <c r="G180" s="201"/>
      <c r="H180" s="201" t="s">
        <v>1128</v>
      </c>
      <c r="I180" s="201" t="s">
        <v>1058</v>
      </c>
      <c r="J180" s="201">
        <v>20</v>
      </c>
      <c r="K180" s="244"/>
    </row>
    <row r="181" spans="2:11" customFormat="1" ht="15" customHeight="1" x14ac:dyDescent="0.2">
      <c r="B181" s="223"/>
      <c r="C181" s="201" t="s">
        <v>62</v>
      </c>
      <c r="D181" s="201"/>
      <c r="E181" s="201"/>
      <c r="F181" s="221" t="s">
        <v>1056</v>
      </c>
      <c r="G181" s="201"/>
      <c r="H181" s="201" t="s">
        <v>1129</v>
      </c>
      <c r="I181" s="201" t="s">
        <v>1058</v>
      </c>
      <c r="J181" s="201">
        <v>255</v>
      </c>
      <c r="K181" s="244"/>
    </row>
    <row r="182" spans="2:11" customFormat="1" ht="15" customHeight="1" x14ac:dyDescent="0.2">
      <c r="B182" s="223"/>
      <c r="C182" s="201" t="s">
        <v>130</v>
      </c>
      <c r="D182" s="201"/>
      <c r="E182" s="201"/>
      <c r="F182" s="221" t="s">
        <v>1056</v>
      </c>
      <c r="G182" s="201"/>
      <c r="H182" s="201" t="s">
        <v>1021</v>
      </c>
      <c r="I182" s="201" t="s">
        <v>1058</v>
      </c>
      <c r="J182" s="201">
        <v>10</v>
      </c>
      <c r="K182" s="244"/>
    </row>
    <row r="183" spans="2:11" customFormat="1" ht="15" customHeight="1" x14ac:dyDescent="0.2">
      <c r="B183" s="223"/>
      <c r="C183" s="201" t="s">
        <v>131</v>
      </c>
      <c r="D183" s="201"/>
      <c r="E183" s="201"/>
      <c r="F183" s="221" t="s">
        <v>1056</v>
      </c>
      <c r="G183" s="201"/>
      <c r="H183" s="201" t="s">
        <v>1130</v>
      </c>
      <c r="I183" s="201" t="s">
        <v>1091</v>
      </c>
      <c r="J183" s="201"/>
      <c r="K183" s="244"/>
    </row>
    <row r="184" spans="2:11" customFormat="1" ht="15" customHeight="1" x14ac:dyDescent="0.2">
      <c r="B184" s="223"/>
      <c r="C184" s="201" t="s">
        <v>1131</v>
      </c>
      <c r="D184" s="201"/>
      <c r="E184" s="201"/>
      <c r="F184" s="221" t="s">
        <v>1056</v>
      </c>
      <c r="G184" s="201"/>
      <c r="H184" s="201" t="s">
        <v>1132</v>
      </c>
      <c r="I184" s="201" t="s">
        <v>1091</v>
      </c>
      <c r="J184" s="201"/>
      <c r="K184" s="244"/>
    </row>
    <row r="185" spans="2:11" customFormat="1" ht="15" customHeight="1" x14ac:dyDescent="0.2">
      <c r="B185" s="223"/>
      <c r="C185" s="201" t="s">
        <v>1120</v>
      </c>
      <c r="D185" s="201"/>
      <c r="E185" s="201"/>
      <c r="F185" s="221" t="s">
        <v>1056</v>
      </c>
      <c r="G185" s="201"/>
      <c r="H185" s="201" t="s">
        <v>1133</v>
      </c>
      <c r="I185" s="201" t="s">
        <v>1091</v>
      </c>
      <c r="J185" s="201"/>
      <c r="K185" s="244"/>
    </row>
    <row r="186" spans="2:11" customFormat="1" ht="15" customHeight="1" x14ac:dyDescent="0.2">
      <c r="B186" s="223"/>
      <c r="C186" s="201" t="s">
        <v>133</v>
      </c>
      <c r="D186" s="201"/>
      <c r="E186" s="201"/>
      <c r="F186" s="221" t="s">
        <v>1062</v>
      </c>
      <c r="G186" s="201"/>
      <c r="H186" s="201" t="s">
        <v>1134</v>
      </c>
      <c r="I186" s="201" t="s">
        <v>1058</v>
      </c>
      <c r="J186" s="201">
        <v>50</v>
      </c>
      <c r="K186" s="244"/>
    </row>
    <row r="187" spans="2:11" customFormat="1" ht="15" customHeight="1" x14ac:dyDescent="0.2">
      <c r="B187" s="223"/>
      <c r="C187" s="201" t="s">
        <v>1135</v>
      </c>
      <c r="D187" s="201"/>
      <c r="E187" s="201"/>
      <c r="F187" s="221" t="s">
        <v>1062</v>
      </c>
      <c r="G187" s="201"/>
      <c r="H187" s="201" t="s">
        <v>1136</v>
      </c>
      <c r="I187" s="201" t="s">
        <v>1137</v>
      </c>
      <c r="J187" s="201"/>
      <c r="K187" s="244"/>
    </row>
    <row r="188" spans="2:11" customFormat="1" ht="15" customHeight="1" x14ac:dyDescent="0.2">
      <c r="B188" s="223"/>
      <c r="C188" s="201" t="s">
        <v>1138</v>
      </c>
      <c r="D188" s="201"/>
      <c r="E188" s="201"/>
      <c r="F188" s="221" t="s">
        <v>1062</v>
      </c>
      <c r="G188" s="201"/>
      <c r="H188" s="201" t="s">
        <v>1139</v>
      </c>
      <c r="I188" s="201" t="s">
        <v>1137</v>
      </c>
      <c r="J188" s="201"/>
      <c r="K188" s="244"/>
    </row>
    <row r="189" spans="2:11" customFormat="1" ht="15" customHeight="1" x14ac:dyDescent="0.2">
      <c r="B189" s="223"/>
      <c r="C189" s="201" t="s">
        <v>1140</v>
      </c>
      <c r="D189" s="201"/>
      <c r="E189" s="201"/>
      <c r="F189" s="221" t="s">
        <v>1062</v>
      </c>
      <c r="G189" s="201"/>
      <c r="H189" s="201" t="s">
        <v>1141</v>
      </c>
      <c r="I189" s="201" t="s">
        <v>1137</v>
      </c>
      <c r="J189" s="201"/>
      <c r="K189" s="244"/>
    </row>
    <row r="190" spans="2:11" customFormat="1" ht="15" customHeight="1" x14ac:dyDescent="0.2">
      <c r="B190" s="223"/>
      <c r="C190" s="257" t="s">
        <v>1142</v>
      </c>
      <c r="D190" s="201"/>
      <c r="E190" s="201"/>
      <c r="F190" s="221" t="s">
        <v>1062</v>
      </c>
      <c r="G190" s="201"/>
      <c r="H190" s="201" t="s">
        <v>1143</v>
      </c>
      <c r="I190" s="201" t="s">
        <v>1144</v>
      </c>
      <c r="J190" s="258" t="s">
        <v>1145</v>
      </c>
      <c r="K190" s="244"/>
    </row>
    <row r="191" spans="2:11" customFormat="1" ht="15" customHeight="1" x14ac:dyDescent="0.2">
      <c r="B191" s="223"/>
      <c r="C191" s="257" t="s">
        <v>50</v>
      </c>
      <c r="D191" s="201"/>
      <c r="E191" s="201"/>
      <c r="F191" s="221" t="s">
        <v>1056</v>
      </c>
      <c r="G191" s="201"/>
      <c r="H191" s="198" t="s">
        <v>1146</v>
      </c>
      <c r="I191" s="201" t="s">
        <v>1147</v>
      </c>
      <c r="J191" s="201"/>
      <c r="K191" s="244"/>
    </row>
    <row r="192" spans="2:11" customFormat="1" ht="15" customHeight="1" x14ac:dyDescent="0.2">
      <c r="B192" s="223"/>
      <c r="C192" s="257" t="s">
        <v>1148</v>
      </c>
      <c r="D192" s="201"/>
      <c r="E192" s="201"/>
      <c r="F192" s="221" t="s">
        <v>1056</v>
      </c>
      <c r="G192" s="201"/>
      <c r="H192" s="201" t="s">
        <v>1149</v>
      </c>
      <c r="I192" s="201" t="s">
        <v>1091</v>
      </c>
      <c r="J192" s="201"/>
      <c r="K192" s="244"/>
    </row>
    <row r="193" spans="2:11" customFormat="1" ht="15" customHeight="1" x14ac:dyDescent="0.2">
      <c r="B193" s="223"/>
      <c r="C193" s="257" t="s">
        <v>1150</v>
      </c>
      <c r="D193" s="201"/>
      <c r="E193" s="201"/>
      <c r="F193" s="221" t="s">
        <v>1056</v>
      </c>
      <c r="G193" s="201"/>
      <c r="H193" s="201" t="s">
        <v>1151</v>
      </c>
      <c r="I193" s="201" t="s">
        <v>1091</v>
      </c>
      <c r="J193" s="201"/>
      <c r="K193" s="244"/>
    </row>
    <row r="194" spans="2:11" customFormat="1" ht="15" customHeight="1" x14ac:dyDescent="0.2">
      <c r="B194" s="223"/>
      <c r="C194" s="257" t="s">
        <v>1152</v>
      </c>
      <c r="D194" s="201"/>
      <c r="E194" s="201"/>
      <c r="F194" s="221" t="s">
        <v>1062</v>
      </c>
      <c r="G194" s="201"/>
      <c r="H194" s="201" t="s">
        <v>1153</v>
      </c>
      <c r="I194" s="201" t="s">
        <v>1091</v>
      </c>
      <c r="J194" s="201"/>
      <c r="K194" s="244"/>
    </row>
    <row r="195" spans="2:11" customFormat="1" ht="15" customHeight="1" x14ac:dyDescent="0.2">
      <c r="B195" s="250"/>
      <c r="C195" s="259"/>
      <c r="D195" s="230"/>
      <c r="E195" s="230"/>
      <c r="F195" s="230"/>
      <c r="G195" s="230"/>
      <c r="H195" s="230"/>
      <c r="I195" s="230"/>
      <c r="J195" s="230"/>
      <c r="K195" s="251"/>
    </row>
    <row r="196" spans="2:11" customFormat="1" ht="18.75" customHeight="1" x14ac:dyDescent="0.2">
      <c r="B196" s="232"/>
      <c r="C196" s="242"/>
      <c r="D196" s="242"/>
      <c r="E196" s="242"/>
      <c r="F196" s="252"/>
      <c r="G196" s="242"/>
      <c r="H196" s="242"/>
      <c r="I196" s="242"/>
      <c r="J196" s="242"/>
      <c r="K196" s="232"/>
    </row>
    <row r="197" spans="2:11" customFormat="1" ht="18.75" customHeight="1" x14ac:dyDescent="0.2">
      <c r="B197" s="232"/>
      <c r="C197" s="242"/>
      <c r="D197" s="242"/>
      <c r="E197" s="242"/>
      <c r="F197" s="252"/>
      <c r="G197" s="242"/>
      <c r="H197" s="242"/>
      <c r="I197" s="242"/>
      <c r="J197" s="242"/>
      <c r="K197" s="232"/>
    </row>
    <row r="198" spans="2:11" customFormat="1" ht="18.75" customHeight="1" x14ac:dyDescent="0.2"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</row>
    <row r="199" spans="2:11" customFormat="1" ht="13.5" x14ac:dyDescent="0.2">
      <c r="B199" s="190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2:11" customFormat="1" ht="21" x14ac:dyDescent="0.2">
      <c r="B200" s="193"/>
      <c r="C200" s="331" t="s">
        <v>1154</v>
      </c>
      <c r="D200" s="331"/>
      <c r="E200" s="331"/>
      <c r="F200" s="331"/>
      <c r="G200" s="331"/>
      <c r="H200" s="331"/>
      <c r="I200" s="331"/>
      <c r="J200" s="331"/>
      <c r="K200" s="194"/>
    </row>
    <row r="201" spans="2:11" customFormat="1" ht="25.5" customHeight="1" x14ac:dyDescent="0.3">
      <c r="B201" s="193"/>
      <c r="C201" s="260" t="s">
        <v>1155</v>
      </c>
      <c r="D201" s="260"/>
      <c r="E201" s="260"/>
      <c r="F201" s="260" t="s">
        <v>1156</v>
      </c>
      <c r="G201" s="261"/>
      <c r="H201" s="337" t="s">
        <v>1157</v>
      </c>
      <c r="I201" s="337"/>
      <c r="J201" s="337"/>
      <c r="K201" s="194"/>
    </row>
    <row r="202" spans="2:11" customFormat="1" ht="5.25" customHeight="1" x14ac:dyDescent="0.2">
      <c r="B202" s="223"/>
      <c r="C202" s="219"/>
      <c r="D202" s="219"/>
      <c r="E202" s="219"/>
      <c r="F202" s="219"/>
      <c r="G202" s="242"/>
      <c r="H202" s="219"/>
      <c r="I202" s="219"/>
      <c r="J202" s="219"/>
      <c r="K202" s="244"/>
    </row>
    <row r="203" spans="2:11" customFormat="1" ht="15" customHeight="1" x14ac:dyDescent="0.2">
      <c r="B203" s="223"/>
      <c r="C203" s="201" t="s">
        <v>1147</v>
      </c>
      <c r="D203" s="201"/>
      <c r="E203" s="201"/>
      <c r="F203" s="221" t="s">
        <v>51</v>
      </c>
      <c r="G203" s="201"/>
      <c r="H203" s="336" t="s">
        <v>1158</v>
      </c>
      <c r="I203" s="336"/>
      <c r="J203" s="336"/>
      <c r="K203" s="244"/>
    </row>
    <row r="204" spans="2:11" customFormat="1" ht="15" customHeight="1" x14ac:dyDescent="0.2">
      <c r="B204" s="223"/>
      <c r="C204" s="201"/>
      <c r="D204" s="201"/>
      <c r="E204" s="201"/>
      <c r="F204" s="221" t="s">
        <v>52</v>
      </c>
      <c r="G204" s="201"/>
      <c r="H204" s="336" t="s">
        <v>1159</v>
      </c>
      <c r="I204" s="336"/>
      <c r="J204" s="336"/>
      <c r="K204" s="244"/>
    </row>
    <row r="205" spans="2:11" customFormat="1" ht="15" customHeight="1" x14ac:dyDescent="0.2">
      <c r="B205" s="223"/>
      <c r="C205" s="201"/>
      <c r="D205" s="201"/>
      <c r="E205" s="201"/>
      <c r="F205" s="221" t="s">
        <v>55</v>
      </c>
      <c r="G205" s="201"/>
      <c r="H205" s="336" t="s">
        <v>1160</v>
      </c>
      <c r="I205" s="336"/>
      <c r="J205" s="336"/>
      <c r="K205" s="244"/>
    </row>
    <row r="206" spans="2:11" customFormat="1" ht="15" customHeight="1" x14ac:dyDescent="0.2">
      <c r="B206" s="223"/>
      <c r="C206" s="201"/>
      <c r="D206" s="201"/>
      <c r="E206" s="201"/>
      <c r="F206" s="221" t="s">
        <v>53</v>
      </c>
      <c r="G206" s="201"/>
      <c r="H206" s="336" t="s">
        <v>1161</v>
      </c>
      <c r="I206" s="336"/>
      <c r="J206" s="336"/>
      <c r="K206" s="244"/>
    </row>
    <row r="207" spans="2:11" customFormat="1" ht="15" customHeight="1" x14ac:dyDescent="0.2">
      <c r="B207" s="223"/>
      <c r="C207" s="201"/>
      <c r="D207" s="201"/>
      <c r="E207" s="201"/>
      <c r="F207" s="221" t="s">
        <v>54</v>
      </c>
      <c r="G207" s="201"/>
      <c r="H207" s="336" t="s">
        <v>1162</v>
      </c>
      <c r="I207" s="336"/>
      <c r="J207" s="336"/>
      <c r="K207" s="244"/>
    </row>
    <row r="208" spans="2:11" customFormat="1" ht="15" customHeight="1" x14ac:dyDescent="0.2">
      <c r="B208" s="223"/>
      <c r="C208" s="201"/>
      <c r="D208" s="201"/>
      <c r="E208" s="201"/>
      <c r="F208" s="221"/>
      <c r="G208" s="201"/>
      <c r="H208" s="201"/>
      <c r="I208" s="201"/>
      <c r="J208" s="201"/>
      <c r="K208" s="244"/>
    </row>
    <row r="209" spans="2:11" customFormat="1" ht="15" customHeight="1" x14ac:dyDescent="0.2">
      <c r="B209" s="223"/>
      <c r="C209" s="201" t="s">
        <v>1103</v>
      </c>
      <c r="D209" s="201"/>
      <c r="E209" s="201"/>
      <c r="F209" s="221" t="s">
        <v>87</v>
      </c>
      <c r="G209" s="201"/>
      <c r="H209" s="336" t="s">
        <v>1163</v>
      </c>
      <c r="I209" s="336"/>
      <c r="J209" s="336"/>
      <c r="K209" s="244"/>
    </row>
    <row r="210" spans="2:11" customFormat="1" ht="15" customHeight="1" x14ac:dyDescent="0.2">
      <c r="B210" s="223"/>
      <c r="C210" s="201"/>
      <c r="D210" s="201"/>
      <c r="E210" s="201"/>
      <c r="F210" s="221" t="s">
        <v>1003</v>
      </c>
      <c r="G210" s="201"/>
      <c r="H210" s="336" t="s">
        <v>1004</v>
      </c>
      <c r="I210" s="336"/>
      <c r="J210" s="336"/>
      <c r="K210" s="244"/>
    </row>
    <row r="211" spans="2:11" customFormat="1" ht="15" customHeight="1" x14ac:dyDescent="0.2">
      <c r="B211" s="223"/>
      <c r="C211" s="201"/>
      <c r="D211" s="201"/>
      <c r="E211" s="201"/>
      <c r="F211" s="221" t="s">
        <v>1001</v>
      </c>
      <c r="G211" s="201"/>
      <c r="H211" s="336" t="s">
        <v>1164</v>
      </c>
      <c r="I211" s="336"/>
      <c r="J211" s="336"/>
      <c r="K211" s="244"/>
    </row>
    <row r="212" spans="2:11" customFormat="1" ht="15" customHeight="1" x14ac:dyDescent="0.2">
      <c r="B212" s="262"/>
      <c r="C212" s="201"/>
      <c r="D212" s="201"/>
      <c r="E212" s="201"/>
      <c r="F212" s="221" t="s">
        <v>103</v>
      </c>
      <c r="G212" s="257"/>
      <c r="H212" s="335" t="s">
        <v>104</v>
      </c>
      <c r="I212" s="335"/>
      <c r="J212" s="335"/>
      <c r="K212" s="263"/>
    </row>
    <row r="213" spans="2:11" customFormat="1" ht="15" customHeight="1" x14ac:dyDescent="0.2">
      <c r="B213" s="262"/>
      <c r="C213" s="201"/>
      <c r="D213" s="201"/>
      <c r="E213" s="201"/>
      <c r="F213" s="221" t="s">
        <v>412</v>
      </c>
      <c r="G213" s="257"/>
      <c r="H213" s="335" t="s">
        <v>1165</v>
      </c>
      <c r="I213" s="335"/>
      <c r="J213" s="335"/>
      <c r="K213" s="263"/>
    </row>
    <row r="214" spans="2:11" customFormat="1" ht="15" customHeight="1" x14ac:dyDescent="0.2">
      <c r="B214" s="262"/>
      <c r="C214" s="201"/>
      <c r="D214" s="201"/>
      <c r="E214" s="201"/>
      <c r="F214" s="221"/>
      <c r="G214" s="257"/>
      <c r="H214" s="248"/>
      <c r="I214" s="248"/>
      <c r="J214" s="248"/>
      <c r="K214" s="263"/>
    </row>
    <row r="215" spans="2:11" customFormat="1" ht="15" customHeight="1" x14ac:dyDescent="0.2">
      <c r="B215" s="262"/>
      <c r="C215" s="201" t="s">
        <v>1127</v>
      </c>
      <c r="D215" s="201"/>
      <c r="E215" s="201"/>
      <c r="F215" s="221">
        <v>1</v>
      </c>
      <c r="G215" s="257"/>
      <c r="H215" s="335" t="s">
        <v>1166</v>
      </c>
      <c r="I215" s="335"/>
      <c r="J215" s="335"/>
      <c r="K215" s="263"/>
    </row>
    <row r="216" spans="2:11" customFormat="1" ht="15" customHeight="1" x14ac:dyDescent="0.2">
      <c r="B216" s="262"/>
      <c r="C216" s="201"/>
      <c r="D216" s="201"/>
      <c r="E216" s="201"/>
      <c r="F216" s="221">
        <v>2</v>
      </c>
      <c r="G216" s="257"/>
      <c r="H216" s="335" t="s">
        <v>1167</v>
      </c>
      <c r="I216" s="335"/>
      <c r="J216" s="335"/>
      <c r="K216" s="263"/>
    </row>
    <row r="217" spans="2:11" customFormat="1" ht="15" customHeight="1" x14ac:dyDescent="0.2">
      <c r="B217" s="262"/>
      <c r="C217" s="201"/>
      <c r="D217" s="201"/>
      <c r="E217" s="201"/>
      <c r="F217" s="221">
        <v>3</v>
      </c>
      <c r="G217" s="257"/>
      <c r="H217" s="335" t="s">
        <v>1168</v>
      </c>
      <c r="I217" s="335"/>
      <c r="J217" s="335"/>
      <c r="K217" s="263"/>
    </row>
    <row r="218" spans="2:11" customFormat="1" ht="15" customHeight="1" x14ac:dyDescent="0.2">
      <c r="B218" s="262"/>
      <c r="C218" s="201"/>
      <c r="D218" s="201"/>
      <c r="E218" s="201"/>
      <c r="F218" s="221">
        <v>4</v>
      </c>
      <c r="G218" s="257"/>
      <c r="H218" s="335" t="s">
        <v>1169</v>
      </c>
      <c r="I218" s="335"/>
      <c r="J218" s="335"/>
      <c r="K218" s="263"/>
    </row>
    <row r="219" spans="2:11" customFormat="1" ht="12.75" customHeight="1" x14ac:dyDescent="0.2">
      <c r="B219" s="264"/>
      <c r="C219" s="265"/>
      <c r="D219" s="265"/>
      <c r="E219" s="265"/>
      <c r="F219" s="265"/>
      <c r="G219" s="265"/>
      <c r="H219" s="265"/>
      <c r="I219" s="265"/>
      <c r="J219" s="265"/>
      <c r="K219" s="266"/>
    </row>
  </sheetData>
  <sheetProtection formatCells="0" formatColumns="0" formatRows="0" insertColumns="0" insertRows="0" insertHyperlinks="0" deleteColumns="0" deleteRows="0" sort="0" autoFilter="0" pivotTables="0"/>
  <mergeCells count="78">
    <mergeCell ref="C103:J103"/>
    <mergeCell ref="C123:J123"/>
    <mergeCell ref="C148:J148"/>
    <mergeCell ref="C166:J166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H212:J212"/>
    <mergeCell ref="H213:J213"/>
    <mergeCell ref="H215:J215"/>
    <mergeCell ref="H216:J216"/>
    <mergeCell ref="H217:J217"/>
    <mergeCell ref="H218:J218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4:J64"/>
    <mergeCell ref="D63:I63"/>
    <mergeCell ref="D66:J66"/>
    <mergeCell ref="D67:J67"/>
    <mergeCell ref="D68:J68"/>
    <mergeCell ref="D69:J69"/>
    <mergeCell ref="D70:J70"/>
    <mergeCell ref="D71:J71"/>
    <mergeCell ref="C76:J76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9FA4482F80E44BBBD4097056840FA" ma:contentTypeVersion="3" ma:contentTypeDescription="Vytvoří nový dokument" ma:contentTypeScope="" ma:versionID="8ae615d1e03ca474415d4167e3ec2404">
  <xsd:schema xmlns:xsd="http://www.w3.org/2001/XMLSchema" xmlns:xs="http://www.w3.org/2001/XMLSchema" xmlns:p="http://schemas.microsoft.com/office/2006/metadata/properties" xmlns:ns2="b3ae3fdb-e6ed-4e7d-b175-fc780b0fb077" targetNamespace="http://schemas.microsoft.com/office/2006/metadata/properties" ma:root="true" ma:fieldsID="796ff90802aca7c6850c599916d90d1f" ns2:_="">
    <xsd:import namespace="b3ae3fdb-e6ed-4e7d-b175-fc780b0fb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e3fdb-e6ed-4e7d-b175-fc780b0fb0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E98ED8-4C7D-4D61-B37C-756B7189B6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05BBCE-993C-44BF-B2C7-190164FF0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e3fdb-e6ed-4e7d-b175-fc780b0fb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DC45D0-F651-4F3E-AD22-48316BE136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Stavební práce</vt:lpstr>
      <vt:lpstr>02 - Elektroinstalace</vt:lpstr>
      <vt:lpstr>03 - Klimatizace</vt:lpstr>
      <vt:lpstr>04 - Vzduchotechnika - pi...</vt:lpstr>
      <vt:lpstr>05 - MaR - pitevny</vt:lpstr>
      <vt:lpstr>VON - Vedlejší a ostatní ...</vt:lpstr>
      <vt:lpstr>Pokyny pro vyplnění</vt:lpstr>
      <vt:lpstr>'01 - Stavební práce'!Názvy_tisku</vt:lpstr>
      <vt:lpstr>'02 - Elektroinstalace'!Názvy_tisku</vt:lpstr>
      <vt:lpstr>'03 - Klimatizace'!Názvy_tisku</vt:lpstr>
      <vt:lpstr>'04 - Vzduchotechnika - pi...'!Názvy_tisku</vt:lpstr>
      <vt:lpstr>'05 - MaR - pitevny'!Názvy_tisku</vt:lpstr>
      <vt:lpstr>'Rekapitulace stavby'!Názvy_tisku</vt:lpstr>
      <vt:lpstr>'VON - Vedlejší a ostatní ...'!Názvy_tisku</vt:lpstr>
      <vt:lpstr>'01 - Stavební práce'!Oblast_tisku</vt:lpstr>
      <vt:lpstr>'02 - Elektroinstalace'!Oblast_tisku</vt:lpstr>
      <vt:lpstr>'03 - Klimatizace'!Oblast_tisku</vt:lpstr>
      <vt:lpstr>'04 - Vzduchotechnika - pi...'!Oblast_tisku</vt:lpstr>
      <vt:lpstr>'05 - MaR - pitevny'!Oblast_tisku</vt:lpstr>
      <vt:lpstr>'Pokyny pro vyplnění'!Oblast_tisku</vt:lpstr>
      <vt:lpstr>'Rekapitulace stavby'!Oblast_tisku</vt:lpstr>
      <vt:lpstr>'VON - Vedlejší a ostatní ...'!Oblast_tisku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Krčál</dc:creator>
  <cp:keywords/>
  <dc:description/>
  <cp:lastModifiedBy>Petr Bečvář</cp:lastModifiedBy>
  <cp:revision/>
  <dcterms:created xsi:type="dcterms:W3CDTF">2021-08-13T05:49:54Z</dcterms:created>
  <dcterms:modified xsi:type="dcterms:W3CDTF">2024-02-13T13:40:20Z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0x010100D9D9FA4482F80E44BBBD4097056840FA</vt:lpwstr>
  </property>
</Properties>
</file>