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L:\01_VZ\01_Administrace\05_2023\592_AK_KaM_Kajetanka_zhotovitel\02_Vysvetleni_prohlidka_mista_plneni\Vysvetleni_c._IV\"/>
    </mc:Choice>
  </mc:AlternateContent>
  <xr:revisionPtr revIDLastSave="0" documentId="8_{F1B8B05C-E44F-494C-B842-1CDADA2398C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VRN" sheetId="14" r:id="rId2"/>
    <sheet name="INV-Rekapitulace" sheetId="2" r:id="rId3"/>
    <sheet name="D.1.4.a-UT-etapa 1" sheetId="3" r:id="rId4"/>
    <sheet name="D.1.4.a-UT-etapa 2" sheetId="4" r:id="rId5"/>
    <sheet name="D.1.4.b-VZT-etapa 1" sheetId="5" r:id="rId6"/>
    <sheet name="D.1.4.b-VZT-etapa 2" sheetId="6" r:id="rId7"/>
    <sheet name="D.1.4.d-elekroinstlace-etapa 1" sheetId="7" r:id="rId8"/>
    <sheet name="D.1.4.d-elekroinstlace-etapa 2" sheetId="8" r:id="rId9"/>
    <sheet name="NEI-Rekapitulace" sheetId="9" r:id="rId10"/>
    <sheet name="D.1.1-Stavba-etapa 1" sheetId="10" r:id="rId11"/>
    <sheet name="D.1.1-Stavba-etapa 2" sheetId="11" r:id="rId12"/>
    <sheet name="D.1.4.c-ZTI-etapa 1" sheetId="12" r:id="rId13"/>
    <sheet name="D.1.4.c-ZTI-etapa 2" sheetId="13" r:id="rId14"/>
  </sheets>
  <definedNames>
    <definedName name="_xlnm._FilterDatabase" localSheetId="10" hidden="1">'D.1.1-Stavba-etapa 1'!$A$3:$H$150</definedName>
    <definedName name="_xlnm.Print_Titles" localSheetId="10">'D.1.1-Stavba-etapa 1'!$1:$2</definedName>
    <definedName name="_xlnm.Print_Titles" localSheetId="11">'D.1.1-Stavba-etapa 2'!$1:$2</definedName>
    <definedName name="_xlnm.Print_Area" localSheetId="5">'D.1.4.b-VZT-etapa 1'!$A$1:$F$29</definedName>
    <definedName name="_xlnm.Print_Area" localSheetId="6">'D.1.4.b-VZT-etapa 2'!$A$1:$F$29</definedName>
    <definedName name="_xlnm.Print_Area" localSheetId="12">'D.1.4.c-ZTI-etapa 1'!$A$1:$G$49</definedName>
    <definedName name="_xlnm.Print_Area" localSheetId="13">'D.1.4.c-ZTI-etapa 2'!$A$1:$G$49</definedName>
    <definedName name="_xlnm.Print_Area" localSheetId="7">'D.1.4.d-elekroinstlace-etapa 1'!$A$1:$Q$162</definedName>
    <definedName name="_xlnm.Print_Area" localSheetId="8">'D.1.4.d-elekroinstlace-etapa 2'!$A$1:$Q$147</definedName>
    <definedName name="_xlnm.Print_Area" localSheetId="2">'INV-Rekapitulace'!$A$1:$AN$129</definedName>
    <definedName name="_xlnm.Print_Area" localSheetId="9">'NEI-Rekapitulace'!$A$1:$AN$126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4" l="1"/>
  <c r="AE97" i="2" s="1"/>
  <c r="F6" i="14"/>
  <c r="F7" i="14"/>
  <c r="F8" i="14"/>
  <c r="F9" i="14"/>
  <c r="F10" i="14"/>
  <c r="F11" i="14"/>
  <c r="F12" i="14"/>
  <c r="F13" i="14"/>
  <c r="A8" i="14"/>
  <c r="A10" i="14"/>
  <c r="A12" i="14"/>
  <c r="A6" i="14"/>
  <c r="F5" i="14"/>
  <c r="AL97" i="2"/>
  <c r="J89" i="8"/>
  <c r="J88" i="8"/>
  <c r="J87" i="8"/>
  <c r="J86" i="8"/>
  <c r="B114" i="7"/>
  <c r="B116" i="7" s="1"/>
  <c r="B112" i="7"/>
  <c r="J113" i="7"/>
  <c r="J111" i="7"/>
  <c r="B120" i="7" l="1"/>
  <c r="B125" i="7" s="1"/>
  <c r="B128" i="7" s="1"/>
  <c r="B129" i="7" s="1"/>
  <c r="B130" i="7" s="1"/>
  <c r="B131" i="7" s="1"/>
  <c r="B132" i="7" s="1"/>
  <c r="B133" i="7" s="1"/>
  <c r="B134" i="7" s="1"/>
  <c r="B135" i="7" s="1"/>
  <c r="B136" i="7" s="1"/>
  <c r="B138" i="7" s="1"/>
  <c r="B139" i="7" s="1"/>
  <c r="B140" i="7" s="1"/>
  <c r="B141" i="7" s="1"/>
  <c r="B144" i="7" s="1"/>
  <c r="B145" i="7" s="1"/>
  <c r="B146" i="7" s="1"/>
  <c r="B149" i="7" s="1"/>
  <c r="B150" i="7" s="1"/>
  <c r="B151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18" i="7"/>
  <c r="G6" i="13" l="1"/>
  <c r="G7" i="13"/>
  <c r="G8" i="13"/>
  <c r="G9" i="13"/>
  <c r="G10" i="13"/>
  <c r="G11" i="13"/>
  <c r="G13" i="13"/>
  <c r="G14" i="13"/>
  <c r="G15" i="13"/>
  <c r="G16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8" i="13"/>
  <c r="G39" i="13"/>
  <c r="G40" i="13"/>
  <c r="G41" i="13"/>
  <c r="G42" i="13"/>
  <c r="G44" i="13"/>
  <c r="G45" i="13"/>
  <c r="G46" i="13"/>
  <c r="G47" i="13"/>
  <c r="G48" i="13"/>
  <c r="G49" i="13"/>
  <c r="G51" i="13"/>
  <c r="G53" i="13"/>
  <c r="G50" i="13" s="1"/>
  <c r="G54" i="13"/>
  <c r="G6" i="12"/>
  <c r="G7" i="12"/>
  <c r="G8" i="12"/>
  <c r="G9" i="12"/>
  <c r="G10" i="12"/>
  <c r="G11" i="12"/>
  <c r="G13" i="12"/>
  <c r="G14" i="12"/>
  <c r="G15" i="12"/>
  <c r="G16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G40" i="12"/>
  <c r="G41" i="12"/>
  <c r="G42" i="12"/>
  <c r="G44" i="12"/>
  <c r="G45" i="12"/>
  <c r="G46" i="12"/>
  <c r="G47" i="12"/>
  <c r="G48" i="12"/>
  <c r="G49" i="12"/>
  <c r="G51" i="12"/>
  <c r="G53" i="12"/>
  <c r="G54" i="12"/>
  <c r="A7" i="11"/>
  <c r="B7" i="11"/>
  <c r="C7" i="11"/>
  <c r="D7" i="11"/>
  <c r="A8" i="11"/>
  <c r="B8" i="11"/>
  <c r="C8" i="11"/>
  <c r="D8" i="11"/>
  <c r="E8" i="11"/>
  <c r="G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A13" i="11"/>
  <c r="B13" i="11"/>
  <c r="C13" i="11"/>
  <c r="D13" i="11"/>
  <c r="E13" i="11"/>
  <c r="A14" i="11"/>
  <c r="B14" i="11"/>
  <c r="C14" i="11"/>
  <c r="D14" i="11"/>
  <c r="E14" i="11"/>
  <c r="G14" i="11"/>
  <c r="A15" i="11"/>
  <c r="B15" i="11"/>
  <c r="C15" i="11"/>
  <c r="D15" i="11"/>
  <c r="E15" i="11"/>
  <c r="F15" i="11"/>
  <c r="A16" i="11"/>
  <c r="B16" i="11"/>
  <c r="C16" i="11"/>
  <c r="D16" i="11"/>
  <c r="E16" i="11"/>
  <c r="G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G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G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A32" i="11"/>
  <c r="B32" i="11"/>
  <c r="C32" i="11"/>
  <c r="D32" i="11"/>
  <c r="E32" i="11"/>
  <c r="G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H34" i="11" s="1"/>
  <c r="G34" i="11"/>
  <c r="A35" i="11"/>
  <c r="B35" i="11"/>
  <c r="C35" i="11"/>
  <c r="D35" i="11"/>
  <c r="E35" i="11"/>
  <c r="A36" i="11"/>
  <c r="B36" i="11"/>
  <c r="C36" i="11"/>
  <c r="D36" i="11"/>
  <c r="E36" i="11"/>
  <c r="F36" i="11"/>
  <c r="A37" i="11"/>
  <c r="B37" i="11"/>
  <c r="C37" i="11"/>
  <c r="D37" i="11"/>
  <c r="E37" i="11"/>
  <c r="A38" i="11"/>
  <c r="B38" i="11"/>
  <c r="C38" i="11"/>
  <c r="D38" i="11"/>
  <c r="E38" i="11"/>
  <c r="F38" i="11"/>
  <c r="G38" i="11"/>
  <c r="A39" i="11"/>
  <c r="B39" i="11"/>
  <c r="C39" i="11"/>
  <c r="D39" i="11"/>
  <c r="E39" i="11"/>
  <c r="F39" i="11"/>
  <c r="G39" i="11"/>
  <c r="A40" i="11"/>
  <c r="B40" i="11"/>
  <c r="C40" i="11"/>
  <c r="D40" i="11"/>
  <c r="E40" i="11"/>
  <c r="G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G42" i="11"/>
  <c r="A43" i="11"/>
  <c r="B43" i="11"/>
  <c r="C43" i="11"/>
  <c r="D43" i="11"/>
  <c r="E43" i="11"/>
  <c r="A44" i="11"/>
  <c r="B44" i="11"/>
  <c r="C44" i="11"/>
  <c r="D44" i="11"/>
  <c r="E44" i="11"/>
  <c r="F44" i="11"/>
  <c r="G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G47" i="11"/>
  <c r="A48" i="11"/>
  <c r="B48" i="11"/>
  <c r="C48" i="11"/>
  <c r="D48" i="11"/>
  <c r="E48" i="11"/>
  <c r="F48" i="11"/>
  <c r="A49" i="11"/>
  <c r="B49" i="11"/>
  <c r="C49" i="11"/>
  <c r="D49" i="11"/>
  <c r="E49" i="11"/>
  <c r="G49" i="11"/>
  <c r="A50" i="11"/>
  <c r="B50" i="11"/>
  <c r="C50" i="11"/>
  <c r="D50" i="11"/>
  <c r="E50" i="11"/>
  <c r="F50" i="11"/>
  <c r="A51" i="11"/>
  <c r="B51" i="11"/>
  <c r="C51" i="11"/>
  <c r="D51" i="11"/>
  <c r="E51" i="11"/>
  <c r="G51" i="11"/>
  <c r="A52" i="11"/>
  <c r="B52" i="11"/>
  <c r="C52" i="11"/>
  <c r="D52" i="11"/>
  <c r="E52" i="11"/>
  <c r="F52" i="11"/>
  <c r="A53" i="11"/>
  <c r="B53" i="11"/>
  <c r="C53" i="11"/>
  <c r="D53" i="11"/>
  <c r="E53" i="11"/>
  <c r="G53" i="11"/>
  <c r="A54" i="11"/>
  <c r="B54" i="11"/>
  <c r="C54" i="11"/>
  <c r="D54" i="11"/>
  <c r="E54" i="11"/>
  <c r="F54" i="11"/>
  <c r="A55" i="11"/>
  <c r="B55" i="11"/>
  <c r="C55" i="11"/>
  <c r="D55" i="11"/>
  <c r="E55" i="11"/>
  <c r="G55" i="11"/>
  <c r="A56" i="11"/>
  <c r="B56" i="11"/>
  <c r="C56" i="11"/>
  <c r="D56" i="11"/>
  <c r="E56" i="11"/>
  <c r="F56" i="11"/>
  <c r="A57" i="11"/>
  <c r="B57" i="11"/>
  <c r="C57" i="11"/>
  <c r="D57" i="11"/>
  <c r="E57" i="11"/>
  <c r="A58" i="11"/>
  <c r="B58" i="11"/>
  <c r="C58" i="11"/>
  <c r="D58" i="11"/>
  <c r="E58" i="11"/>
  <c r="F58" i="11"/>
  <c r="G58" i="11"/>
  <c r="A59" i="11"/>
  <c r="B59" i="11"/>
  <c r="C59" i="11"/>
  <c r="D59" i="11"/>
  <c r="E59" i="11"/>
  <c r="F59" i="11"/>
  <c r="A60" i="11"/>
  <c r="B60" i="11"/>
  <c r="C60" i="11"/>
  <c r="D60" i="11"/>
  <c r="E60" i="11"/>
  <c r="G60" i="11"/>
  <c r="A61" i="11"/>
  <c r="B61" i="11"/>
  <c r="C61" i="11"/>
  <c r="D61" i="11"/>
  <c r="E61" i="11"/>
  <c r="F61" i="11"/>
  <c r="A62" i="11"/>
  <c r="B62" i="11"/>
  <c r="C62" i="11"/>
  <c r="D62" i="11"/>
  <c r="E62" i="11"/>
  <c r="G62" i="11"/>
  <c r="A63" i="11"/>
  <c r="B63" i="11"/>
  <c r="C63" i="11"/>
  <c r="D63" i="11"/>
  <c r="E63" i="11"/>
  <c r="F63" i="11"/>
  <c r="A64" i="11"/>
  <c r="B64" i="11"/>
  <c r="C64" i="11"/>
  <c r="D64" i="11"/>
  <c r="E64" i="11"/>
  <c r="G64" i="11"/>
  <c r="A65" i="11"/>
  <c r="B65" i="11"/>
  <c r="C65" i="11"/>
  <c r="D65" i="11"/>
  <c r="E65" i="11"/>
  <c r="F65" i="11"/>
  <c r="A66" i="11"/>
  <c r="B66" i="11"/>
  <c r="C66" i="11"/>
  <c r="D66" i="11"/>
  <c r="E66" i="11"/>
  <c r="G66" i="11"/>
  <c r="A67" i="11"/>
  <c r="B67" i="11"/>
  <c r="C67" i="11"/>
  <c r="D67" i="11"/>
  <c r="E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H69" i="11" s="1"/>
  <c r="G69" i="11"/>
  <c r="A70" i="11"/>
  <c r="B70" i="11"/>
  <c r="C70" i="11"/>
  <c r="D70" i="11"/>
  <c r="E70" i="11"/>
  <c r="A71" i="11"/>
  <c r="B71" i="11"/>
  <c r="C71" i="11"/>
  <c r="D71" i="11"/>
  <c r="E71" i="11"/>
  <c r="F71" i="11"/>
  <c r="A72" i="11"/>
  <c r="B72" i="11"/>
  <c r="C72" i="11"/>
  <c r="D72" i="11"/>
  <c r="E72" i="11"/>
  <c r="A73" i="11"/>
  <c r="B73" i="11"/>
  <c r="C73" i="11"/>
  <c r="D73" i="11"/>
  <c r="E73" i="11"/>
  <c r="F73" i="11"/>
  <c r="A74" i="11"/>
  <c r="B74" i="11"/>
  <c r="C74" i="11"/>
  <c r="D74" i="11"/>
  <c r="E74" i="11"/>
  <c r="G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G76" i="11"/>
  <c r="A77" i="11"/>
  <c r="B77" i="11"/>
  <c r="C77" i="11"/>
  <c r="D77" i="11"/>
  <c r="E77" i="11"/>
  <c r="A78" i="11"/>
  <c r="B78" i="11"/>
  <c r="C78" i="11"/>
  <c r="D78" i="11"/>
  <c r="E78" i="11"/>
  <c r="G78" i="11"/>
  <c r="A79" i="11"/>
  <c r="B79" i="11"/>
  <c r="C79" i="11"/>
  <c r="D79" i="11"/>
  <c r="E79" i="11"/>
  <c r="F79" i="11"/>
  <c r="A80" i="11"/>
  <c r="B80" i="11"/>
  <c r="C80" i="11"/>
  <c r="D80" i="11"/>
  <c r="E80" i="11"/>
  <c r="G80" i="11"/>
  <c r="A81" i="11"/>
  <c r="B81" i="11"/>
  <c r="C81" i="11"/>
  <c r="D81" i="11"/>
  <c r="E81" i="11"/>
  <c r="F81" i="11"/>
  <c r="A82" i="11"/>
  <c r="B82" i="11"/>
  <c r="C82" i="11"/>
  <c r="D82" i="11"/>
  <c r="E82" i="11"/>
  <c r="G82" i="11"/>
  <c r="A83" i="11"/>
  <c r="B83" i="11"/>
  <c r="C83" i="11"/>
  <c r="D83" i="11"/>
  <c r="E83" i="11"/>
  <c r="F83" i="11"/>
  <c r="A84" i="11"/>
  <c r="B84" i="11"/>
  <c r="C84" i="11"/>
  <c r="D84" i="11"/>
  <c r="E84" i="11"/>
  <c r="G84" i="11"/>
  <c r="A85" i="11"/>
  <c r="B85" i="11"/>
  <c r="C85" i="11"/>
  <c r="D85" i="11"/>
  <c r="E85" i="11"/>
  <c r="F85" i="11"/>
  <c r="A86" i="11"/>
  <c r="B86" i="11"/>
  <c r="C86" i="11"/>
  <c r="D86" i="11"/>
  <c r="E86" i="11"/>
  <c r="G86" i="11"/>
  <c r="A87" i="11"/>
  <c r="B87" i="11"/>
  <c r="C87" i="11"/>
  <c r="D87" i="11"/>
  <c r="E87" i="11"/>
  <c r="F87" i="11"/>
  <c r="A88" i="11"/>
  <c r="B88" i="11"/>
  <c r="C88" i="11"/>
  <c r="D88" i="11"/>
  <c r="E88" i="11"/>
  <c r="G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G91" i="11"/>
  <c r="A92" i="11"/>
  <c r="B92" i="11"/>
  <c r="C92" i="11"/>
  <c r="D92" i="11"/>
  <c r="E92" i="11"/>
  <c r="A93" i="11"/>
  <c r="B93" i="11"/>
  <c r="C93" i="11"/>
  <c r="D93" i="11"/>
  <c r="E93" i="11"/>
  <c r="G93" i="11"/>
  <c r="A94" i="11"/>
  <c r="B94" i="11"/>
  <c r="C94" i="11"/>
  <c r="D94" i="11"/>
  <c r="E94" i="11"/>
  <c r="F94" i="11"/>
  <c r="G94" i="11"/>
  <c r="A95" i="11"/>
  <c r="B95" i="11"/>
  <c r="C95" i="11"/>
  <c r="D95" i="11"/>
  <c r="E95" i="11"/>
  <c r="G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G97" i="11"/>
  <c r="H97" i="11" s="1"/>
  <c r="A98" i="11"/>
  <c r="B98" i="11"/>
  <c r="C98" i="11"/>
  <c r="D98" i="11"/>
  <c r="E98" i="11"/>
  <c r="F98" i="11"/>
  <c r="A99" i="11"/>
  <c r="B99" i="11"/>
  <c r="C99" i="11"/>
  <c r="D99" i="11"/>
  <c r="E99" i="11"/>
  <c r="F99" i="11"/>
  <c r="G99" i="11"/>
  <c r="A100" i="11"/>
  <c r="B100" i="11"/>
  <c r="C100" i="11"/>
  <c r="D100" i="11"/>
  <c r="E100" i="11"/>
  <c r="F100" i="11"/>
  <c r="A101" i="11"/>
  <c r="B101" i="11"/>
  <c r="C101" i="11"/>
  <c r="D101" i="11"/>
  <c r="E101" i="11"/>
  <c r="G101" i="11"/>
  <c r="A102" i="11"/>
  <c r="B102" i="11"/>
  <c r="C102" i="11"/>
  <c r="D102" i="11"/>
  <c r="E102" i="11"/>
  <c r="F102" i="11"/>
  <c r="A103" i="11"/>
  <c r="B103" i="11"/>
  <c r="C103" i="11"/>
  <c r="D103" i="11"/>
  <c r="E103" i="11"/>
  <c r="G103" i="11"/>
  <c r="A104" i="11"/>
  <c r="B104" i="11"/>
  <c r="C104" i="11"/>
  <c r="D104" i="11"/>
  <c r="E104" i="11"/>
  <c r="F104" i="11"/>
  <c r="A105" i="11"/>
  <c r="B105" i="11"/>
  <c r="C105" i="11"/>
  <c r="D105" i="11"/>
  <c r="E105" i="11"/>
  <c r="G105" i="11"/>
  <c r="A106" i="11"/>
  <c r="B106" i="11"/>
  <c r="C106" i="11"/>
  <c r="D106" i="11"/>
  <c r="E106" i="11"/>
  <c r="F106" i="11"/>
  <c r="A107" i="11"/>
  <c r="B107" i="11"/>
  <c r="C107" i="11"/>
  <c r="D107" i="11"/>
  <c r="E107" i="11"/>
  <c r="G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G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G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G117" i="11"/>
  <c r="H117" i="11" s="1"/>
  <c r="A118" i="11"/>
  <c r="B118" i="11"/>
  <c r="C118" i="11"/>
  <c r="D118" i="11"/>
  <c r="E118" i="11"/>
  <c r="A119" i="11"/>
  <c r="B119" i="11"/>
  <c r="C119" i="11"/>
  <c r="D119" i="11"/>
  <c r="E119" i="11"/>
  <c r="G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H124" i="11" s="1"/>
  <c r="G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H127" i="11" s="1"/>
  <c r="G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G130" i="11"/>
  <c r="A131" i="11"/>
  <c r="B131" i="11"/>
  <c r="C131" i="11"/>
  <c r="D131" i="11"/>
  <c r="E131" i="11"/>
  <c r="F131" i="11"/>
  <c r="A132" i="11"/>
  <c r="B132" i="11"/>
  <c r="C132" i="11"/>
  <c r="D132" i="11"/>
  <c r="E132" i="11"/>
  <c r="G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G137" i="11"/>
  <c r="A138" i="11"/>
  <c r="B138" i="11"/>
  <c r="C138" i="11"/>
  <c r="D138" i="11"/>
  <c r="E138" i="11"/>
  <c r="F138" i="11"/>
  <c r="A139" i="11"/>
  <c r="B139" i="11"/>
  <c r="C139" i="11"/>
  <c r="D139" i="11"/>
  <c r="E139" i="11"/>
  <c r="G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G141" i="11"/>
  <c r="A142" i="11"/>
  <c r="B142" i="11"/>
  <c r="C142" i="11"/>
  <c r="D142" i="11"/>
  <c r="E142" i="11"/>
  <c r="A143" i="11"/>
  <c r="B143" i="11"/>
  <c r="C143" i="11"/>
  <c r="D143" i="11"/>
  <c r="E143" i="11"/>
  <c r="F143" i="11"/>
  <c r="H143" i="11" s="1"/>
  <c r="H142" i="11" s="1"/>
  <c r="G143" i="11"/>
  <c r="A144" i="11"/>
  <c r="B144" i="11"/>
  <c r="C144" i="11"/>
  <c r="D144" i="11"/>
  <c r="E144" i="11"/>
  <c r="F144" i="11"/>
  <c r="A145" i="11"/>
  <c r="B145" i="11"/>
  <c r="C145" i="11"/>
  <c r="D145" i="11"/>
  <c r="E145" i="11"/>
  <c r="A146" i="11"/>
  <c r="B146" i="11"/>
  <c r="C146" i="11"/>
  <c r="D146" i="11"/>
  <c r="E146" i="11"/>
  <c r="G146" i="11"/>
  <c r="A147" i="11"/>
  <c r="B147" i="11"/>
  <c r="C147" i="11"/>
  <c r="D147" i="11"/>
  <c r="E147" i="11"/>
  <c r="F147" i="11"/>
  <c r="G147" i="11"/>
  <c r="A148" i="11"/>
  <c r="B148" i="11"/>
  <c r="C148" i="11"/>
  <c r="D148" i="11"/>
  <c r="E148" i="11"/>
  <c r="G148" i="11"/>
  <c r="D149" i="11"/>
  <c r="F149" i="11"/>
  <c r="G149" i="11"/>
  <c r="D150" i="11"/>
  <c r="F8" i="10"/>
  <c r="H8" i="10" s="1"/>
  <c r="F11" i="10"/>
  <c r="H11" i="10" s="1"/>
  <c r="F14" i="10"/>
  <c r="H14" i="10" s="1"/>
  <c r="F16" i="10"/>
  <c r="H16" i="10" s="1"/>
  <c r="F21" i="10"/>
  <c r="F21" i="11" s="1"/>
  <c r="H21" i="11" s="1"/>
  <c r="H21" i="10"/>
  <c r="F28" i="10"/>
  <c r="H28" i="10" s="1"/>
  <c r="F32" i="10"/>
  <c r="F32" i="11" s="1"/>
  <c r="H32" i="10"/>
  <c r="F34" i="10"/>
  <c r="H34" i="10" s="1"/>
  <c r="H38" i="10"/>
  <c r="H37" i="10" s="1"/>
  <c r="H39" i="10"/>
  <c r="F40" i="10"/>
  <c r="F40" i="11" s="1"/>
  <c r="H40" i="10"/>
  <c r="H42" i="10"/>
  <c r="H43" i="10"/>
  <c r="H44" i="10"/>
  <c r="F47" i="10"/>
  <c r="H47" i="10" s="1"/>
  <c r="F49" i="10"/>
  <c r="H49" i="10" s="1"/>
  <c r="F51" i="10"/>
  <c r="H51" i="10" s="1"/>
  <c r="F53" i="10"/>
  <c r="F53" i="11" s="1"/>
  <c r="H53" i="10"/>
  <c r="F55" i="10"/>
  <c r="H55" i="10" s="1"/>
  <c r="F58" i="10"/>
  <c r="H58" i="10" s="1"/>
  <c r="F60" i="10"/>
  <c r="H60" i="10" s="1"/>
  <c r="F62" i="10"/>
  <c r="H62" i="10" s="1"/>
  <c r="F64" i="10"/>
  <c r="F64" i="11" s="1"/>
  <c r="H64" i="10"/>
  <c r="F66" i="10"/>
  <c r="H66" i="10" s="1"/>
  <c r="F69" i="10"/>
  <c r="H69" i="10"/>
  <c r="F74" i="10"/>
  <c r="H74" i="10" s="1"/>
  <c r="H76" i="10"/>
  <c r="F78" i="10"/>
  <c r="H78" i="10" s="1"/>
  <c r="F80" i="10"/>
  <c r="F80" i="11" s="1"/>
  <c r="H80" i="11" s="1"/>
  <c r="H80" i="10"/>
  <c r="F82" i="10"/>
  <c r="H82" i="10" s="1"/>
  <c r="F84" i="10"/>
  <c r="F84" i="11" s="1"/>
  <c r="H84" i="11" s="1"/>
  <c r="F86" i="10"/>
  <c r="H86" i="10" s="1"/>
  <c r="F88" i="10"/>
  <c r="F88" i="11" s="1"/>
  <c r="H91" i="10"/>
  <c r="F93" i="10"/>
  <c r="F93" i="11" s="1"/>
  <c r="H93" i="11" s="1"/>
  <c r="H93" i="10"/>
  <c r="F95" i="10"/>
  <c r="H95" i="10" s="1"/>
  <c r="F97" i="10"/>
  <c r="H97" i="10"/>
  <c r="F99" i="10"/>
  <c r="H99" i="10" s="1"/>
  <c r="F101" i="10"/>
  <c r="H101" i="10" s="1"/>
  <c r="F103" i="10"/>
  <c r="H103" i="10" s="1"/>
  <c r="F105" i="10"/>
  <c r="H105" i="10" s="1"/>
  <c r="F107" i="10"/>
  <c r="H107" i="10" s="1"/>
  <c r="F111" i="10"/>
  <c r="F111" i="11" s="1"/>
  <c r="H111" i="10"/>
  <c r="F115" i="10"/>
  <c r="H115" i="10" s="1"/>
  <c r="H117" i="10"/>
  <c r="F119" i="10"/>
  <c r="H119" i="10" s="1"/>
  <c r="F124" i="10"/>
  <c r="H124" i="10"/>
  <c r="F127" i="10"/>
  <c r="H127" i="10" s="1"/>
  <c r="F130" i="10"/>
  <c r="F130" i="11" s="1"/>
  <c r="H130" i="10"/>
  <c r="F132" i="10"/>
  <c r="H132" i="10" s="1"/>
  <c r="F137" i="10"/>
  <c r="F137" i="11" s="1"/>
  <c r="F139" i="10"/>
  <c r="H139" i="10" s="1"/>
  <c r="H141" i="10"/>
  <c r="F143" i="10"/>
  <c r="H143" i="10" s="1"/>
  <c r="H142" i="10" s="1"/>
  <c r="F146" i="10"/>
  <c r="F146" i="11" s="1"/>
  <c r="F148" i="10"/>
  <c r="F148" i="11" s="1"/>
  <c r="H148" i="11" s="1"/>
  <c r="AI26" i="9"/>
  <c r="U27" i="9"/>
  <c r="U28" i="9"/>
  <c r="U29" i="9"/>
  <c r="J77" i="9"/>
  <c r="J78" i="9"/>
  <c r="J80" i="9"/>
  <c r="AK80" i="9"/>
  <c r="J82" i="9"/>
  <c r="AK82" i="9"/>
  <c r="J83" i="9"/>
  <c r="AK83" i="9"/>
  <c r="F115" i="11" l="1"/>
  <c r="H115" i="11" s="1"/>
  <c r="F78" i="11"/>
  <c r="F66" i="11"/>
  <c r="F51" i="11"/>
  <c r="F16" i="11"/>
  <c r="H16" i="11" s="1"/>
  <c r="G18" i="13"/>
  <c r="H77" i="10"/>
  <c r="F132" i="11"/>
  <c r="H132" i="11" s="1"/>
  <c r="F74" i="11"/>
  <c r="H74" i="11" s="1"/>
  <c r="F49" i="11"/>
  <c r="H49" i="11" s="1"/>
  <c r="F14" i="11"/>
  <c r="H14" i="11" s="1"/>
  <c r="H13" i="11" s="1"/>
  <c r="G37" i="12"/>
  <c r="H7" i="10"/>
  <c r="H60" i="11"/>
  <c r="F8" i="11"/>
  <c r="H8" i="11" s="1"/>
  <c r="G50" i="12"/>
  <c r="G43" i="13"/>
  <c r="F107" i="11"/>
  <c r="F62" i="11"/>
  <c r="H62" i="11" s="1"/>
  <c r="F47" i="11"/>
  <c r="H47" i="11" s="1"/>
  <c r="H137" i="10"/>
  <c r="H118" i="10" s="1"/>
  <c r="F105" i="11"/>
  <c r="H105" i="11" s="1"/>
  <c r="F60" i="11"/>
  <c r="F103" i="11"/>
  <c r="H103" i="11" s="1"/>
  <c r="G5" i="12"/>
  <c r="G12" i="13"/>
  <c r="H88" i="10"/>
  <c r="F139" i="11"/>
  <c r="H139" i="11" s="1"/>
  <c r="H137" i="11"/>
  <c r="F101" i="11"/>
  <c r="H101" i="11" s="1"/>
  <c r="H42" i="11"/>
  <c r="F86" i="11"/>
  <c r="H86" i="11" s="1"/>
  <c r="H77" i="11" s="1"/>
  <c r="H11" i="11"/>
  <c r="G18" i="12"/>
  <c r="G17" i="12" s="1"/>
  <c r="G37" i="13"/>
  <c r="H148" i="10"/>
  <c r="H84" i="10"/>
  <c r="F95" i="11"/>
  <c r="H95" i="11" s="1"/>
  <c r="G43" i="12"/>
  <c r="H146" i="10"/>
  <c r="H145" i="10" s="1"/>
  <c r="F82" i="11"/>
  <c r="H82" i="11" s="1"/>
  <c r="F55" i="11"/>
  <c r="H55" i="11" s="1"/>
  <c r="H53" i="11"/>
  <c r="H38" i="11"/>
  <c r="G5" i="13"/>
  <c r="G4" i="13" s="1"/>
  <c r="F119" i="11"/>
  <c r="H119" i="11" s="1"/>
  <c r="H118" i="11" s="1"/>
  <c r="H91" i="11"/>
  <c r="H78" i="11"/>
  <c r="F28" i="11"/>
  <c r="H28" i="11" s="1"/>
  <c r="G12" i="12"/>
  <c r="H64" i="11"/>
  <c r="H58" i="11"/>
  <c r="H40" i="11"/>
  <c r="H146" i="11"/>
  <c r="H145" i="11" s="1"/>
  <c r="H99" i="11"/>
  <c r="H88" i="11"/>
  <c r="H44" i="11"/>
  <c r="H43" i="11" s="1"/>
  <c r="H39" i="11"/>
  <c r="H111" i="11"/>
  <c r="H141" i="11"/>
  <c r="H66" i="11"/>
  <c r="H51" i="11"/>
  <c r="H130" i="11"/>
  <c r="H107" i="11"/>
  <c r="H32" i="11"/>
  <c r="H31" i="11" s="1"/>
  <c r="H76" i="11"/>
  <c r="H46" i="10"/>
  <c r="H57" i="10"/>
  <c r="H31" i="10"/>
  <c r="H92" i="10"/>
  <c r="H13" i="10"/>
  <c r="H6" i="10" s="1"/>
  <c r="H46" i="11" l="1"/>
  <c r="H57" i="11"/>
  <c r="G17" i="13"/>
  <c r="G3" i="13" s="1"/>
  <c r="AE94" i="9" s="1"/>
  <c r="AL94" i="9" s="1"/>
  <c r="H7" i="11"/>
  <c r="G4" i="12"/>
  <c r="G3" i="12" s="1"/>
  <c r="AE91" i="9" s="1"/>
  <c r="AL91" i="9" s="1"/>
  <c r="H92" i="11"/>
  <c r="H37" i="11"/>
  <c r="H6" i="11" s="1"/>
  <c r="H45" i="10"/>
  <c r="H150" i="10" s="1"/>
  <c r="H45" i="11"/>
  <c r="H150" i="11" s="1"/>
  <c r="AE93" i="9" l="1"/>
  <c r="AL93" i="9" s="1"/>
  <c r="AL92" i="9" s="1"/>
  <c r="AE90" i="9"/>
  <c r="AE89" i="9" s="1"/>
  <c r="AE92" i="9" l="1"/>
  <c r="AE87" i="9" s="1"/>
  <c r="AI22" i="9" s="1"/>
  <c r="B7" i="1" s="1"/>
  <c r="AL90" i="9"/>
  <c r="AL89" i="9" s="1"/>
  <c r="AL87" i="9" s="1"/>
  <c r="E27" i="8"/>
  <c r="E70" i="8" s="1"/>
  <c r="E28" i="8"/>
  <c r="E29" i="8"/>
  <c r="E30" i="8"/>
  <c r="E31" i="8"/>
  <c r="E32" i="8"/>
  <c r="E74" i="8" s="1"/>
  <c r="C37" i="8"/>
  <c r="C38" i="8"/>
  <c r="C39" i="8"/>
  <c r="C40" i="8"/>
  <c r="C41" i="8"/>
  <c r="C42" i="8"/>
  <c r="C43" i="8"/>
  <c r="C44" i="8"/>
  <c r="C45" i="8"/>
  <c r="C46" i="8"/>
  <c r="C47" i="8"/>
  <c r="E71" i="8"/>
  <c r="E72" i="8"/>
  <c r="E73" i="8"/>
  <c r="N81" i="8"/>
  <c r="P81" i="8"/>
  <c r="BA81" i="8"/>
  <c r="N84" i="8"/>
  <c r="P84" i="8"/>
  <c r="BA84" i="8"/>
  <c r="J85" i="8"/>
  <c r="J84" i="8" s="1"/>
  <c r="N90" i="8"/>
  <c r="P90" i="8"/>
  <c r="BA90" i="8"/>
  <c r="J91" i="8"/>
  <c r="J92" i="8"/>
  <c r="N93" i="8"/>
  <c r="P93" i="8"/>
  <c r="BA93" i="8"/>
  <c r="J94" i="8"/>
  <c r="J95" i="8"/>
  <c r="J96" i="8"/>
  <c r="N97" i="8"/>
  <c r="P97" i="8"/>
  <c r="BA97" i="8"/>
  <c r="J98" i="8"/>
  <c r="J99" i="8"/>
  <c r="J100" i="8"/>
  <c r="N101" i="8"/>
  <c r="P101" i="8"/>
  <c r="BA101" i="8"/>
  <c r="J102" i="8"/>
  <c r="J104" i="8"/>
  <c r="J106" i="8"/>
  <c r="J108" i="8"/>
  <c r="J110" i="8"/>
  <c r="J42" i="8" s="1"/>
  <c r="N115" i="8"/>
  <c r="P115" i="8"/>
  <c r="BA115" i="8"/>
  <c r="J116" i="8"/>
  <c r="J117" i="8"/>
  <c r="K117" i="8" s="1"/>
  <c r="J118" i="8"/>
  <c r="J119" i="8"/>
  <c r="K119" i="8" s="1"/>
  <c r="J120" i="8"/>
  <c r="J121" i="8"/>
  <c r="K121" i="8" s="1"/>
  <c r="J122" i="8"/>
  <c r="K122" i="8" s="1"/>
  <c r="J123" i="8"/>
  <c r="K123" i="8" s="1"/>
  <c r="J124" i="8"/>
  <c r="K124" i="8" s="1"/>
  <c r="N125" i="8"/>
  <c r="P125" i="8"/>
  <c r="BA125" i="8"/>
  <c r="J126" i="8"/>
  <c r="J127" i="8"/>
  <c r="K127" i="8" s="1"/>
  <c r="J128" i="8"/>
  <c r="J129" i="8"/>
  <c r="J132" i="8"/>
  <c r="J133" i="8"/>
  <c r="J134" i="8"/>
  <c r="J137" i="8"/>
  <c r="J138" i="8"/>
  <c r="J139" i="8"/>
  <c r="N140" i="8"/>
  <c r="P140" i="8"/>
  <c r="BA140" i="8"/>
  <c r="J141" i="8"/>
  <c r="J142" i="8"/>
  <c r="J143" i="8"/>
  <c r="J144" i="8"/>
  <c r="J145" i="8"/>
  <c r="J146" i="8"/>
  <c r="J147" i="8"/>
  <c r="E27" i="7"/>
  <c r="E28" i="7"/>
  <c r="E29" i="7"/>
  <c r="E73" i="7" s="1"/>
  <c r="E30" i="7"/>
  <c r="E74" i="7" s="1"/>
  <c r="E31" i="7"/>
  <c r="E75" i="7" s="1"/>
  <c r="E32" i="7"/>
  <c r="E76" i="7" s="1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E72" i="7"/>
  <c r="N83" i="7"/>
  <c r="P83" i="7"/>
  <c r="BA83" i="7"/>
  <c r="N86" i="7"/>
  <c r="P86" i="7"/>
  <c r="BA86" i="7"/>
  <c r="J87" i="7"/>
  <c r="J88" i="7"/>
  <c r="J89" i="7"/>
  <c r="J90" i="7"/>
  <c r="J91" i="7"/>
  <c r="N92" i="7"/>
  <c r="P92" i="7"/>
  <c r="BA92" i="7"/>
  <c r="J93" i="7"/>
  <c r="J94" i="7"/>
  <c r="J95" i="7"/>
  <c r="J96" i="7"/>
  <c r="J97" i="7"/>
  <c r="N98" i="7"/>
  <c r="P98" i="7"/>
  <c r="BA98" i="7"/>
  <c r="J99" i="7"/>
  <c r="J98" i="7" s="1"/>
  <c r="J39" i="7" s="1"/>
  <c r="J100" i="7"/>
  <c r="J101" i="7"/>
  <c r="N102" i="7"/>
  <c r="P102" i="7"/>
  <c r="BA102" i="7"/>
  <c r="J103" i="7"/>
  <c r="J104" i="7"/>
  <c r="J105" i="7"/>
  <c r="N106" i="7"/>
  <c r="P106" i="7"/>
  <c r="BA106" i="7"/>
  <c r="J107" i="7"/>
  <c r="J108" i="7"/>
  <c r="J109" i="7"/>
  <c r="N110" i="7"/>
  <c r="P110" i="7"/>
  <c r="BA110" i="7"/>
  <c r="J115" i="7"/>
  <c r="J117" i="7"/>
  <c r="J119" i="7"/>
  <c r="J43" i="7" s="1"/>
  <c r="J124" i="7"/>
  <c r="J44" i="7" s="1"/>
  <c r="N127" i="7"/>
  <c r="P127" i="7"/>
  <c r="BA127" i="7"/>
  <c r="J128" i="7"/>
  <c r="J129" i="7"/>
  <c r="K129" i="7" s="1"/>
  <c r="J130" i="7"/>
  <c r="J131" i="7"/>
  <c r="K131" i="7" s="1"/>
  <c r="J132" i="7"/>
  <c r="J133" i="7"/>
  <c r="K133" i="7"/>
  <c r="J134" i="7"/>
  <c r="K134" i="7"/>
  <c r="J135" i="7"/>
  <c r="K135" i="7" s="1"/>
  <c r="J136" i="7"/>
  <c r="K136" i="7" s="1"/>
  <c r="N137" i="7"/>
  <c r="P137" i="7"/>
  <c r="BA137" i="7"/>
  <c r="J138" i="7"/>
  <c r="K138" i="7"/>
  <c r="J139" i="7"/>
  <c r="K139" i="7" s="1"/>
  <c r="J140" i="7"/>
  <c r="J141" i="7"/>
  <c r="J144" i="7"/>
  <c r="J145" i="7"/>
  <c r="J146" i="7"/>
  <c r="J149" i="7"/>
  <c r="J150" i="7"/>
  <c r="J151" i="7"/>
  <c r="N152" i="7"/>
  <c r="P152" i="7"/>
  <c r="BA152" i="7"/>
  <c r="J153" i="7"/>
  <c r="J154" i="7"/>
  <c r="J155" i="7"/>
  <c r="J156" i="7"/>
  <c r="J157" i="7"/>
  <c r="J158" i="7"/>
  <c r="J159" i="7"/>
  <c r="J160" i="7"/>
  <c r="J161" i="7"/>
  <c r="J162" i="7"/>
  <c r="F6" i="6"/>
  <c r="D9" i="6"/>
  <c r="F9" i="6" s="1"/>
  <c r="D12" i="6"/>
  <c r="F12" i="6" s="1"/>
  <c r="D14" i="6"/>
  <c r="F14" i="6" s="1"/>
  <c r="D17" i="6"/>
  <c r="F17" i="6" s="1"/>
  <c r="F21" i="6"/>
  <c r="F27" i="6"/>
  <c r="F28" i="6"/>
  <c r="F6" i="5"/>
  <c r="D9" i="5"/>
  <c r="F9" i="5" s="1"/>
  <c r="D12" i="5"/>
  <c r="F12" i="5"/>
  <c r="D14" i="5"/>
  <c r="F14" i="5"/>
  <c r="D17" i="5"/>
  <c r="F17" i="5"/>
  <c r="F21" i="5"/>
  <c r="F27" i="5"/>
  <c r="F28" i="5"/>
  <c r="D5" i="4"/>
  <c r="D8" i="4" s="1"/>
  <c r="F8" i="4" s="1"/>
  <c r="F7" i="4" s="1"/>
  <c r="F5" i="4"/>
  <c r="F4" i="4" s="1"/>
  <c r="F9" i="4"/>
  <c r="F10" i="4"/>
  <c r="D13" i="4"/>
  <c r="D18" i="4" s="1"/>
  <c r="F18" i="4" s="1"/>
  <c r="F17" i="4" s="1"/>
  <c r="F13" i="4"/>
  <c r="D14" i="4"/>
  <c r="D19" i="4" s="1"/>
  <c r="F19" i="4" s="1"/>
  <c r="F14" i="4"/>
  <c r="F12" i="4" s="1"/>
  <c r="F15" i="4"/>
  <c r="F22" i="4"/>
  <c r="F23" i="4"/>
  <c r="F24" i="4"/>
  <c r="F25" i="4"/>
  <c r="D5" i="3"/>
  <c r="F5" i="3"/>
  <c r="F4" i="3" s="1"/>
  <c r="D8" i="3"/>
  <c r="F8" i="3" s="1"/>
  <c r="F9" i="3"/>
  <c r="F10" i="3"/>
  <c r="D13" i="3"/>
  <c r="D18" i="3" s="1"/>
  <c r="F18" i="3" s="1"/>
  <c r="F13" i="3"/>
  <c r="D14" i="3"/>
  <c r="D19" i="3" s="1"/>
  <c r="F19" i="3" s="1"/>
  <c r="F15" i="3"/>
  <c r="F22" i="3"/>
  <c r="F23" i="3"/>
  <c r="F24" i="3"/>
  <c r="F25" i="3"/>
  <c r="AI26" i="2"/>
  <c r="U27" i="2"/>
  <c r="U28" i="2"/>
  <c r="U29" i="2"/>
  <c r="J77" i="2"/>
  <c r="J78" i="2"/>
  <c r="J80" i="2"/>
  <c r="AK80" i="2"/>
  <c r="J82" i="2"/>
  <c r="AK82" i="2"/>
  <c r="J83" i="2"/>
  <c r="AK83" i="2"/>
  <c r="J110" i="7" l="1"/>
  <c r="J42" i="7" s="1"/>
  <c r="F14" i="3"/>
  <c r="F21" i="4"/>
  <c r="F28" i="4" s="1"/>
  <c r="AE94" i="2" s="1"/>
  <c r="AL94" i="2" s="1"/>
  <c r="F29" i="5"/>
  <c r="AE91" i="2" s="1"/>
  <c r="AL91" i="2" s="1"/>
  <c r="F17" i="3"/>
  <c r="J130" i="8"/>
  <c r="J45" i="8" s="1"/>
  <c r="J101" i="8"/>
  <c r="J41" i="8" s="1"/>
  <c r="F7" i="3"/>
  <c r="F21" i="3"/>
  <c r="F12" i="3"/>
  <c r="J142" i="7"/>
  <c r="J47" i="7" s="1"/>
  <c r="J115" i="8"/>
  <c r="J43" i="8" s="1"/>
  <c r="U25" i="9"/>
  <c r="AI25" i="9" s="1"/>
  <c r="AI31" i="9" s="1"/>
  <c r="J93" i="8"/>
  <c r="J39" i="8" s="1"/>
  <c r="J135" i="8"/>
  <c r="J46" i="8" s="1"/>
  <c r="J125" i="8"/>
  <c r="J44" i="8" s="1"/>
  <c r="J90" i="8"/>
  <c r="J38" i="8" s="1"/>
  <c r="J97" i="8"/>
  <c r="J40" i="8" s="1"/>
  <c r="J140" i="8"/>
  <c r="J47" i="8" s="1"/>
  <c r="J127" i="7"/>
  <c r="J45" i="7" s="1"/>
  <c r="J152" i="7"/>
  <c r="J49" i="7" s="1"/>
  <c r="K128" i="7"/>
  <c r="J137" i="7"/>
  <c r="J46" i="7" s="1"/>
  <c r="J106" i="7"/>
  <c r="J41" i="7" s="1"/>
  <c r="J147" i="7"/>
  <c r="J48" i="7" s="1"/>
  <c r="J102" i="7"/>
  <c r="J40" i="7" s="1"/>
  <c r="J86" i="7"/>
  <c r="J37" i="7" s="1"/>
  <c r="J92" i="7"/>
  <c r="J38" i="7" s="1"/>
  <c r="J37" i="8"/>
  <c r="K126" i="8"/>
  <c r="K116" i="8"/>
  <c r="F29" i="6"/>
  <c r="AE95" i="2" s="1"/>
  <c r="AL95" i="2" s="1"/>
  <c r="F28" i="3"/>
  <c r="AE90" i="2" s="1"/>
  <c r="AL90" i="2" s="1"/>
  <c r="J36" i="8" l="1"/>
  <c r="AE96" i="2" s="1"/>
  <c r="J81" i="8"/>
  <c r="J36" i="7"/>
  <c r="AE92" i="2" s="1"/>
  <c r="J83" i="7"/>
  <c r="E19" i="8" l="1"/>
  <c r="E19" i="7"/>
  <c r="AL96" i="2"/>
  <c r="AL93" i="2" s="1"/>
  <c r="AE93" i="2"/>
  <c r="AL92" i="2"/>
  <c r="AL89" i="2" s="1"/>
  <c r="AE89" i="2"/>
  <c r="AL87" i="2" l="1"/>
  <c r="AE87" i="2"/>
  <c r="AI22" i="2" s="1"/>
  <c r="U25" i="2" s="1"/>
  <c r="AI25" i="2" s="1"/>
  <c r="AI31" i="2" s="1"/>
  <c r="B6" i="1" l="1"/>
  <c r="B8" i="1" s="1"/>
  <c r="B9" i="1" s="1"/>
  <c r="B10" i="1" s="1"/>
</calcChain>
</file>

<file path=xl/sharedStrings.xml><?xml version="1.0" encoding="utf-8"?>
<sst xmlns="http://schemas.openxmlformats.org/spreadsheetml/2006/main" count="1773" uniqueCount="618">
  <si>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</si>
  <si>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</si>
  <si>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</si>
  <si>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</si>
  <si>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</si>
  <si>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UK KaM – Rekonstrukce a oprava bloku B, kolej Kajetánka I</t>
  </si>
  <si>
    <t>DPH 21%</t>
  </si>
  <si>
    <t>Celkem vč. DPH</t>
  </si>
  <si>
    <t xml:space="preserve">Případné rozpory VV a PD, či položky dle vlastní zkušenosti z realizace zahrne do svého rozpočtu! </t>
  </si>
  <si>
    <t>kterou nelze samostatně vydat a jsou na sebe přímo vázány.</t>
  </si>
  <si>
    <t>Dodavatel (uchazeč) o vyspecifikovanou část se zavazuje překontrolovat výkaz výměr s příslušnou projektovou dokumentací,</t>
  </si>
  <si>
    <t>Náklady na dopravu a přesuny hmot, pokud není uvedeno jinak, musí být zahrnuty do ceny dodávky.</t>
  </si>
  <si>
    <t xml:space="preserve">Do ceny je nutno zahrnout  pomocný materiál a pomocné práce. Režie zhotovitele a vedlejší rozpočtové náklady musí být zahrnuty do cen položek. </t>
  </si>
  <si>
    <t>materiálu tak, aby celé zařízení bylo funkční</t>
  </si>
  <si>
    <t xml:space="preserve">Dodávka akce se předpokládá včetně kompletní montáže, veškerého souvisejícího doplňkového, podružného a montážního </t>
  </si>
  <si>
    <t xml:space="preserve">Součástí ceny musí být veškeré náklady, aby cena byla konečná a zahrnovala celou dodávku a montáž akce. </t>
  </si>
  <si>
    <t xml:space="preserve">Povinností dodavatele je překontrolovat specifikaci materiálu a případný chybějící materiál nebo výkony doplnit a ocenit. </t>
  </si>
  <si>
    <t xml:space="preserve">Při zpracování nabídky je nutné vycházet ze všech částí dokumentace (technické zprávy, výkresové dokumentace). </t>
  </si>
  <si>
    <t>Silnoproudé elektroinstlace</t>
  </si>
  <si>
    <t>Vzduchotechnika</t>
  </si>
  <si>
    <t>Vytápění</t>
  </si>
  <si>
    <t>Etapa 1</t>
  </si>
  <si>
    <t/>
  </si>
  <si>
    <t>Náklady z rozpočtů</t>
  </si>
  <si>
    <t>Typ</t>
  </si>
  <si>
    <t>Cena s DPH [CZK]</t>
  </si>
  <si>
    <t>Cena bez DPH [CZK]</t>
  </si>
  <si>
    <t>Popis</t>
  </si>
  <si>
    <t>Kód</t>
  </si>
  <si>
    <t>Zpracovatel:</t>
  </si>
  <si>
    <t>Zhotovitel: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</si>
  <si>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</si>
  <si>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</si>
  <si>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</si>
  <si>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</si>
  <si>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</si>
  <si>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</si>
  <si>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</si>
  <si>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</si>
  <si>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</si>
  <si>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</si>
  <si>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</si>
  <si>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</si>
  <si>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</si>
  <si>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</si>
  <si>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</si>
  <si>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</si>
  <si>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</si>
  <si>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</si>
  <si>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</si>
  <si>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</si>
  <si>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</si>
  <si>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</si>
  <si>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</si>
  <si>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</si>
  <si>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</si>
  <si>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</si>
  <si>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</si>
  <si>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DIČ:</t>
  </si>
  <si>
    <t xml:space="preserve"> </t>
  </si>
  <si>
    <t>IČ:</t>
  </si>
  <si>
    <t>CZ10690409</t>
  </si>
  <si>
    <t>Karlovo náměstí 287/18,  120 00 Praha 2 - Nové Město,</t>
  </si>
  <si>
    <t>studioDD projekt s.r.o.</t>
  </si>
  <si>
    <t>CZ00216208</t>
  </si>
  <si>
    <t>Kolej Hvězda, Blok A3, Zvoníčkova 5,  162 08 Praha 6</t>
  </si>
  <si>
    <t>00216208</t>
  </si>
  <si>
    <t>Universita Karlova, Koleje a Menzy</t>
  </si>
  <si>
    <t xml:space="preserve"> parc. č. 604/3v k. ú. Břevnov</t>
  </si>
  <si>
    <t>UK KAM  -rekonstrukce a oprava bloku B, koleje Kajetánka I - INV</t>
  </si>
  <si>
    <t>REKAPITULACE STAVBY</t>
  </si>
  <si>
    <t>kpl</t>
  </si>
  <si>
    <t>Proplach a napuštění systému</t>
  </si>
  <si>
    <t xml:space="preserve">Tlaková zkouška </t>
  </si>
  <si>
    <t>Vyvážení OS - přednastavení armatur a změření průtoků</t>
  </si>
  <si>
    <t>Montáže včetně pájení, závěsů potrubí, izolace potrubí, instalace zdroje tepla a jeho zprovoznění, Instalace OT atp.</t>
  </si>
  <si>
    <t>Ostatní</t>
  </si>
  <si>
    <t>bm</t>
  </si>
  <si>
    <t>trubicová návleková polyethylenová izolace DG 30 mm - d=28 mm</t>
  </si>
  <si>
    <t>trubicová návleková polyethylenová izolace DG 30 mm - d=18 mm</t>
  </si>
  <si>
    <t>Izolace</t>
  </si>
  <si>
    <t>Tvarovky</t>
  </si>
  <si>
    <t>Vícevrstvé plastové potrubí 26 x 3 PEX-AL-PEX v izolaci</t>
  </si>
  <si>
    <t>Vícevrstvé plastové potrubí 16 x 2 PEX-AL-PEX v izolaci</t>
  </si>
  <si>
    <t>Potrubí</t>
  </si>
  <si>
    <t>ks</t>
  </si>
  <si>
    <t>Uzavírací ventil DN50 s odvodněním</t>
  </si>
  <si>
    <t>Uzavírací ventil DN25 s odvodněním</t>
  </si>
  <si>
    <t>Sada spodního připojení koupelnového otopného tělěsa</t>
  </si>
  <si>
    <t>Ventily</t>
  </si>
  <si>
    <t>Radiátor kombinovaný v černé barvě. Rozměr radiátoru 50x122 cm. Včetně sad ypro upevnění, odvzdušnění, zaslepovacích zátek.</t>
  </si>
  <si>
    <t>OTOPNÁ TĚLESA</t>
  </si>
  <si>
    <t>Celková cena bez DPH</t>
  </si>
  <si>
    <t>Jednotková cena bez DPH</t>
  </si>
  <si>
    <t>množství</t>
  </si>
  <si>
    <t>m.j.</t>
  </si>
  <si>
    <t>název</t>
  </si>
  <si>
    <t>pozice</t>
  </si>
  <si>
    <t>Ing. Kamil Dvořáček</t>
  </si>
  <si>
    <t>vypracoval:</t>
  </si>
  <si>
    <t>D.1.4.a - Vzařízení pro vytápění</t>
  </si>
  <si>
    <t>Montáž zařízení, doprava, manipulace</t>
  </si>
  <si>
    <t>bez pozice</t>
  </si>
  <si>
    <t>Zaregulování potrubní sítě</t>
  </si>
  <si>
    <t>volná pozice</t>
  </si>
  <si>
    <t>A7</t>
  </si>
  <si>
    <t>Tlumič hluku soklový</t>
  </si>
  <si>
    <t>A6</t>
  </si>
  <si>
    <t>A5</t>
  </si>
  <si>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125</t>
    </r>
  </si>
  <si>
    <t>Talířový ventil - odtah</t>
  </si>
  <si>
    <t>A4</t>
  </si>
  <si>
    <t>m2</t>
  </si>
  <si>
    <t>Čtverhranné potrubí z pozinkovaného plechu se zatmelenými spárami vč. závěsného materiálu</t>
  </si>
  <si>
    <t>A3</t>
  </si>
  <si>
    <t>ø125</t>
  </si>
  <si>
    <t>Kruhové potrubí + dopojení</t>
  </si>
  <si>
    <t>A2</t>
  </si>
  <si>
    <t>Regulační prvek s tlumením</t>
  </si>
  <si>
    <t>A1</t>
  </si>
  <si>
    <t>Typ: IP55 - 2250 m3/h při 180 Pa - 230V, 296W</t>
  </si>
  <si>
    <t>střešní ventilátor</t>
  </si>
  <si>
    <t>O1</t>
  </si>
  <si>
    <t>Cena celkem</t>
  </si>
  <si>
    <t>Cena jednotková</t>
  </si>
  <si>
    <t>Množství celkem</t>
  </si>
  <si>
    <t>MJ</t>
  </si>
  <si>
    <t>Ing. Martin Šulc</t>
  </si>
  <si>
    <t>D.1.4.b - Vzduchotechnická zařízení</t>
  </si>
  <si>
    <t>Výchozí revize</t>
  </si>
  <si>
    <t>P</t>
  </si>
  <si>
    <t>Komplexní provozní zkoušky</t>
  </si>
  <si>
    <t>Koordinace s ostatními profesemi</t>
  </si>
  <si>
    <t>Stavební přípomoce</t>
  </si>
  <si>
    <t>Rezerva rozpočtu pro úpravy ve stávajícím rozvaděči napájejíci ventilátor</t>
  </si>
  <si>
    <t>Připojení stávající kabeláže a nové jističe v RS</t>
  </si>
  <si>
    <t>Připojení ovládání ventilátoru</t>
  </si>
  <si>
    <t>Úpravy ve stávající rozvodně</t>
  </si>
  <si>
    <t>Průrazy, začištění, protipožární ucpávky</t>
  </si>
  <si>
    <t>Provedení kabelových tras</t>
  </si>
  <si>
    <t>ROZPOCET</t>
  </si>
  <si>
    <t>1</t>
  </si>
  <si>
    <t>D</t>
  </si>
  <si>
    <t>Montážní a inženýrská činnost</t>
  </si>
  <si>
    <t>detaily viz. Legenda svítidel</t>
  </si>
  <si>
    <t>Nouzové svítidlo typ NeA</t>
  </si>
  <si>
    <t>M+P</t>
  </si>
  <si>
    <t>Nouzové svítidlo typ N6</t>
  </si>
  <si>
    <t>detaily viz. Legenda svítidel, dodávka včetně rámečku pro přisazenou montáž a napájecího zdroje</t>
  </si>
  <si>
    <t>Svítidlo typ L1p</t>
  </si>
  <si>
    <t>dodávka svítidel bude včetně nezbytného montážního a instalačního příslušenství</t>
  </si>
  <si>
    <t>Svítidlo typ C1</t>
  </si>
  <si>
    <t>Svítidlo typ D2</t>
  </si>
  <si>
    <t>Svítidlo typ D1</t>
  </si>
  <si>
    <t>kompatibilní se zvonkovým tlačítkem</t>
  </si>
  <si>
    <t>Zvonek 230V</t>
  </si>
  <si>
    <t>Tlačítko zvonkové 230V</t>
  </si>
  <si>
    <t>Zvonkové tlačítko</t>
  </si>
  <si>
    <t>Vypínač křížový č.7 komplet, barva bílá</t>
  </si>
  <si>
    <t>Vypínač č.7</t>
  </si>
  <si>
    <t>Vypínač schodišťový č.6 komplet, barva bílá</t>
  </si>
  <si>
    <t>Vypínač č.6</t>
  </si>
  <si>
    <t>Štítky a značení</t>
  </si>
  <si>
    <t>Elektroinstalační materiál</t>
  </si>
  <si>
    <t>M</t>
  </si>
  <si>
    <t>Drobný montážní materiál</t>
  </si>
  <si>
    <t>Rámečky k zásuvkám a vypínačům</t>
  </si>
  <si>
    <t>s přepěťovou ochranou</t>
  </si>
  <si>
    <t>Zásuvka 230V 16A jednonásobná bez rámečku, montáž pod omítku</t>
  </si>
  <si>
    <t>s clonkami</t>
  </si>
  <si>
    <t>Tlačítko, komplet, barva bílá</t>
  </si>
  <si>
    <t>Tlačítko (pro ventilátory)</t>
  </si>
  <si>
    <t>Vypínač jednopólový č.1 komplet, barva bílá</t>
  </si>
  <si>
    <t>Vypínač č.1</t>
  </si>
  <si>
    <t>doplnění řadových RS svorek</t>
  </si>
  <si>
    <t>Zapojení kabelů z RS* pro spínání ventilátoru</t>
  </si>
  <si>
    <t>Rozvaděč v 15.NP – ovládání ventilátoru</t>
  </si>
  <si>
    <t>přepojení stávajících vývodů elektroinstalace na nové jističe</t>
  </si>
  <si>
    <t>napájení bytových rozvodnic a připojení stávající kabeláže pro elektro v kuchyni vyjma sporáku</t>
  </si>
  <si>
    <t>spínání ventilátoru na střeše, doplnění řadových RS svorek</t>
  </si>
  <si>
    <t>Zapojení kabelů z bytových rozvodnic pro zajištění</t>
  </si>
  <si>
    <t>Dodávka nových komponent do stávající rozvodnice, dle schématu zapojení rozvodnice</t>
  </si>
  <si>
    <t>Rozvodnice „D“</t>
  </si>
  <si>
    <t>Rozvodnice „C“</t>
  </si>
  <si>
    <t>Rozvodnice „B“</t>
  </si>
  <si>
    <t>Rozvodnice „A“</t>
  </si>
  <si>
    <t>rozvody na chodbách, 1ks = 2m</t>
  </si>
  <si>
    <t>Lišta 20x20, bílá hranatá, bezhalogenová</t>
  </si>
  <si>
    <t>Lišta 60x60, bílá hranatá, bezhalogenová</t>
  </si>
  <si>
    <t>Lišta 60x40, bílá hranatá, bezhalogenová</t>
  </si>
  <si>
    <t>m</t>
  </si>
  <si>
    <t>zásuvky</t>
  </si>
  <si>
    <t>CYKY-J 3x2,5</t>
  </si>
  <si>
    <t xml:space="preserve">osvětlení   </t>
  </si>
  <si>
    <t>CYKY-O 3x1,5</t>
  </si>
  <si>
    <t>CYKY-J 3x1,5</t>
  </si>
  <si>
    <t>kabel od RS k rozvaděči VZT v 15.NP – všechna patra 1.NP – 15.NP</t>
  </si>
  <si>
    <t>CYKY-A 2x2,5</t>
  </si>
  <si>
    <t>propojení mezi rozvodnicí a RS (1.NP-7.NP)</t>
  </si>
  <si>
    <t>CXKH-R-O 2x1,5</t>
  </si>
  <si>
    <t>propojení mezi tlačítky v bytech 1.NP  - 7.NP</t>
  </si>
  <si>
    <t>CYKY-O 2x1,5</t>
  </si>
  <si>
    <t>Kabely silnoproud  - ovládání ventilátoru na střeše</t>
  </si>
  <si>
    <t>připojení sporáku v kuchyních 1.NP – 7.NP</t>
  </si>
  <si>
    <t>CYKY-J 5x2,5</t>
  </si>
  <si>
    <t>propojení mezi vypínači</t>
  </si>
  <si>
    <t>nouzové osvětlení na chodbách 1.NP – 7.NP</t>
  </si>
  <si>
    <t>osvětlení na chodbách 1.NP – 7.NP</t>
  </si>
  <si>
    <t>napájecí kabel z RS do rozvodnice</t>
  </si>
  <si>
    <t>CXKH-R-J 3x4</t>
  </si>
  <si>
    <t>nouzové osvětlení, 1xCY = 20 Kč, při objednání nutno definovat barvy. Cena jednoho metru je 2x20 Kč</t>
  </si>
  <si>
    <t>1x (2x CY6)</t>
  </si>
  <si>
    <t>noční osvětlení, 1xCY = 15 Kč, při objednání nutno definovat barvy. Cena jednoho metru je 4x15 Kč</t>
  </si>
  <si>
    <t>1x (4x CY4)</t>
  </si>
  <si>
    <t>večerní osvětlení, cena 1xCY = 15 Kč, při objednání nutno definovat barvy. Cena jednoho metru je 4x15 Kč</t>
  </si>
  <si>
    <t>uzemnění rozdělení soustavy TN-C na TN-S u všech RS</t>
  </si>
  <si>
    <t>1x CY25</t>
  </si>
  <si>
    <t>napájecí kabeláž pro všechny patrové rozvaděče RS, cena 1xCY = 112 Kč, při objednání nutno definovat barvy. Cena jednoho metru je 4x112 Kč</t>
  </si>
  <si>
    <t>1x (4x CY50)</t>
  </si>
  <si>
    <t>J. suť [t]</t>
  </si>
  <si>
    <t>Hmotnost
celkem [t]</t>
  </si>
  <si>
    <t>J. hmotnost
[t]</t>
  </si>
  <si>
    <t>Nh celkem [h]</t>
  </si>
  <si>
    <t>J. Nh [h]</t>
  </si>
  <si>
    <t>Poznámka</t>
  </si>
  <si>
    <t>cena celkem
[CZK]</t>
  </si>
  <si>
    <t>cena/montáž</t>
  </si>
  <si>
    <t>cena/mat.</t>
  </si>
  <si>
    <t>mj</t>
  </si>
  <si>
    <t>poznámka</t>
  </si>
  <si>
    <t>popis</t>
  </si>
  <si>
    <t>typ</t>
  </si>
  <si>
    <t>pč</t>
  </si>
  <si>
    <t>-1</t>
  </si>
  <si>
    <t>Náklady soupisu celkem</t>
  </si>
  <si>
    <t>Poznámky:</t>
  </si>
  <si>
    <t>Rozpočet zpracoval:</t>
  </si>
  <si>
    <t>Zodpovědný projektant:</t>
  </si>
  <si>
    <t>Profese:</t>
  </si>
  <si>
    <t>SOUPIS PRACÍ  A MATERIÁLU</t>
  </si>
  <si>
    <t>nové patrové rozvaděče 8.NP – 15.NP</t>
  </si>
  <si>
    <t>osvětlení na patrových chodbách 8.NP – 15.NP</t>
  </si>
  <si>
    <t>Elektroinstalace – silnoproud pro byty na patrech 8.NP-15.NP</t>
  </si>
  <si>
    <t>Etapa 2:</t>
  </si>
  <si>
    <t xml:space="preserve">výměna stávající kabeláže ve stoupačce pro večerní, noční a nouzové osvětlení </t>
  </si>
  <si>
    <t>nová kabeláž pro ovládání ventilátoru na střeše z RS na patrech 1.NP – 15.NP</t>
  </si>
  <si>
    <t>nové napájecí kabely z rozvodny pro patra 1.NP – 7.NP i 8.NP – 15.NP</t>
  </si>
  <si>
    <t>nové patrové rozvaděče 1.NP – 7.NP</t>
  </si>
  <si>
    <t>osvětlení na patrových chodbách 1.NP – 7.NP</t>
  </si>
  <si>
    <t>Elektroinstalace – silnoproud pro byty na patrech 1.NP-7.NP</t>
  </si>
  <si>
    <t>Etapa 1:</t>
  </si>
  <si>
    <t>REKAPITULACE ČLENĚNÍ SOUPISU PRACÍ A MATERIÁLU</t>
  </si>
  <si>
    <t>Jiří Flosman</t>
  </si>
  <si>
    <t xml:space="preserve">Universita Karlova, Koleje a Menzy </t>
  </si>
  <si>
    <t>Elektroinstalace – silnoproud</t>
  </si>
  <si>
    <t xml:space="preserve">Etapa 1 </t>
  </si>
  <si>
    <t>UK KAM - rekonstrukce a oprava bloku B, kolej Kajetánka I</t>
  </si>
  <si>
    <t>v ---  níže se nacházejí doplnkové a pomocné údaje k sestavám  --- v</t>
  </si>
  <si>
    <t>KRYCÍ LIST SOUPISU</t>
  </si>
  <si>
    <t>Osvětlení na chodbách k bytům – 8.NP – 15.NP včetně nouzového osvětlení</t>
  </si>
  <si>
    <t>Elektrické přístroje silnoproud – chodba k bytům (8.NP-15.NP)</t>
  </si>
  <si>
    <t>propojení mezi rozvodnicí a RS (8.NP-15.NP)</t>
  </si>
  <si>
    <t>propojení mezi tlačítky v bytech 8.NP  - 15.NP</t>
  </si>
  <si>
    <t>připojení sporáku v kuchyních 8.NP – 15.NP</t>
  </si>
  <si>
    <t>nouzové osvětlení na chodbách 8.NP – 15.NP</t>
  </si>
  <si>
    <t>osvětlení na chodbách 8.NP – 15.NP</t>
  </si>
  <si>
    <t>Etapa 2</t>
  </si>
  <si>
    <t>ZTI</t>
  </si>
  <si>
    <t>STA</t>
  </si>
  <si>
    <t>Stavební část</t>
  </si>
  <si>
    <t>UK KAM  -rekonstrukce a oprava bloku B, koleje Kajetánka I - NEI</t>
  </si>
  <si>
    <t xml:space="preserve">Celkem   </t>
  </si>
  <si>
    <t xml:space="preserve">1703,4+694,92+4407,45   </t>
  </si>
  <si>
    <t xml:space="preserve">Dvojnásobné bílé malby ze směsí za sucha dobře otěruvzdorných v místnostech do 3,80 m   </t>
  </si>
  <si>
    <t>784221101</t>
  </si>
  <si>
    <t>784</t>
  </si>
  <si>
    <t xml:space="preserve">Základní akrylátová jednonásobná bezbarvá penetrace podkladu v místnostech v do 3,80 m   </t>
  </si>
  <si>
    <t>784181101</t>
  </si>
  <si>
    <t xml:space="preserve">Dokončovací práce - malby a tapety   </t>
  </si>
  <si>
    <t xml:space="preserve">4*15   </t>
  </si>
  <si>
    <t>kus</t>
  </si>
  <si>
    <t xml:space="preserve">Nátěr ocelové zárubně včetně obroušení stávajícího nátěru   </t>
  </si>
  <si>
    <t>783</t>
  </si>
  <si>
    <t xml:space="preserve">Dokončovací práce - nátěry   </t>
  </si>
  <si>
    <t>%</t>
  </si>
  <si>
    <t xml:space="preserve">Přesun hmot procentní pro obklady keramické v objektech v přes 36 do 48 m   </t>
  </si>
  <si>
    <t>998781205</t>
  </si>
  <si>
    <t>781</t>
  </si>
  <si>
    <t xml:space="preserve">D+M zrcadla 600/900   </t>
  </si>
  <si>
    <t xml:space="preserve">1078,26 * 1,1   </t>
  </si>
  <si>
    <t xml:space="preserve">obklad keramický nemrazuvzdorný povrch reliéfní/matný tl do 10mm přes 6 do 9ks/m2   </t>
  </si>
  <si>
    <t>59761729</t>
  </si>
  <si>
    <t>597</t>
  </si>
  <si>
    <t xml:space="preserve">-0,6*1,97*4*15   </t>
  </si>
  <si>
    <t xml:space="preserve">2*(1,59+1,72)*2,15*4*15   </t>
  </si>
  <si>
    <t xml:space="preserve">-0,6*1,2*4*15   </t>
  </si>
  <si>
    <t xml:space="preserve">2*(1,5+0,85)*1,2*4*15   </t>
  </si>
  <si>
    <t xml:space="preserve">Montáž obkladů keramických hladkých lepených cementovým flexibilním lepidlem přes 9 do 12 ks/m2   </t>
  </si>
  <si>
    <t>781472216</t>
  </si>
  <si>
    <t xml:space="preserve">808,2 * 1,1   </t>
  </si>
  <si>
    <t xml:space="preserve">profil ukončovací pro vnější hrany obkladů hliník matně eloxovaný 10x2500mm   </t>
  </si>
  <si>
    <t>59054123</t>
  </si>
  <si>
    <t>590</t>
  </si>
  <si>
    <t xml:space="preserve">2,15*4*15   </t>
  </si>
  <si>
    <t xml:space="preserve">2*(1,59+1,72+1,5+0,85)*4*15   </t>
  </si>
  <si>
    <t xml:space="preserve">Montáž profilu ukončujícího rohového nebo vanového   </t>
  </si>
  <si>
    <t>781161021</t>
  </si>
  <si>
    <t xml:space="preserve">(0,85+2*0,87)*1,85*4*15   </t>
  </si>
  <si>
    <t xml:space="preserve">2*(1,59+1,72+1,5+0,85)*0,15*4*15   </t>
  </si>
  <si>
    <t xml:space="preserve">Izolace pod obklad nátěrem nebo stěrkou ve dvou vrstvách   </t>
  </si>
  <si>
    <t>781131112</t>
  </si>
  <si>
    <t xml:space="preserve">Nátěr penetrační na stěnu   </t>
  </si>
  <si>
    <t>781121011</t>
  </si>
  <si>
    <t xml:space="preserve">Dokončovací práce - obklady   </t>
  </si>
  <si>
    <t xml:space="preserve">Přesun hmot procentní pro podlahy povlakové v objektech v přes 36 do 48 m   </t>
  </si>
  <si>
    <t>998776205</t>
  </si>
  <si>
    <t>776</t>
  </si>
  <si>
    <t xml:space="preserve">1924,92 * 1,02   </t>
  </si>
  <si>
    <t xml:space="preserve">lišta podlahová PVC zakončovací   </t>
  </si>
  <si>
    <t>28342166</t>
  </si>
  <si>
    <t>283</t>
  </si>
  <si>
    <t xml:space="preserve">-0,6*2*4*15   </t>
  </si>
  <si>
    <t xml:space="preserve">-0,8*3*4*15   </t>
  </si>
  <si>
    <t xml:space="preserve">2*(2,765+5,6+2,876+2,855+1,1+2,645)*4*15   </t>
  </si>
  <si>
    <t xml:space="preserve">Montáž obvodových lišt lepením   </t>
  </si>
  <si>
    <t>776421111</t>
  </si>
  <si>
    <t xml:space="preserve">Odstranění soklíků a lišt pryžových nebo plastových   </t>
  </si>
  <si>
    <t>776410811</t>
  </si>
  <si>
    <t xml:space="preserve">1573,8 * 1,1   </t>
  </si>
  <si>
    <t xml:space="preserve">PVC vinyl homogenní protiskluzná se vsypem a výztuž. vrstvou, s nopy tl 2,00mm nášlapná vrstva 2,00mm, hořlavost Bfl-s1, třída zátěže 34/43, útlum 13dB, bodová zátěž &lt;= 0,10mm, protiskluznost R10   </t>
  </si>
  <si>
    <t>28411143</t>
  </si>
  <si>
    <t>284</t>
  </si>
  <si>
    <t xml:space="preserve">(3,24+15,14+7,85)*4*15   </t>
  </si>
  <si>
    <t xml:space="preserve">Lepení pásů z PVC standardním lepidlem   </t>
  </si>
  <si>
    <t>776221111</t>
  </si>
  <si>
    <t xml:space="preserve">(15,14+7,85+3,24)*4*15   </t>
  </si>
  <si>
    <t xml:space="preserve">Demontáž lepených povlakových podlah bez podložky ručně   </t>
  </si>
  <si>
    <t>776201811</t>
  </si>
  <si>
    <t xml:space="preserve">Stěrka podlahová nivelační pro vyrovnání podkladu povlakových podlah pevnosti 20 MPa tl přes 3 do 5 mm   </t>
  </si>
  <si>
    <t>776141112</t>
  </si>
  <si>
    <t xml:space="preserve">2*(3,24+15,14+7,85)*4*15   </t>
  </si>
  <si>
    <t xml:space="preserve">Vodou ředitelná penetrace savého podkladu povlakových podlah   </t>
  </si>
  <si>
    <t>776121112</t>
  </si>
  <si>
    <t xml:space="preserve">149,507+1573,8   </t>
  </si>
  <si>
    <t xml:space="preserve">Vysátí podkladu povlakových podlah   </t>
  </si>
  <si>
    <t>776111311</t>
  </si>
  <si>
    <t xml:space="preserve">Odstranění zbytků lepidla z podkladu povlakových podlah broušením   </t>
  </si>
  <si>
    <t>776111116</t>
  </si>
  <si>
    <t xml:space="preserve">Podlahy povlakové   </t>
  </si>
  <si>
    <t xml:space="preserve">Přesun hmot procentní pro podlahy z dlaždic v objektech v přes 36 do 48 m   </t>
  </si>
  <si>
    <t>998771205</t>
  </si>
  <si>
    <t>771</t>
  </si>
  <si>
    <t xml:space="preserve">-2*0,6*4*15   </t>
  </si>
  <si>
    <t xml:space="preserve">Izolace těsnícími pásy mezi podlahou a stěnou   </t>
  </si>
  <si>
    <t>771591264</t>
  </si>
  <si>
    <t xml:space="preserve">(2,16+1,14)*4*15   </t>
  </si>
  <si>
    <t xml:space="preserve">Izolace pod dlažbu nátěrem nebo stěrkou ve dvou vrstvách   </t>
  </si>
  <si>
    <t>771591112</t>
  </si>
  <si>
    <t xml:space="preserve">198 * 1,1   </t>
  </si>
  <si>
    <t xml:space="preserve">dlažba keramická slinutá nemrazuvzdorná povrch hladký/matný tl do 10mm přes 9 do 12ks/m2   </t>
  </si>
  <si>
    <t>59761135</t>
  </si>
  <si>
    <t xml:space="preserve">Montáž podlah keramických hladkých lepených cementovým flexibilním lepidlem přes 9 do 12 ks/m2   </t>
  </si>
  <si>
    <t>771574416</t>
  </si>
  <si>
    <t xml:space="preserve">(1,595*0,845+1,43*0,8)*4*15   </t>
  </si>
  <si>
    <t xml:space="preserve">Demontáž podlah z dlaždic keramických lepených   </t>
  </si>
  <si>
    <t>771573810</t>
  </si>
  <si>
    <t xml:space="preserve">2*(2,16+1,14)*4*15   </t>
  </si>
  <si>
    <t xml:space="preserve">Nátěr penetrační na podlahu   </t>
  </si>
  <si>
    <t>771121011</t>
  </si>
  <si>
    <t xml:space="preserve">Podlahy z dlaždic   </t>
  </si>
  <si>
    <t xml:space="preserve">Přesun hmot procentní pro kce truhlářské v objektech v přes 36 do 48 m   </t>
  </si>
  <si>
    <t>998766205</t>
  </si>
  <si>
    <t>766</t>
  </si>
  <si>
    <t xml:space="preserve">Demontáž truhlářských vestavěných skříní dvoukřídlových   </t>
  </si>
  <si>
    <t>766825821</t>
  </si>
  <si>
    <t xml:space="preserve">2*4*15   </t>
  </si>
  <si>
    <t xml:space="preserve">š.600   </t>
  </si>
  <si>
    <t xml:space="preserve">3*4*15   </t>
  </si>
  <si>
    <t xml:space="preserve">š.800   </t>
  </si>
  <si>
    <t xml:space="preserve">Vyvěšení nebo zavěšení dřevěných křídel dveří pl do 2 m2   </t>
  </si>
  <si>
    <t>766691914</t>
  </si>
  <si>
    <t xml:space="preserve">Demontáž prahů dveří jednokřídlových   </t>
  </si>
  <si>
    <t>766491851</t>
  </si>
  <si>
    <t xml:space="preserve">Dveře D3.1 - křídlo 800/1970 bezp.tř. RC2 + dubový práh   </t>
  </si>
  <si>
    <t xml:space="preserve">8*15   </t>
  </si>
  <si>
    <t xml:space="preserve">Dveře D2.2 - křídlo 600/1970 + ocelová zárubeň   </t>
  </si>
  <si>
    <t xml:space="preserve">Dveře D2.1 - křídlo 800/1970   </t>
  </si>
  <si>
    <t xml:space="preserve">Konstrukce truhlářské   </t>
  </si>
  <si>
    <t>soubor</t>
  </si>
  <si>
    <t xml:space="preserve">Demontáž baterie stojánkové do jednoho otvoru   </t>
  </si>
  <si>
    <t>725820802</t>
  </si>
  <si>
    <t>721</t>
  </si>
  <si>
    <t xml:space="preserve">Demontáž baterie nástěnné do G 3 / 4   </t>
  </si>
  <si>
    <t>725820801</t>
  </si>
  <si>
    <t xml:space="preserve">Demontáž vaniček sprchových bez výtokových armatur   </t>
  </si>
  <si>
    <t>725240812</t>
  </si>
  <si>
    <t xml:space="preserve">Demontáž umyvadel bez výtokových armatur   </t>
  </si>
  <si>
    <t>725210821</t>
  </si>
  <si>
    <t xml:space="preserve">Demontáž klozetu Kombi   </t>
  </si>
  <si>
    <t>725110814</t>
  </si>
  <si>
    <t xml:space="preserve">Zdravotechnika - zařizovací předměty   </t>
  </si>
  <si>
    <t>725</t>
  </si>
  <si>
    <t xml:space="preserve">Práce a dodávky PSV   </t>
  </si>
  <si>
    <t>PSV</t>
  </si>
  <si>
    <t>t</t>
  </si>
  <si>
    <t xml:space="preserve">Přesun hmot pro budovy monolitické v přes 36 do 48 m   </t>
  </si>
  <si>
    <t>998012025</t>
  </si>
  <si>
    <t>011</t>
  </si>
  <si>
    <t xml:space="preserve">Přesun hmot   </t>
  </si>
  <si>
    <t>998</t>
  </si>
  <si>
    <t xml:space="preserve">Poplatek za uložení na skládce (skládkovné) stavebního odpadu ze směsí nebo oddělených frakcí betonu, cihel a keramických výrobků kód odpadu 17 01 07   </t>
  </si>
  <si>
    <t>997013609</t>
  </si>
  <si>
    <t>013</t>
  </si>
  <si>
    <t xml:space="preserve">114,648*19   </t>
  </si>
  <si>
    <t xml:space="preserve">Příplatek k odvozu suti a vybouraných hmot na skládku ZKD 1 km přes 1 km   </t>
  </si>
  <si>
    <t>997013509</t>
  </si>
  <si>
    <t xml:space="preserve">Odvoz suti a vybouraných hmot na skládku nebo meziskládku do 1 km se složením   </t>
  </si>
  <si>
    <t>997013501</t>
  </si>
  <si>
    <t xml:space="preserve">Vnitrostaveništní doprava suti a vybouraných hmot pro budovy v přes 36 do 45 m   </t>
  </si>
  <si>
    <t>997013121</t>
  </si>
  <si>
    <t xml:space="preserve">Přesun sutě   </t>
  </si>
  <si>
    <t>997</t>
  </si>
  <si>
    <t xml:space="preserve">0,6*1,97*2*4*15   </t>
  </si>
  <si>
    <t xml:space="preserve">zárubeň 600/1970   </t>
  </si>
  <si>
    <t xml:space="preserve">Vybourání kovových dveřních zárubní pl do 2 m2   </t>
  </si>
  <si>
    <t>968072455</t>
  </si>
  <si>
    <t xml:space="preserve">(4*0,8+1,775+0,795+0,845+1,745)*2,5*4*15   </t>
  </si>
  <si>
    <t xml:space="preserve">Bourání pórobetonových příček nebo přizdívek tl do 100 mm   </t>
  </si>
  <si>
    <t>962086110</t>
  </si>
  <si>
    <t xml:space="preserve">Ostatní konstrukce a práce, bourání   </t>
  </si>
  <si>
    <t>9</t>
  </si>
  <si>
    <t xml:space="preserve">-5*0,8*1,97*4*15   </t>
  </si>
  <si>
    <t xml:space="preserve">(2*(2,765+5,475+2,875+2,73+1,1)+2,645)*2,5*4*15   </t>
  </si>
  <si>
    <t xml:space="preserve">Oprava vnitřní vápenocementové hladké omítky stěn v rozsahu plochy přes 10 do 30 % s celoplošným přeštukováním   </t>
  </si>
  <si>
    <t>612325417</t>
  </si>
  <si>
    <t>014</t>
  </si>
  <si>
    <t xml:space="preserve">(1,59+2*1,72)*0,35*4*15   </t>
  </si>
  <si>
    <t xml:space="preserve">-0,6*0,77*4*15   </t>
  </si>
  <si>
    <t xml:space="preserve">(2*0,85+1,5)*1,3*4*15   </t>
  </si>
  <si>
    <t xml:space="preserve">nad obklad   </t>
  </si>
  <si>
    <t xml:space="preserve">-2*0,6*1,97*4*15   </t>
  </si>
  <si>
    <t xml:space="preserve">(2,645+2*0,375)*2,5*4*15   </t>
  </si>
  <si>
    <t xml:space="preserve">Vápenocementová omítka štuková dvouvrstvá vnitřních stěn nanášená ručně   </t>
  </si>
  <si>
    <t>612321141</t>
  </si>
  <si>
    <t xml:space="preserve">(1,59+2*1,72)*2,15*4*15   </t>
  </si>
  <si>
    <t xml:space="preserve">(2*0,85+1,5)*1,2*4*15   </t>
  </si>
  <si>
    <t xml:space="preserve">Vápenocementová omítka hladká jednovrstvá vnitřních stěn nanášená ručně   </t>
  </si>
  <si>
    <t>612321121</t>
  </si>
  <si>
    <t xml:space="preserve">28,39*4*15   </t>
  </si>
  <si>
    <t xml:space="preserve">Oprava vnitřní vápenocementové hladké omítky stropů v rozsahu plochy přes 10 do 30 % s celoplošným přeštukováním   </t>
  </si>
  <si>
    <t>611325417</t>
  </si>
  <si>
    <t xml:space="preserve">Úpravy povrchů, podlahy a osazování výplní   </t>
  </si>
  <si>
    <t>6</t>
  </si>
  <si>
    <t xml:space="preserve">1,845*2,5*4*15   </t>
  </si>
  <si>
    <t xml:space="preserve">Přizdívka z pórobetonových tvárnic tl 100 mm   </t>
  </si>
  <si>
    <t>346272236</t>
  </si>
  <si>
    <t xml:space="preserve">(2*0,925+1,5+2*0,795+0,825+0,85)*2,5*4*15   </t>
  </si>
  <si>
    <t xml:space="preserve">Příčka z pórobetonových hladkých tvárnic na tenkovrstvou maltu tl 75 mm   </t>
  </si>
  <si>
    <t>342272215</t>
  </si>
  <si>
    <t xml:space="preserve">Svislé a kompletní konstrukce   </t>
  </si>
  <si>
    <t>3</t>
  </si>
  <si>
    <t xml:space="preserve">Práce a dodávky HSV   </t>
  </si>
  <si>
    <t>HSV</t>
  </si>
  <si>
    <t>10</t>
  </si>
  <si>
    <t>7</t>
  </si>
  <si>
    <t>5</t>
  </si>
  <si>
    <t>4</t>
  </si>
  <si>
    <t>2</t>
  </si>
  <si>
    <t>Kód položky</t>
  </si>
  <si>
    <t>KCN</t>
  </si>
  <si>
    <t>Č.</t>
  </si>
  <si>
    <t>Milan Žamberský</t>
  </si>
  <si>
    <t>D.1.1- Architektonicko stavebni část</t>
  </si>
  <si>
    <t xml:space="preserve">akrylátová, nohy k akrylátovým vestavným vaničkám; sifon k vaničkám, chromová krytka; posuvné dveře a pevná stěna; baterie sprchová páková, set dvoufunkční sprcha + tyč 600mm + mýdlenka + hadice, včetně kotvícího, pomocného materiálu a montáže </t>
  </si>
  <si>
    <t>S</t>
  </si>
  <si>
    <t>Sprchová vanička - S</t>
  </si>
  <si>
    <t>41</t>
  </si>
  <si>
    <t>U</t>
  </si>
  <si>
    <t>Umyvadlo - U
sifon umyvadlový chrom; baterie stojánková páková, ovládání zátky; 2x rohový ventil s filtrem,                                                                  včetně kotvícího, pomocného materiálu a montáže</t>
  </si>
  <si>
    <t>40</t>
  </si>
  <si>
    <t>WC</t>
  </si>
  <si>
    <t>Klozet kombinační se splachovací nádržkou - WC</t>
  </si>
  <si>
    <t>39</t>
  </si>
  <si>
    <t>Zařizovací předměty - viz dodávka interiéru</t>
  </si>
  <si>
    <t>h</t>
  </si>
  <si>
    <t>HZS-Práce pomocné</t>
  </si>
  <si>
    <t>38</t>
  </si>
  <si>
    <t>HZS-Práce středně kvalifikované</t>
  </si>
  <si>
    <t>37</t>
  </si>
  <si>
    <t>HZS-Práce vysoce kvalifikované</t>
  </si>
  <si>
    <t>36</t>
  </si>
  <si>
    <t>Dokumentace skutečného provedení - 4 paré</t>
  </si>
  <si>
    <t>35</t>
  </si>
  <si>
    <t>pozn.: Náklady zhotovitele, související s prováděním zkoušek a revizí předepsaných technickými normami nebo objednatelem a které jsou pro provedení díla nezbytné.</t>
  </si>
  <si>
    <t>Zkoušky a revize</t>
  </si>
  <si>
    <t>34</t>
  </si>
  <si>
    <t>Příplatek na realizační práce - dle skutečnosti, (stavební výpomoc pro ZTI - kanalizace)</t>
  </si>
  <si>
    <t>33</t>
  </si>
  <si>
    <t>Vedlejší náklady</t>
  </si>
  <si>
    <t>Příplatek na realizační práce - dle skutečnosti, (napojení na stávající vodovod)</t>
  </si>
  <si>
    <t>32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</si>
  <si>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kulový kohout s vypouštěním,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</si>
  <si>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teplé vodě</t>
    </r>
  </si>
  <si>
    <t>31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</si>
  <si>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zpětná klapka,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</si>
  <si>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studené vodě</t>
    </r>
  </si>
  <si>
    <t>30</t>
  </si>
  <si>
    <t>Rohový kulový ventil - Chrom, 1/2" x 3/8"</t>
  </si>
  <si>
    <t xml:space="preserve">Rohový ventil d20 pro WC </t>
  </si>
  <si>
    <t>29</t>
  </si>
  <si>
    <t>2xRohový kulový ventil - Chrom, 1/2" x 3/8"</t>
  </si>
  <si>
    <t xml:space="preserve">2xRohový ventil d20 pro umyvadlo </t>
  </si>
  <si>
    <t>28</t>
  </si>
  <si>
    <t>Armatury a zařízení</t>
  </si>
  <si>
    <t xml:space="preserve"> - dodávka stavby</t>
  </si>
  <si>
    <t>Drážky ve zdech pro potrubí</t>
  </si>
  <si>
    <t>27</t>
  </si>
  <si>
    <t>Prostupy stropem, stěnami</t>
  </si>
  <si>
    <t>26</t>
  </si>
  <si>
    <t>ref.:  - potrubní izolační pouzdra tl. 25-40mm, min. 0,045 W/m.K</t>
  </si>
  <si>
    <t xml:space="preserve">Ochrana vodovodního potrubí přilepenými termoizolačními trubicemi z PE tl přes 20 mm DN nad 22 mm - pro vodovodní rozvody teplé vody </t>
  </si>
  <si>
    <t>25</t>
  </si>
  <si>
    <t xml:space="preserve">Ochrana vodovodního potrubí přilepenými termoizolačními trubicemi z PE tl přes 20 mm DN do 22 mm - pro vodovodní rozvody teplé vody </t>
  </si>
  <si>
    <t>24</t>
  </si>
  <si>
    <t>ref.:  - potrubní izolační pouzdra tl. 13mm, min. 0,045 W/m.K</t>
  </si>
  <si>
    <t xml:space="preserve">Ochrana vodovodního potrubí přilepenými termoizolačními trubicemi z PE tl přes 9 do 13 mm DN přes 22 do 45 mm - pro vodovodní rozvody studené vody </t>
  </si>
  <si>
    <t>23</t>
  </si>
  <si>
    <t xml:space="preserve">Ochrana vodovodního potrubí přilepenými termoizolačními trubicemi z PE tl přes 9 do 13 mm DN do 22 mm - pro vodovodní rozvody studené vody </t>
  </si>
  <si>
    <t>22</t>
  </si>
  <si>
    <t>pozn.: PP-RCT EVO S4 / SDR9 PN22 32x3,6, hlavní rozvody cirkulace v šachtě</t>
  </si>
  <si>
    <t>Potrubí vodovodní plastové PP-RCT svar polyfúze D 32</t>
  </si>
  <si>
    <t>21</t>
  </si>
  <si>
    <t>pozn.: PP-RCT EVO S4 / SDR9 PN22 25x2,8, hlavní rozvody cirkulace v šachtě</t>
  </si>
  <si>
    <t>Potrubí vodovodní plastové PP-RCT svar polyfúze D 25</t>
  </si>
  <si>
    <t>20</t>
  </si>
  <si>
    <t>pozn.: PP-RCT EVO S4 / SDR9 PN22 50x5,6, hlavní rozvody teplé vody v šachtě</t>
  </si>
  <si>
    <t>Potrubí vodovodní plastové PP-RCT svar polyfúze D 50</t>
  </si>
  <si>
    <t>19</t>
  </si>
  <si>
    <t>pozn.: PP-RCT EVO S4 / SDR9 PN22 40x4,5, hlavní rozvody teplé vody v šachtě</t>
  </si>
  <si>
    <t>Potrubí vodovodní plastové PP-RCT svar polyfúze D 40</t>
  </si>
  <si>
    <t>18</t>
  </si>
  <si>
    <t>pozn.: PP-RCT EVO S4 / SDR9 PN22 32x3,6, hlavní rozvody teplé vody v šachtě</t>
  </si>
  <si>
    <t>17</t>
  </si>
  <si>
    <t>pozn.: PP-RCT EVO S4 / SDR9 PN22 25x2,8, připojovací potrubí teplé vody</t>
  </si>
  <si>
    <t>16</t>
  </si>
  <si>
    <t>pozn.: PP-RCT EVO S4 / SDR9 PN22 20x2,3, připojovací potrubí teplé vody</t>
  </si>
  <si>
    <t>Potrubí vodovodní plastové PP-RCT svar polyfúze D 20</t>
  </si>
  <si>
    <t>15</t>
  </si>
  <si>
    <t>pozn.: PP-RCT EVO S4 / SDR9 PN22 50x5,6, hlavní rozvody studené vody přev. pod stropem</t>
  </si>
  <si>
    <t>14</t>
  </si>
  <si>
    <t>pozn.: PP-RCT EVO S4 / SDR9 PN22 40x4,5, hlavní rozvody studené vody přev. pod stropem</t>
  </si>
  <si>
    <t>13</t>
  </si>
  <si>
    <t>pozn.: PP-RCT EVO S4 / SDR9 PN22 32x3,6, hlavní rozvody studené vody v šachtě</t>
  </si>
  <si>
    <t>12</t>
  </si>
  <si>
    <t>pozn.: PP-RCT EVO S4 / SDR9 PN22 25x2,8, připojovací potrubí studené vody</t>
  </si>
  <si>
    <t>11</t>
  </si>
  <si>
    <t>pozn.: PP-RCT EVO S4 / SDR9 PN22 20x2,3, připojovací potrubí studené vody</t>
  </si>
  <si>
    <t>Vnitřní vodovod</t>
  </si>
  <si>
    <t>pozn.: napojení v 1.PP a pod střechou</t>
  </si>
  <si>
    <t>Příplatek na realizační práce - dle skutečnosti, (napojení na stávající kanalizaci)</t>
  </si>
  <si>
    <t>09</t>
  </si>
  <si>
    <t>pozn.: větrací hlavice, vpusti</t>
  </si>
  <si>
    <t>Kontrola a vyčištění stávající armatur DN 110</t>
  </si>
  <si>
    <t>08</t>
  </si>
  <si>
    <t>Revizní dvířka kovová 300x300 mm</t>
  </si>
  <si>
    <t>07</t>
  </si>
  <si>
    <t>ref. HTRE DN110</t>
  </si>
  <si>
    <t>Čistící kus DN 110</t>
  </si>
  <si>
    <t>06</t>
  </si>
  <si>
    <t>Armatury a tvarovky</t>
  </si>
  <si>
    <t>05</t>
  </si>
  <si>
    <t>Prostupy základy, stropem, stěnami</t>
  </si>
  <si>
    <t>04</t>
  </si>
  <si>
    <t>Potrubí kanalizační z PP připojovací DN 50</t>
  </si>
  <si>
    <t>03</t>
  </si>
  <si>
    <t>Potrubí kanalizační z PP připojovací DN 110</t>
  </si>
  <si>
    <t>02</t>
  </si>
  <si>
    <t>pozn.: splašková kanaliazace</t>
  </si>
  <si>
    <t>Potrubí kanalizační z PP odpadní DN 110</t>
  </si>
  <si>
    <t>01</t>
  </si>
  <si>
    <t>pozn.: dešťová kanaliazace</t>
  </si>
  <si>
    <t xml:space="preserve">Vnitřní kanalizace </t>
  </si>
  <si>
    <t>Zdravotně technické instalace</t>
  </si>
  <si>
    <t>Martin Edlman</t>
  </si>
  <si>
    <t>D.1.4.c - Zdravotně technické instalace</t>
  </si>
  <si>
    <t>ref.: - potrubní izolační pouzdra tl. 25-40mm, min. 0,045 W/m.K</t>
  </si>
  <si>
    <t xml:space="preserve">Revizní dvířka D3.2 - 1x SDK RB 12,5 - rozměr 700/1000   </t>
  </si>
  <si>
    <t>Opravena písařská chyba</t>
  </si>
  <si>
    <t>Opravena chybná výměra</t>
  </si>
  <si>
    <t>Změna výměry dle nového požadvky objednatele na rozmístění zásuvek v pokojích</t>
  </si>
  <si>
    <t>Rozvaděč RS – patrový rozvaděč 1.NP – 15.NP</t>
  </si>
  <si>
    <t>Rozvaděčová technika (1.NP – 15.NP)</t>
  </si>
  <si>
    <t>Kabelové trasy (lišty 1.NP – 15.NP)</t>
  </si>
  <si>
    <t>Kabely silnoproud  - napájení bytových rozvodnic z RS (1.etapa – 1.NP – 15.NP) a okruhy osvětlení na patrových chodbách</t>
  </si>
  <si>
    <t>Kabely silnoproud  - napájení patrových rozvaděčů na všech patrech</t>
  </si>
  <si>
    <t>Opraven chybný popis</t>
  </si>
  <si>
    <t>Kabely silnoproud  - rozvody v bytech 1.NP – 15.NP</t>
  </si>
  <si>
    <t>Elektrické přístroje silnoproud – všechny byty (1.NP – 15.NP)</t>
  </si>
  <si>
    <t>Elektrické přístroje silnoproud – chodba k bytům (1.NP-15.NP)</t>
  </si>
  <si>
    <t>Osvětlení v bytech – 1.NP – 15.NP</t>
  </si>
  <si>
    <t>Osvětlení na chodbách k bytům – 1.NP – 15.NP včetně nouzového osvětlení</t>
  </si>
  <si>
    <t>Kabely silnoproud  - napájení bytových rozvodnic z RS (2.etapa – 1.NP – 15.NP)</t>
  </si>
  <si>
    <t>Položka zrušena</t>
  </si>
  <si>
    <t>Popložka zrušena</t>
  </si>
  <si>
    <t>Změna položky a výměry dle nového požadvky objednatele na rozmístění zásuvek v pokojích</t>
  </si>
  <si>
    <t>hluboké splachování, sedátko barva bílá bez sklápěcí automatiky</t>
  </si>
  <si>
    <t>Oprava popisu položky</t>
  </si>
  <si>
    <t>VRN</t>
  </si>
  <si>
    <t>Vedlejší rozpočtové náklady</t>
  </si>
  <si>
    <t xml:space="preserve">veškeré činnosti související s bezpečnostními opatřeními na ochranu osob a majetku </t>
  </si>
  <si>
    <t xml:space="preserve">zřízení, odstranění a zajištění zařízení staveniště včetně napojení na inženýrské sítě, vodné, stočné, elektrická energie, teplo apod., odvoz odpadu a likvidace odpadu, případně zajištění uložení odpadu na skládce, a to v souladu s příslušnými předpisy, zabezpečení, střežení a ochrana staveniště (a to i po dobu přerušení prací) </t>
  </si>
  <si>
    <t xml:space="preserve">uvedení všech povrchů a okolí staveniště dotčených stavbou do původního stavu </t>
  </si>
  <si>
    <t xml:space="preserve">zpracování výrobní a dílenské dokumentace v rozsahu, který určuje projektová dokumentace nebo podle požadavků objednatele </t>
  </si>
  <si>
    <t xml:space="preserve">projednání a zajištění případného zvláštního užívání komunikací a veřejného prostranství včetně úhrady vyměřených poplatků a nájemného, případné dopravní značení, </t>
  </si>
  <si>
    <t xml:space="preserve">zajištění fotodokumentace vč. popisů </t>
  </si>
  <si>
    <t xml:space="preserve">zpracování povodňového a havarijního plánu stavby podle příslušných právních předpisů </t>
  </si>
  <si>
    <t xml:space="preserve">zpracování plánu organizace výstavby v rozsahu, který určuje projektová dokumentace nebo podle požadavků objednatele, plán organizace výstavby je zhotovitel povinen předložit objednateli do 10 pracovních dnů od uzavření smlouvy ke schválení </t>
  </si>
  <si>
    <t xml:space="preserve">zpracování dokumentace skutečného provedení stavby v rozsahu, který určuje projektová dokumentace nebo platné právní předpisy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</si>
</sst>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\.mm\.yyyy"/>
    <numFmt numFmtId="165" formatCode="#,##0.00%"/>
    <numFmt numFmtId="166" formatCode="_-* #,##0\ [$Kč-405]_-;\-* #,##0\ [$Kč-405]_-;_-* &quot;-&quot;??\ [$Kč-405]_-;_-@_-"/>
    <numFmt numFmtId="167" formatCode="_-* #,##0\ &quot;Kč&quot;_-;\-* #,##0\ &quot;Kč&quot;_-;_-* &quot;-&quot;??\ &quot;Kč&quot;_-;_-@_-"/>
    <numFmt numFmtId="168" formatCode="_-* #,##0\ &quot;Kč&quot;_-;\-* #,##0\ &quot;Kč&quot;_-;_-* &quot;-&quot;??\ &quot;Kč&quot;_-;_-@"/>
    <numFmt numFmtId="169" formatCode="_(#,##0&quot;.&quot;_);;;_(@_)"/>
    <numFmt numFmtId="170" formatCode="#,##0.00000;\-#,##0.00000"/>
    <numFmt numFmtId="171" formatCode="#,##0.00&quot; Kč&quot;"/>
    <numFmt numFmtId="172" formatCode="#,##0.0"/>
    <numFmt numFmtId="173" formatCode="#,##0.000;\-#,##0.000"/>
    <numFmt numFmtId="174" formatCode="#,##0.00_ ;\-#,##0.00\ "/>
    <numFmt numFmtId="175" formatCode="#,##0.00\ &quot;Kč&quot;"/>
    <numFmt numFmtId="176" formatCode="#,##0.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charset val="1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336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464646"/>
      <name val="Calibri"/>
      <family val="2"/>
      <charset val="238"/>
      <scheme val="minor"/>
    </font>
    <font>
      <b/>
      <sz val="10"/>
      <color rgb="FF96969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Arial CYR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sz val="8"/>
      <color indexed="20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i/>
      <sz val="7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7"/>
      <color rgb="FFFF0000"/>
      <name val="Arial CE"/>
      <charset val="238"/>
    </font>
    <font>
      <vertAlign val="subscript"/>
      <sz val="8"/>
      <name val="Arial CE"/>
      <charset val="238"/>
    </font>
    <font>
      <vertAlign val="superscript"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b/>
      <u/>
      <sz val="10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2DBDB"/>
        <bgColor rgb="FFF2DBDB"/>
      </patternFill>
    </fill>
    <fill>
      <patternFill patternType="solid">
        <fgColor theme="7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  <fill>
      <patternFill patternType="solid">
        <fgColor theme="7" tint="0.79998168889431442"/>
        <bgColor rgb="FFB6DDE8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 tint="-0.14999847407452621"/>
        <bgColor indexed="3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Alignment="0">
      <alignment vertical="top"/>
      <protection locked="0"/>
    </xf>
  </cellStyleXfs>
  <cellXfs count="408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5" fillId="0" borderId="0" xfId="1" applyFont="1" applyAlignment="1" applyProtection="1"/>
    <xf numFmtId="0" fontId="6" fillId="0" borderId="0" xfId="1" applyFont="1" applyAlignment="1" applyProtection="1">
      <alignment horizontal="left" vertical="top"/>
    </xf>
    <xf numFmtId="0" fontId="5" fillId="0" borderId="0" xfId="1" applyFont="1" applyProtection="1">
      <alignment vertical="top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4" fontId="11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/>
    </xf>
    <xf numFmtId="4" fontId="12" fillId="0" borderId="0" xfId="1" applyNumberFormat="1" applyFont="1" applyAlignment="1" applyProtection="1">
      <alignment vertical="center"/>
    </xf>
    <xf numFmtId="4" fontId="12" fillId="0" borderId="0" xfId="1" applyNumberFormat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5" fillId="2" borderId="12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4" fillId="0" borderId="9" xfId="1" applyFont="1" applyBorder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5" fillId="0" borderId="14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15" xfId="1" applyFont="1" applyBorder="1" applyAlignment="1" applyProtection="1">
      <alignment horizontal="left" vertical="center"/>
    </xf>
    <xf numFmtId="0" fontId="5" fillId="0" borderId="9" xfId="1" applyFont="1" applyBorder="1" applyAlignment="1" applyProtection="1"/>
    <xf numFmtId="0" fontId="5" fillId="0" borderId="16" xfId="1" applyFont="1" applyBorder="1" applyAlignment="1" applyProtection="1">
      <alignment vertical="center"/>
    </xf>
    <xf numFmtId="0" fontId="18" fillId="0" borderId="16" xfId="1" applyFont="1" applyBorder="1" applyAlignment="1" applyProtection="1">
      <alignment horizontal="left" vertical="center"/>
    </xf>
    <xf numFmtId="0" fontId="5" fillId="3" borderId="0" xfId="1" applyFont="1" applyFill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10" fillId="3" borderId="12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5" fillId="0" borderId="9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/>
    <xf numFmtId="0" fontId="5" fillId="4" borderId="0" xfId="1" applyFont="1" applyFill="1">
      <alignment vertical="top"/>
      <protection locked="0"/>
    </xf>
    <xf numFmtId="0" fontId="5" fillId="4" borderId="0" xfId="1" applyFont="1" applyFill="1" applyAlignment="1">
      <protection locked="0"/>
    </xf>
    <xf numFmtId="0" fontId="14" fillId="0" borderId="0" xfId="1" applyFont="1" applyAlignment="1" applyProtection="1">
      <alignment horizontal="left" vertical="center"/>
    </xf>
    <xf numFmtId="0" fontId="5" fillId="4" borderId="0" xfId="1" applyFont="1" applyFill="1" applyAlignment="1">
      <alignment horizontal="left" vertical="top"/>
      <protection locked="0"/>
    </xf>
    <xf numFmtId="0" fontId="20" fillId="4" borderId="0" xfId="1" applyFont="1" applyFill="1" applyAlignment="1">
      <protection locked="0"/>
    </xf>
    <xf numFmtId="0" fontId="5" fillId="0" borderId="0" xfId="1" applyFont="1" applyAlignment="1" applyProtection="1">
      <alignment horizontal="left" vertical="top"/>
    </xf>
    <xf numFmtId="0" fontId="20" fillId="0" borderId="0" xfId="1" applyFont="1" applyProtection="1">
      <alignment vertical="top"/>
    </xf>
    <xf numFmtId="49" fontId="5" fillId="0" borderId="0" xfId="1" applyNumberFormat="1" applyFont="1" applyAlignment="1" applyProtection="1">
      <alignment horizontal="left" vertical="top"/>
    </xf>
    <xf numFmtId="14" fontId="14" fillId="4" borderId="0" xfId="1" applyNumberFormat="1" applyFont="1" applyFill="1" applyAlignment="1">
      <alignment horizontal="left" vertical="center"/>
      <protection locked="0"/>
    </xf>
    <xf numFmtId="0" fontId="16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4" fillId="0" borderId="0" xfId="1" applyProtection="1">
      <alignment vertical="top"/>
    </xf>
    <xf numFmtId="0" fontId="4" fillId="0" borderId="0" xfId="1" applyAlignment="1" applyProtection="1"/>
    <xf numFmtId="166" fontId="21" fillId="0" borderId="17" xfId="1" applyNumberFormat="1" applyFont="1" applyBorder="1" applyAlignment="1" applyProtection="1"/>
    <xf numFmtId="0" fontId="21" fillId="0" borderId="18" xfId="1" applyFont="1" applyBorder="1" applyAlignment="1" applyProtection="1"/>
    <xf numFmtId="0" fontId="21" fillId="0" borderId="18" xfId="1" applyFont="1" applyBorder="1" applyAlignment="1" applyProtection="1">
      <alignment horizontal="center" vertical="center"/>
    </xf>
    <xf numFmtId="0" fontId="22" fillId="0" borderId="19" xfId="1" applyFont="1" applyBorder="1" applyAlignment="1" applyProtection="1">
      <alignment horizontal="center" vertical="center"/>
    </xf>
    <xf numFmtId="0" fontId="22" fillId="0" borderId="0" xfId="1" applyFont="1" applyProtection="1">
      <alignment vertical="top"/>
    </xf>
    <xf numFmtId="166" fontId="23" fillId="0" borderId="6" xfId="1" applyNumberFormat="1" applyFont="1" applyBorder="1" applyAlignment="1" applyProtection="1">
      <alignment horizontal="center" vertical="center" wrapText="1"/>
    </xf>
    <xf numFmtId="166" fontId="23" fillId="0" borderId="20" xfId="1" applyNumberFormat="1" applyFont="1" applyBorder="1" applyAlignment="1" applyProtection="1">
      <alignment horizontal="center" vertical="center" wrapText="1"/>
    </xf>
    <xf numFmtId="1" fontId="22" fillId="0" borderId="20" xfId="1" applyNumberFormat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left"/>
    </xf>
    <xf numFmtId="0" fontId="22" fillId="0" borderId="5" xfId="1" applyFont="1" applyBorder="1" applyAlignment="1" applyProtection="1">
      <alignment horizontal="center" vertical="center"/>
    </xf>
    <xf numFmtId="166" fontId="23" fillId="0" borderId="4" xfId="1" applyNumberFormat="1" applyFont="1" applyBorder="1" applyAlignment="1" applyProtection="1">
      <alignment horizontal="center" vertical="center" wrapText="1"/>
    </xf>
    <xf numFmtId="166" fontId="23" fillId="4" borderId="21" xfId="1" applyNumberFormat="1" applyFont="1" applyFill="1" applyBorder="1" applyAlignment="1">
      <alignment horizontal="center" vertical="center" wrapText="1"/>
      <protection locked="0"/>
    </xf>
    <xf numFmtId="1" fontId="22" fillId="0" borderId="21" xfId="1" applyNumberFormat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 vertical="center"/>
    </xf>
    <xf numFmtId="166" fontId="23" fillId="5" borderId="2" xfId="1" applyNumberFormat="1" applyFont="1" applyFill="1" applyBorder="1" applyAlignment="1" applyProtection="1">
      <alignment horizontal="center" vertical="center" wrapText="1"/>
    </xf>
    <xf numFmtId="0" fontId="22" fillId="5" borderId="22" xfId="1" applyFont="1" applyFill="1" applyBorder="1" applyAlignment="1" applyProtection="1"/>
    <xf numFmtId="0" fontId="22" fillId="5" borderId="22" xfId="1" applyFont="1" applyFill="1" applyBorder="1" applyAlignment="1" applyProtection="1">
      <alignment horizontal="center" vertical="center"/>
    </xf>
    <xf numFmtId="0" fontId="21" fillId="5" borderId="22" xfId="1" applyFont="1" applyFill="1" applyBorder="1" applyAlignment="1" applyProtection="1"/>
    <xf numFmtId="0" fontId="22" fillId="5" borderId="1" xfId="1" applyFont="1" applyFill="1" applyBorder="1" applyAlignment="1" applyProtection="1">
      <alignment horizontal="center" vertical="center"/>
    </xf>
    <xf numFmtId="166" fontId="23" fillId="6" borderId="6" xfId="1" applyNumberFormat="1" applyFont="1" applyFill="1" applyBorder="1" applyAlignment="1" applyProtection="1">
      <alignment horizontal="center" vertical="center" wrapText="1"/>
    </xf>
    <xf numFmtId="166" fontId="23" fillId="6" borderId="20" xfId="1" applyNumberFormat="1" applyFont="1" applyFill="1" applyBorder="1" applyAlignment="1" applyProtection="1">
      <alignment horizontal="center" vertical="center" wrapText="1"/>
    </xf>
    <xf numFmtId="1" fontId="22" fillId="6" borderId="20" xfId="1" applyNumberFormat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left"/>
    </xf>
    <xf numFmtId="0" fontId="22" fillId="6" borderId="5" xfId="1" applyFont="1" applyFill="1" applyBorder="1" applyAlignment="1" applyProtection="1">
      <alignment horizontal="center" vertical="center"/>
    </xf>
    <xf numFmtId="0" fontId="22" fillId="6" borderId="6" xfId="1" applyFont="1" applyFill="1" applyBorder="1" applyAlignment="1" applyProtection="1"/>
    <xf numFmtId="0" fontId="22" fillId="6" borderId="20" xfId="1" applyFont="1" applyFill="1" applyBorder="1" applyAlignment="1" applyProtection="1"/>
    <xf numFmtId="1" fontId="22" fillId="0" borderId="23" xfId="1" applyNumberFormat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left" wrapText="1"/>
    </xf>
    <xf numFmtId="0" fontId="22" fillId="0" borderId="24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 wrapText="1"/>
    </xf>
    <xf numFmtId="0" fontId="24" fillId="0" borderId="0" xfId="1" applyFont="1" applyProtection="1">
      <alignment vertical="top"/>
    </xf>
    <xf numFmtId="166" fontId="23" fillId="0" borderId="21" xfId="1" applyNumberFormat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left" vertical="center" wrapText="1"/>
    </xf>
    <xf numFmtId="166" fontId="23" fillId="5" borderId="22" xfId="1" applyNumberFormat="1" applyFont="1" applyFill="1" applyBorder="1" applyAlignment="1" applyProtection="1">
      <alignment horizontal="center" vertical="center" wrapText="1"/>
    </xf>
    <xf numFmtId="0" fontId="21" fillId="5" borderId="22" xfId="1" applyFont="1" applyFill="1" applyBorder="1" applyAlignment="1" applyProtection="1">
      <alignment horizontal="left" vertical="center"/>
    </xf>
    <xf numFmtId="167" fontId="22" fillId="0" borderId="23" xfId="1" applyNumberFormat="1" applyFont="1" applyBorder="1" applyAlignment="1" applyProtection="1">
      <alignment horizontal="center" wrapText="1"/>
    </xf>
    <xf numFmtId="167" fontId="22" fillId="0" borderId="23" xfId="1" applyNumberFormat="1" applyFont="1" applyBorder="1" applyAlignment="1" applyProtection="1">
      <alignment wrapText="1"/>
    </xf>
    <xf numFmtId="49" fontId="22" fillId="0" borderId="0" xfId="1" applyNumberFormat="1" applyFont="1" applyAlignment="1" applyProtection="1">
      <alignment horizontal="right" vertical="center"/>
    </xf>
    <xf numFmtId="49" fontId="22" fillId="0" borderId="0" xfId="1" applyNumberFormat="1" applyFont="1" applyAlignment="1" applyProtection="1">
      <alignment horizontal="center" vertical="center"/>
    </xf>
    <xf numFmtId="49" fontId="25" fillId="0" borderId="0" xfId="1" applyNumberFormat="1" applyFont="1" applyAlignment="1" applyProtection="1">
      <alignment horizontal="left" vertical="center" wrapText="1"/>
    </xf>
    <xf numFmtId="49" fontId="25" fillId="0" borderId="0" xfId="1" applyNumberFormat="1" applyFont="1" applyAlignment="1" applyProtection="1">
      <alignment horizontal="left" vertical="center"/>
    </xf>
    <xf numFmtId="168" fontId="26" fillId="7" borderId="0" xfId="1" applyNumberFormat="1" applyFont="1" applyFill="1" applyAlignment="1" applyProtection="1"/>
    <xf numFmtId="168" fontId="22" fillId="8" borderId="25" xfId="1" applyNumberFormat="1" applyFont="1" applyFill="1" applyBorder="1" applyAlignment="1" applyProtection="1"/>
    <xf numFmtId="168" fontId="22" fillId="9" borderId="25" xfId="1" applyNumberFormat="1" applyFont="1" applyFill="1" applyBorder="1" applyAlignment="1">
      <protection locked="0"/>
    </xf>
    <xf numFmtId="1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left" vertical="center" wrapText="1"/>
    </xf>
    <xf numFmtId="0" fontId="22" fillId="8" borderId="25" xfId="1" applyFont="1" applyFill="1" applyBorder="1" applyAlignment="1" applyProtection="1">
      <alignment horizontal="center" wrapText="1"/>
    </xf>
    <xf numFmtId="168" fontId="22" fillId="10" borderId="25" xfId="1" applyNumberFormat="1" applyFont="1" applyFill="1" applyBorder="1" applyAlignment="1" applyProtection="1"/>
    <xf numFmtId="0" fontId="22" fillId="10" borderId="25" xfId="1" applyFont="1" applyFill="1" applyBorder="1" applyAlignment="1" applyProtection="1"/>
    <xf numFmtId="168" fontId="22" fillId="11" borderId="25" xfId="1" applyNumberFormat="1" applyFont="1" applyFill="1" applyBorder="1" applyAlignment="1" applyProtection="1"/>
    <xf numFmtId="3" fontId="22" fillId="11" borderId="25" xfId="1" applyNumberFormat="1" applyFont="1" applyFill="1" applyBorder="1" applyAlignment="1" applyProtection="1">
      <alignment horizontal="center" vertical="top" wrapText="1"/>
    </xf>
    <xf numFmtId="0" fontId="22" fillId="11" borderId="25" xfId="1" applyFont="1" applyFill="1" applyBorder="1" applyAlignment="1" applyProtection="1">
      <alignment vertical="top" wrapText="1"/>
    </xf>
    <xf numFmtId="49" fontId="22" fillId="11" borderId="25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/>
    <xf numFmtId="168" fontId="22" fillId="12" borderId="25" xfId="1" applyNumberFormat="1" applyFont="1" applyFill="1" applyBorder="1" applyAlignment="1">
      <protection locked="0"/>
    </xf>
    <xf numFmtId="0" fontId="29" fillId="13" borderId="26" xfId="1" applyFont="1" applyFill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left" vertical="center"/>
    </xf>
    <xf numFmtId="0" fontId="4" fillId="0" borderId="0" xfId="1" applyAlignment="1" applyProtection="1">
      <alignment vertical="top" wrapText="1"/>
    </xf>
    <xf numFmtId="0" fontId="30" fillId="0" borderId="0" xfId="1" applyFont="1" applyAlignment="1" applyProtection="1">
      <alignment horizontal="left" vertical="top"/>
    </xf>
    <xf numFmtId="0" fontId="30" fillId="0" borderId="0" xfId="1" applyFont="1" applyAlignment="1" applyProtection="1">
      <alignment horizontal="right" vertical="top"/>
    </xf>
    <xf numFmtId="0" fontId="31" fillId="0" borderId="0" xfId="1" applyFont="1" applyAlignment="1" applyProtection="1">
      <alignment horizontal="left" vertical="center"/>
    </xf>
    <xf numFmtId="0" fontId="31" fillId="0" borderId="0" xfId="1" applyFont="1" applyAlignment="1" applyProtection="1">
      <alignment horizontal="left" vertical="center" wrapText="1"/>
    </xf>
    <xf numFmtId="39" fontId="31" fillId="0" borderId="0" xfId="1" applyNumberFormat="1" applyFont="1" applyAlignment="1" applyProtection="1">
      <alignment horizontal="right" vertical="center"/>
    </xf>
    <xf numFmtId="170" fontId="31" fillId="0" borderId="0" xfId="1" applyNumberFormat="1" applyFont="1" applyAlignment="1" applyProtection="1">
      <alignment horizontal="right" vertical="center"/>
    </xf>
    <xf numFmtId="0" fontId="31" fillId="0" borderId="0" xfId="1" applyFont="1" applyAlignment="1" applyProtection="1">
      <alignment horizontal="center" vertical="center" wrapText="1"/>
    </xf>
    <xf numFmtId="171" fontId="31" fillId="0" borderId="0" xfId="1" applyNumberFormat="1" applyFont="1" applyAlignment="1" applyProtection="1">
      <alignment horizontal="right" vertical="center"/>
    </xf>
    <xf numFmtId="39" fontId="31" fillId="4" borderId="0" xfId="1" applyNumberFormat="1" applyFont="1" applyFill="1" applyAlignment="1">
      <alignment horizontal="left" vertical="center"/>
      <protection locked="0"/>
    </xf>
    <xf numFmtId="172" fontId="31" fillId="0" borderId="0" xfId="1" applyNumberFormat="1" applyFont="1" applyAlignment="1" applyProtection="1">
      <alignment horizontal="left" vertical="center"/>
    </xf>
    <xf numFmtId="173" fontId="31" fillId="0" borderId="0" xfId="1" applyNumberFormat="1" applyFont="1" applyAlignment="1" applyProtection="1">
      <alignment horizontal="left" vertical="center"/>
    </xf>
    <xf numFmtId="49" fontId="31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/>
    </xf>
    <xf numFmtId="39" fontId="30" fillId="0" borderId="0" xfId="1" applyNumberFormat="1" applyFont="1" applyAlignment="1" applyProtection="1">
      <alignment horizontal="right" vertical="center"/>
    </xf>
    <xf numFmtId="170" fontId="30" fillId="0" borderId="0" xfId="1" applyNumberFormat="1" applyFont="1" applyAlignment="1" applyProtection="1">
      <alignment horizontal="right"/>
    </xf>
    <xf numFmtId="172" fontId="31" fillId="4" borderId="0" xfId="1" applyNumberFormat="1" applyFont="1" applyFill="1" applyAlignment="1">
      <alignment horizontal="left" vertical="center"/>
      <protection locked="0"/>
    </xf>
    <xf numFmtId="39" fontId="31" fillId="0" borderId="0" xfId="1" applyNumberFormat="1" applyFont="1" applyAlignment="1" applyProtection="1">
      <alignment horizontal="left" vertical="center"/>
    </xf>
    <xf numFmtId="0" fontId="33" fillId="0" borderId="0" xfId="1" applyFont="1" applyAlignment="1" applyProtection="1">
      <alignment horizontal="left"/>
    </xf>
    <xf numFmtId="0" fontId="34" fillId="0" borderId="0" xfId="1" applyFont="1" applyAlignment="1" applyProtection="1">
      <alignment horizontal="left" vertical="center"/>
    </xf>
    <xf numFmtId="0" fontId="34" fillId="0" borderId="0" xfId="1" applyFont="1" applyAlignment="1" applyProtection="1">
      <alignment horizontal="left" vertical="center" wrapText="1"/>
    </xf>
    <xf numFmtId="39" fontId="34" fillId="0" borderId="0" xfId="1" applyNumberFormat="1" applyFont="1" applyAlignment="1" applyProtection="1">
      <alignment horizontal="right" vertical="center"/>
    </xf>
    <xf numFmtId="170" fontId="34" fillId="0" borderId="0" xfId="1" applyNumberFormat="1" applyFont="1" applyAlignment="1" applyProtection="1">
      <alignment horizontal="right" vertical="center"/>
    </xf>
    <xf numFmtId="0" fontId="34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left"/>
    </xf>
    <xf numFmtId="0" fontId="30" fillId="14" borderId="27" xfId="1" applyFont="1" applyFill="1" applyBorder="1" applyAlignment="1">
      <alignment horizontal="left"/>
      <protection locked="0"/>
    </xf>
    <xf numFmtId="171" fontId="34" fillId="0" borderId="0" xfId="1" applyNumberFormat="1" applyFont="1" applyAlignment="1" applyProtection="1">
      <alignment horizontal="right" vertical="center"/>
    </xf>
    <xf numFmtId="2" fontId="34" fillId="0" borderId="0" xfId="1" applyNumberFormat="1" applyFont="1" applyAlignment="1" applyProtection="1">
      <alignment horizontal="right" vertical="center"/>
    </xf>
    <xf numFmtId="172" fontId="34" fillId="0" borderId="0" xfId="1" applyNumberFormat="1" applyFont="1" applyAlignment="1" applyProtection="1">
      <alignment horizontal="left" vertical="center"/>
    </xf>
    <xf numFmtId="173" fontId="34" fillId="0" borderId="0" xfId="1" applyNumberFormat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 wrapText="1"/>
    </xf>
    <xf numFmtId="39" fontId="32" fillId="0" borderId="0" xfId="1" applyNumberFormat="1" applyFont="1" applyAlignment="1" applyProtection="1">
      <alignment horizontal="right" vertical="center"/>
    </xf>
    <xf numFmtId="170" fontId="32" fillId="0" borderId="0" xfId="1" applyNumberFormat="1" applyFont="1" applyAlignment="1" applyProtection="1">
      <alignment horizontal="right" vertical="center" wrapText="1"/>
    </xf>
    <xf numFmtId="0" fontId="32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right" vertical="center" wrapText="1"/>
    </xf>
    <xf numFmtId="39" fontId="32" fillId="0" borderId="0" xfId="1" applyNumberFormat="1" applyFont="1" applyAlignment="1" applyProtection="1">
      <alignment horizontal="left" vertical="center"/>
    </xf>
    <xf numFmtId="173" fontId="32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 vertical="center"/>
    </xf>
    <xf numFmtId="39" fontId="32" fillId="0" borderId="0" xfId="1" applyNumberFormat="1" applyFont="1" applyAlignment="1" applyProtection="1">
      <alignment horizontal="right"/>
    </xf>
    <xf numFmtId="0" fontId="35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right" vertical="center"/>
    </xf>
    <xf numFmtId="0" fontId="37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left" vertical="center"/>
    </xf>
    <xf numFmtId="0" fontId="38" fillId="0" borderId="0" xfId="1" applyFont="1" applyAlignment="1" applyProtection="1">
      <alignment horizontal="left" vertical="center"/>
    </xf>
    <xf numFmtId="0" fontId="30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39" fontId="38" fillId="0" borderId="0" xfId="1" applyNumberFormat="1" applyFont="1" applyAlignment="1" applyProtection="1">
      <alignment horizontal="right" vertical="center"/>
    </xf>
    <xf numFmtId="0" fontId="32" fillId="0" borderId="0" xfId="1" applyFont="1" applyAlignment="1" applyProtection="1">
      <alignment horizontal="right" vertical="center"/>
    </xf>
    <xf numFmtId="0" fontId="30" fillId="0" borderId="0" xfId="1" applyFont="1" applyAlignment="1" applyProtection="1">
      <alignment horizontal="left" vertical="center" wrapText="1"/>
    </xf>
    <xf numFmtId="0" fontId="39" fillId="0" borderId="0" xfId="1" applyFont="1" applyAlignment="1" applyProtection="1">
      <alignment vertical="center"/>
    </xf>
    <xf numFmtId="0" fontId="39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4" fillId="0" borderId="0" xfId="1" applyAlignment="1" applyProtection="1">
      <alignment horizontal="left" vertical="top"/>
    </xf>
    <xf numFmtId="39" fontId="4" fillId="0" borderId="0" xfId="1" applyNumberFormat="1" applyAlignment="1" applyProtection="1">
      <alignment horizontal="right" vertical="top"/>
    </xf>
    <xf numFmtId="173" fontId="4" fillId="0" borderId="0" xfId="1" applyNumberFormat="1" applyAlignment="1" applyProtection="1">
      <alignment horizontal="right" vertical="top"/>
    </xf>
    <xf numFmtId="0" fontId="4" fillId="0" borderId="0" xfId="1" applyAlignment="1" applyProtection="1">
      <alignment horizontal="center" vertical="top" wrapText="1"/>
    </xf>
    <xf numFmtId="0" fontId="4" fillId="0" borderId="0" xfId="1" applyAlignment="1" applyProtection="1">
      <alignment horizontal="left" vertical="top" wrapText="1"/>
    </xf>
    <xf numFmtId="37" fontId="4" fillId="0" borderId="0" xfId="1" applyNumberFormat="1" applyAlignment="1" applyProtection="1">
      <alignment horizontal="right" vertical="top"/>
    </xf>
    <xf numFmtId="0" fontId="4" fillId="0" borderId="0" xfId="1" applyAlignment="1">
      <alignment horizontal="left" vertical="top"/>
      <protection locked="0"/>
    </xf>
    <xf numFmtId="37" fontId="40" fillId="0" borderId="0" xfId="1" applyNumberFormat="1" applyFont="1" applyAlignment="1">
      <alignment horizontal="right"/>
      <protection locked="0"/>
    </xf>
    <xf numFmtId="39" fontId="40" fillId="0" borderId="0" xfId="1" applyNumberFormat="1" applyFont="1" applyAlignment="1">
      <alignment horizontal="right"/>
      <protection locked="0"/>
    </xf>
    <xf numFmtId="173" fontId="40" fillId="0" borderId="0" xfId="1" applyNumberFormat="1" applyFont="1" applyAlignment="1">
      <alignment horizontal="right"/>
      <protection locked="0"/>
    </xf>
    <xf numFmtId="0" fontId="40" fillId="0" borderId="0" xfId="1" applyFont="1" applyAlignment="1">
      <alignment horizontal="left" wrapText="1"/>
      <protection locked="0"/>
    </xf>
    <xf numFmtId="39" fontId="41" fillId="0" borderId="0" xfId="1" applyNumberFormat="1" applyFont="1" applyAlignment="1">
      <alignment horizontal="right"/>
      <protection locked="0"/>
    </xf>
    <xf numFmtId="173" fontId="41" fillId="0" borderId="0" xfId="1" applyNumberFormat="1" applyFont="1" applyAlignment="1">
      <alignment horizontal="right"/>
      <protection locked="0"/>
    </xf>
    <xf numFmtId="0" fontId="41" fillId="0" borderId="0" xfId="1" applyFont="1" applyAlignment="1">
      <alignment horizontal="left" wrapText="1"/>
      <protection locked="0"/>
    </xf>
    <xf numFmtId="37" fontId="41" fillId="0" borderId="0" xfId="1" applyNumberFormat="1" applyFont="1" applyAlignment="1">
      <alignment horizontal="right"/>
      <protection locked="0"/>
    </xf>
    <xf numFmtId="39" fontId="42" fillId="0" borderId="28" xfId="1" applyNumberFormat="1" applyFont="1" applyBorder="1" applyAlignment="1" applyProtection="1">
      <alignment horizontal="right"/>
    </xf>
    <xf numFmtId="39" fontId="42" fillId="4" borderId="28" xfId="1" applyNumberFormat="1" applyFont="1" applyFill="1" applyBorder="1" applyAlignment="1">
      <alignment horizontal="right"/>
      <protection locked="0"/>
    </xf>
    <xf numFmtId="173" fontId="42" fillId="0" borderId="28" xfId="1" applyNumberFormat="1" applyFont="1" applyBorder="1" applyAlignment="1" applyProtection="1">
      <alignment horizontal="right"/>
    </xf>
    <xf numFmtId="0" fontId="42" fillId="0" borderId="28" xfId="1" applyFont="1" applyBorder="1" applyAlignment="1" applyProtection="1">
      <alignment horizontal="left" wrapText="1"/>
    </xf>
    <xf numFmtId="37" fontId="42" fillId="0" borderId="28" xfId="1" applyNumberFormat="1" applyFont="1" applyBorder="1" applyAlignment="1" applyProtection="1">
      <alignment horizontal="right"/>
    </xf>
    <xf numFmtId="39" fontId="43" fillId="0" borderId="0" xfId="1" applyNumberFormat="1" applyFont="1" applyAlignment="1">
      <alignment horizontal="right"/>
      <protection locked="0"/>
    </xf>
    <xf numFmtId="173" fontId="43" fillId="0" borderId="0" xfId="1" applyNumberFormat="1" applyFont="1" applyAlignment="1">
      <alignment horizontal="right"/>
      <protection locked="0"/>
    </xf>
    <xf numFmtId="0" fontId="43" fillId="0" borderId="0" xfId="1" applyFont="1" applyAlignment="1">
      <alignment horizontal="left" wrapText="1"/>
      <protection locked="0"/>
    </xf>
    <xf numFmtId="37" fontId="43" fillId="0" borderId="0" xfId="1" applyNumberFormat="1" applyFont="1" applyAlignment="1">
      <alignment horizontal="right"/>
      <protection locked="0"/>
    </xf>
    <xf numFmtId="39" fontId="44" fillId="0" borderId="0" xfId="1" applyNumberFormat="1" applyFont="1" applyAlignment="1">
      <alignment horizontal="right"/>
      <protection locked="0"/>
    </xf>
    <xf numFmtId="173" fontId="44" fillId="0" borderId="0" xfId="1" applyNumberFormat="1" applyFont="1" applyAlignment="1">
      <alignment horizontal="right"/>
      <protection locked="0"/>
    </xf>
    <xf numFmtId="0" fontId="44" fillId="0" borderId="0" xfId="1" applyFont="1" applyAlignment="1">
      <alignment horizontal="left" wrapText="1"/>
      <protection locked="0"/>
    </xf>
    <xf numFmtId="37" fontId="44" fillId="0" borderId="0" xfId="1" applyNumberFormat="1" applyFont="1" applyAlignment="1">
      <alignment horizontal="right"/>
      <protection locked="0"/>
    </xf>
    <xf numFmtId="39" fontId="45" fillId="0" borderId="28" xfId="1" applyNumberFormat="1" applyFont="1" applyBorder="1" applyAlignment="1" applyProtection="1">
      <alignment horizontal="right"/>
    </xf>
    <xf numFmtId="39" fontId="45" fillId="4" borderId="28" xfId="1" applyNumberFormat="1" applyFont="1" applyFill="1" applyBorder="1" applyAlignment="1">
      <alignment horizontal="right"/>
      <protection locked="0"/>
    </xf>
    <xf numFmtId="173" fontId="45" fillId="0" borderId="28" xfId="1" applyNumberFormat="1" applyFont="1" applyBorder="1" applyAlignment="1" applyProtection="1">
      <alignment horizontal="right"/>
    </xf>
    <xf numFmtId="0" fontId="45" fillId="0" borderId="28" xfId="1" applyFont="1" applyBorder="1" applyAlignment="1" applyProtection="1">
      <alignment horizontal="left" wrapText="1"/>
    </xf>
    <xf numFmtId="37" fontId="45" fillId="0" borderId="28" xfId="1" applyNumberFormat="1" applyFont="1" applyBorder="1" applyAlignment="1" applyProtection="1">
      <alignment horizontal="right"/>
    </xf>
    <xf numFmtId="39" fontId="46" fillId="0" borderId="0" xfId="1" applyNumberFormat="1" applyFont="1" applyAlignment="1">
      <alignment horizontal="right"/>
      <protection locked="0"/>
    </xf>
    <xf numFmtId="173" fontId="46" fillId="0" borderId="0" xfId="1" applyNumberFormat="1" applyFont="1" applyAlignment="1">
      <alignment horizontal="right"/>
      <protection locked="0"/>
    </xf>
    <xf numFmtId="0" fontId="46" fillId="0" borderId="0" xfId="1" applyFont="1" applyAlignment="1">
      <alignment horizontal="left" wrapText="1"/>
      <protection locked="0"/>
    </xf>
    <xf numFmtId="37" fontId="46" fillId="0" borderId="0" xfId="1" applyNumberFormat="1" applyFont="1" applyAlignment="1">
      <alignment horizontal="right"/>
      <protection locked="0"/>
    </xf>
    <xf numFmtId="37" fontId="47" fillId="0" borderId="0" xfId="1" applyNumberFormat="1" applyFont="1" applyAlignment="1">
      <alignment horizontal="right"/>
      <protection locked="0"/>
    </xf>
    <xf numFmtId="39" fontId="47" fillId="0" borderId="0" xfId="1" applyNumberFormat="1" applyFont="1" applyAlignment="1">
      <alignment horizontal="right"/>
      <protection locked="0"/>
    </xf>
    <xf numFmtId="173" fontId="47" fillId="0" borderId="0" xfId="1" applyNumberFormat="1" applyFont="1" applyAlignment="1">
      <alignment horizontal="right"/>
      <protection locked="0"/>
    </xf>
    <xf numFmtId="0" fontId="47" fillId="0" borderId="0" xfId="1" applyFont="1" applyAlignment="1">
      <alignment horizontal="left" wrapText="1"/>
      <protection locked="0"/>
    </xf>
    <xf numFmtId="0" fontId="48" fillId="0" borderId="0" xfId="1" applyFont="1" applyAlignment="1" applyProtection="1">
      <alignment horizontal="left"/>
    </xf>
    <xf numFmtId="0" fontId="29" fillId="13" borderId="28" xfId="1" applyFont="1" applyFill="1" applyBorder="1" applyAlignment="1" applyProtection="1">
      <alignment horizontal="center" vertical="center" wrapText="1"/>
    </xf>
    <xf numFmtId="0" fontId="49" fillId="0" borderId="0" xfId="1" applyFont="1" applyAlignment="1" applyProtection="1">
      <alignment horizontal="left"/>
    </xf>
    <xf numFmtId="0" fontId="49" fillId="0" borderId="0" xfId="1" applyFont="1" applyAlignment="1" applyProtection="1">
      <alignment horizontal="center"/>
    </xf>
    <xf numFmtId="49" fontId="30" fillId="0" borderId="0" xfId="1" applyNumberFormat="1" applyFont="1" applyAlignment="1" applyProtection="1">
      <alignment horizontal="center" vertical="center"/>
    </xf>
    <xf numFmtId="49" fontId="30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/>
    </xf>
    <xf numFmtId="1" fontId="4" fillId="0" borderId="0" xfId="1" applyNumberFormat="1" applyAlignment="1" applyProtection="1">
      <alignment horizontal="center" vertical="top"/>
    </xf>
    <xf numFmtId="37" fontId="40" fillId="0" borderId="0" xfId="1" applyNumberFormat="1" applyFont="1" applyAlignment="1" applyProtection="1">
      <alignment horizontal="right"/>
    </xf>
    <xf numFmtId="39" fontId="40" fillId="0" borderId="0" xfId="1" applyNumberFormat="1" applyFont="1" applyAlignment="1" applyProtection="1">
      <alignment horizontal="right"/>
    </xf>
    <xf numFmtId="173" fontId="40" fillId="0" borderId="0" xfId="1" applyNumberFormat="1" applyFont="1" applyAlignment="1" applyProtection="1">
      <alignment horizontal="right"/>
    </xf>
    <xf numFmtId="0" fontId="40" fillId="0" borderId="0" xfId="1" applyFont="1" applyAlignment="1" applyProtection="1">
      <alignment horizontal="left" wrapText="1"/>
    </xf>
    <xf numFmtId="1" fontId="40" fillId="0" borderId="0" xfId="1" applyNumberFormat="1" applyFont="1" applyAlignment="1" applyProtection="1">
      <alignment horizontal="center"/>
    </xf>
    <xf numFmtId="39" fontId="41" fillId="0" borderId="0" xfId="1" applyNumberFormat="1" applyFont="1" applyAlignment="1" applyProtection="1">
      <alignment horizontal="right"/>
    </xf>
    <xf numFmtId="173" fontId="41" fillId="0" borderId="0" xfId="1" applyNumberFormat="1" applyFont="1" applyAlignment="1" applyProtection="1">
      <alignment horizontal="right"/>
    </xf>
    <xf numFmtId="0" fontId="41" fillId="0" borderId="0" xfId="1" applyFont="1" applyAlignment="1" applyProtection="1">
      <alignment horizontal="left" wrapText="1"/>
    </xf>
    <xf numFmtId="1" fontId="41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center"/>
    </xf>
    <xf numFmtId="39" fontId="43" fillId="0" borderId="0" xfId="1" applyNumberFormat="1" applyFont="1" applyAlignment="1" applyProtection="1">
      <alignment horizontal="right"/>
    </xf>
    <xf numFmtId="173" fontId="43" fillId="0" borderId="0" xfId="1" applyNumberFormat="1" applyFont="1" applyAlignment="1" applyProtection="1">
      <alignment horizontal="right"/>
    </xf>
    <xf numFmtId="0" fontId="43" fillId="0" borderId="0" xfId="1" applyFont="1" applyAlignment="1" applyProtection="1">
      <alignment horizontal="left" wrapText="1"/>
    </xf>
    <xf numFmtId="1" fontId="43" fillId="0" borderId="0" xfId="1" applyNumberFormat="1" applyFont="1" applyAlignment="1" applyProtection="1">
      <alignment horizontal="center"/>
    </xf>
    <xf numFmtId="39" fontId="44" fillId="0" borderId="0" xfId="1" applyNumberFormat="1" applyFont="1" applyAlignment="1" applyProtection="1">
      <alignment horizontal="right"/>
    </xf>
    <xf numFmtId="173" fontId="44" fillId="0" borderId="0" xfId="1" applyNumberFormat="1" applyFont="1" applyAlignment="1" applyProtection="1">
      <alignment horizontal="right"/>
    </xf>
    <xf numFmtId="0" fontId="44" fillId="0" borderId="0" xfId="1" applyFont="1" applyAlignment="1" applyProtection="1">
      <alignment horizontal="left" wrapText="1"/>
    </xf>
    <xf numFmtId="1" fontId="44" fillId="0" borderId="0" xfId="1" applyNumberFormat="1" applyFont="1" applyAlignment="1" applyProtection="1">
      <alignment horizontal="center"/>
    </xf>
    <xf numFmtId="1" fontId="45" fillId="0" borderId="28" xfId="1" applyNumberFormat="1" applyFont="1" applyBorder="1" applyAlignment="1" applyProtection="1">
      <alignment horizontal="center"/>
    </xf>
    <xf numFmtId="39" fontId="46" fillId="0" borderId="0" xfId="1" applyNumberFormat="1" applyFont="1" applyAlignment="1" applyProtection="1">
      <alignment horizontal="right"/>
    </xf>
    <xf numFmtId="173" fontId="46" fillId="0" borderId="0" xfId="1" applyNumberFormat="1" applyFont="1" applyAlignment="1" applyProtection="1">
      <alignment horizontal="right"/>
    </xf>
    <xf numFmtId="0" fontId="46" fillId="0" borderId="0" xfId="1" applyFont="1" applyAlignment="1" applyProtection="1">
      <alignment horizontal="left" wrapText="1"/>
    </xf>
    <xf numFmtId="1" fontId="46" fillId="0" borderId="0" xfId="1" applyNumberFormat="1" applyFont="1" applyAlignment="1" applyProtection="1">
      <alignment horizontal="center"/>
    </xf>
    <xf numFmtId="37" fontId="47" fillId="0" borderId="0" xfId="1" applyNumberFormat="1" applyFont="1" applyAlignment="1" applyProtection="1">
      <alignment horizontal="right"/>
    </xf>
    <xf numFmtId="39" fontId="47" fillId="0" borderId="0" xfId="1" applyNumberFormat="1" applyFont="1" applyAlignment="1" applyProtection="1">
      <alignment horizontal="right"/>
    </xf>
    <xf numFmtId="173" fontId="47" fillId="0" borderId="0" xfId="1" applyNumberFormat="1" applyFont="1" applyAlignment="1" applyProtection="1">
      <alignment horizontal="right"/>
    </xf>
    <xf numFmtId="0" fontId="47" fillId="0" borderId="0" xfId="1" applyFont="1" applyAlignment="1" applyProtection="1">
      <alignment horizontal="left" wrapText="1"/>
    </xf>
    <xf numFmtId="1" fontId="47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left"/>
    </xf>
    <xf numFmtId="1" fontId="48" fillId="0" borderId="0" xfId="1" applyNumberFormat="1" applyFont="1" applyAlignment="1" applyProtection="1">
      <alignment horizontal="center"/>
    </xf>
    <xf numFmtId="1" fontId="29" fillId="13" borderId="28" xfId="1" applyNumberFormat="1" applyFont="1" applyFill="1" applyBorder="1" applyAlignment="1" applyProtection="1">
      <alignment horizontal="center" vertical="center" wrapText="1"/>
    </xf>
    <xf numFmtId="1" fontId="49" fillId="0" borderId="0" xfId="1" applyNumberFormat="1" applyFont="1" applyAlignment="1" applyProtection="1">
      <alignment horizontal="center"/>
    </xf>
    <xf numFmtId="1" fontId="32" fillId="0" borderId="0" xfId="1" applyNumberFormat="1" applyFont="1" applyAlignment="1" applyProtection="1">
      <alignment horizontal="left" vertical="center"/>
    </xf>
    <xf numFmtId="49" fontId="42" fillId="0" borderId="29" xfId="1" applyNumberFormat="1" applyFont="1" applyBorder="1" applyAlignment="1" applyProtection="1">
      <alignment horizontal="left" vertical="center" wrapText="1"/>
    </xf>
    <xf numFmtId="49" fontId="42" fillId="0" borderId="29" xfId="1" applyNumberFormat="1" applyFont="1" applyBorder="1" applyAlignment="1" applyProtection="1">
      <alignment vertical="center"/>
    </xf>
    <xf numFmtId="4" fontId="22" fillId="0" borderId="23" xfId="1" applyNumberFormat="1" applyFont="1" applyBorder="1" applyAlignment="1" applyProtection="1">
      <alignment horizontal="center" vertical="center"/>
    </xf>
    <xf numFmtId="49" fontId="42" fillId="0" borderId="23" xfId="1" applyNumberFormat="1" applyFont="1" applyBorder="1" applyAlignment="1" applyProtection="1">
      <alignment horizontal="left" vertical="center" wrapText="1"/>
    </xf>
    <xf numFmtId="49" fontId="42" fillId="0" borderId="23" xfId="1" applyNumberFormat="1" applyFont="1" applyBorder="1" applyAlignment="1" applyProtection="1">
      <alignment vertical="center"/>
    </xf>
    <xf numFmtId="4" fontId="50" fillId="0" borderId="21" xfId="1" applyNumberFormat="1" applyFont="1" applyBorder="1" applyAlignment="1" applyProtection="1">
      <alignment horizontal="center" vertical="center"/>
    </xf>
    <xf numFmtId="4" fontId="22" fillId="4" borderId="21" xfId="1" applyNumberFormat="1" applyFont="1" applyFill="1" applyBorder="1" applyAlignment="1">
      <alignment horizontal="center" vertical="center"/>
      <protection locked="0"/>
    </xf>
    <xf numFmtId="49" fontId="42" fillId="0" borderId="21" xfId="1" applyNumberFormat="1" applyFont="1" applyBorder="1" applyAlignment="1" applyProtection="1">
      <alignment horizontal="left" vertical="center" wrapText="1"/>
    </xf>
    <xf numFmtId="49" fontId="42" fillId="0" borderId="21" xfId="1" applyNumberFormat="1" applyFont="1" applyBorder="1" applyAlignment="1" applyProtection="1">
      <alignment vertical="center"/>
    </xf>
    <xf numFmtId="175" fontId="51" fillId="5" borderId="21" xfId="1" applyNumberFormat="1" applyFont="1" applyFill="1" applyBorder="1" applyAlignment="1" applyProtection="1">
      <alignment vertical="center" wrapText="1"/>
    </xf>
    <xf numFmtId="175" fontId="51" fillId="5" borderId="31" xfId="1" applyNumberFormat="1" applyFont="1" applyFill="1" applyBorder="1" applyAlignment="1" applyProtection="1">
      <alignment vertical="center" wrapText="1"/>
    </xf>
    <xf numFmtId="176" fontId="51" fillId="5" borderId="32" xfId="1" applyNumberFormat="1" applyFont="1" applyFill="1" applyBorder="1" applyAlignment="1" applyProtection="1">
      <alignment horizontal="center" vertical="center" shrinkToFit="1"/>
    </xf>
    <xf numFmtId="0" fontId="51" fillId="5" borderId="32" xfId="1" applyFont="1" applyFill="1" applyBorder="1" applyAlignment="1" applyProtection="1">
      <alignment horizontal="center" vertical="center" shrinkToFit="1"/>
    </xf>
    <xf numFmtId="49" fontId="51" fillId="5" borderId="32" xfId="1" applyNumberFormat="1" applyFont="1" applyFill="1" applyBorder="1" applyAlignment="1" applyProtection="1">
      <alignment horizontal="left" vertical="center" wrapText="1"/>
    </xf>
    <xf numFmtId="49" fontId="51" fillId="5" borderId="31" xfId="1" applyNumberFormat="1" applyFont="1" applyFill="1" applyBorder="1" applyAlignment="1" applyProtection="1">
      <alignment vertical="center"/>
    </xf>
    <xf numFmtId="4" fontId="52" fillId="0" borderId="0" xfId="1" applyNumberFormat="1" applyFont="1" applyAlignment="1" applyProtection="1">
      <alignment horizontal="left" vertical="center" wrapText="1"/>
    </xf>
    <xf numFmtId="0" fontId="53" fillId="0" borderId="0" xfId="1" applyFont="1" applyAlignment="1" applyProtection="1"/>
    <xf numFmtId="4" fontId="42" fillId="4" borderId="21" xfId="1" applyNumberFormat="1" applyFont="1" applyFill="1" applyBorder="1" applyAlignment="1">
      <alignment horizontal="center" vertical="center" shrinkToFit="1"/>
      <protection locked="0"/>
    </xf>
    <xf numFmtId="172" fontId="42" fillId="0" borderId="21" xfId="1" applyNumberFormat="1" applyFont="1" applyBorder="1" applyAlignment="1" applyProtection="1">
      <alignment horizontal="center" vertical="center" shrinkToFit="1"/>
    </xf>
    <xf numFmtId="0" fontId="42" fillId="0" borderId="21" xfId="1" applyFont="1" applyBorder="1" applyAlignment="1" applyProtection="1">
      <alignment horizontal="center" vertical="center" shrinkToFit="1"/>
    </xf>
    <xf numFmtId="175" fontId="48" fillId="0" borderId="0" xfId="1" applyNumberFormat="1" applyFont="1" applyAlignment="1" applyProtection="1">
      <alignment horizontal="left" vertical="center" wrapText="1"/>
    </xf>
    <xf numFmtId="0" fontId="48" fillId="0" borderId="0" xfId="1" applyFont="1" applyAlignment="1" applyProtection="1">
      <alignment horizontal="left" vertical="center" wrapText="1"/>
    </xf>
    <xf numFmtId="0" fontId="42" fillId="0" borderId="0" xfId="1" applyFont="1" applyAlignment="1" applyProtection="1"/>
    <xf numFmtId="0" fontId="42" fillId="0" borderId="33" xfId="1" applyFont="1" applyBorder="1" applyAlignment="1" applyProtection="1">
      <alignment horizontal="left" vertical="center" wrapText="1"/>
    </xf>
    <xf numFmtId="0" fontId="42" fillId="0" borderId="0" xfId="1" applyFont="1" applyAlignment="1" applyProtection="1">
      <alignment horizontal="left" vertical="center" wrapText="1"/>
    </xf>
    <xf numFmtId="0" fontId="54" fillId="0" borderId="0" xfId="1" applyFont="1" applyAlignment="1" applyProtection="1"/>
    <xf numFmtId="0" fontId="53" fillId="0" borderId="33" xfId="1" applyFont="1" applyBorder="1" applyAlignment="1" applyProtection="1">
      <alignment horizontal="left" vertical="center" wrapText="1"/>
    </xf>
    <xf numFmtId="49" fontId="55" fillId="0" borderId="21" xfId="1" applyNumberFormat="1" applyFont="1" applyBorder="1" applyAlignment="1" applyProtection="1">
      <alignment horizontal="left" vertical="center" wrapText="1"/>
    </xf>
    <xf numFmtId="0" fontId="56" fillId="0" borderId="0" xfId="1" applyFont="1" applyAlignment="1" applyProtection="1">
      <alignment horizontal="left" vertical="center" wrapText="1"/>
    </xf>
    <xf numFmtId="175" fontId="51" fillId="15" borderId="21" xfId="1" applyNumberFormat="1" applyFont="1" applyFill="1" applyBorder="1" applyAlignment="1" applyProtection="1">
      <alignment vertical="center" wrapText="1"/>
    </xf>
    <xf numFmtId="175" fontId="51" fillId="15" borderId="31" xfId="1" applyNumberFormat="1" applyFont="1" applyFill="1" applyBorder="1" applyAlignment="1" applyProtection="1">
      <alignment vertical="center" wrapText="1"/>
    </xf>
    <xf numFmtId="176" fontId="51" fillId="15" borderId="32" xfId="1" applyNumberFormat="1" applyFont="1" applyFill="1" applyBorder="1" applyAlignment="1" applyProtection="1">
      <alignment horizontal="center" vertical="center" shrinkToFit="1"/>
    </xf>
    <xf numFmtId="0" fontId="51" fillId="15" borderId="32" xfId="1" applyFont="1" applyFill="1" applyBorder="1" applyAlignment="1" applyProtection="1">
      <alignment horizontal="center" vertical="center" shrinkToFit="1"/>
    </xf>
    <xf numFmtId="49" fontId="51" fillId="15" borderId="32" xfId="1" applyNumberFormat="1" applyFont="1" applyFill="1" applyBorder="1" applyAlignment="1" applyProtection="1">
      <alignment horizontal="left" vertical="center" wrapText="1"/>
    </xf>
    <xf numFmtId="49" fontId="4" fillId="15" borderId="32" xfId="1" applyNumberFormat="1" applyFill="1" applyBorder="1" applyAlignment="1" applyProtection="1">
      <alignment horizontal="left" vertical="center" wrapText="1"/>
    </xf>
    <xf numFmtId="49" fontId="51" fillId="15" borderId="31" xfId="1" applyNumberFormat="1" applyFont="1" applyFill="1" applyBorder="1" applyAlignment="1" applyProtection="1">
      <alignment vertical="center"/>
    </xf>
    <xf numFmtId="4" fontId="59" fillId="0" borderId="21" xfId="1" applyNumberFormat="1" applyFont="1" applyBorder="1" applyAlignment="1" applyProtection="1">
      <alignment horizontal="center" vertical="center" shrinkToFit="1"/>
    </xf>
    <xf numFmtId="172" fontId="59" fillId="0" borderId="21" xfId="1" applyNumberFormat="1" applyFont="1" applyBorder="1" applyAlignment="1" applyProtection="1">
      <alignment horizontal="center" vertical="center" shrinkToFit="1"/>
    </xf>
    <xf numFmtId="0" fontId="59" fillId="0" borderId="21" xfId="1" applyFont="1" applyBorder="1" applyAlignment="1" applyProtection="1">
      <alignment horizontal="center" vertical="center" shrinkToFit="1"/>
    </xf>
    <xf numFmtId="49" fontId="60" fillId="0" borderId="21" xfId="1" applyNumberFormat="1" applyFont="1" applyBorder="1" applyAlignment="1" applyProtection="1">
      <alignment horizontal="left" vertical="center" wrapText="1"/>
    </xf>
    <xf numFmtId="49" fontId="59" fillId="0" borderId="21" xfId="1" applyNumberFormat="1" applyFont="1" applyBorder="1" applyAlignment="1" applyProtection="1">
      <alignment horizontal="left" vertical="center" wrapText="1"/>
    </xf>
    <xf numFmtId="0" fontId="51" fillId="0" borderId="0" xfId="1" applyFont="1" applyAlignment="1" applyProtection="1"/>
    <xf numFmtId="175" fontId="51" fillId="16" borderId="21" xfId="1" applyNumberFormat="1" applyFont="1" applyFill="1" applyBorder="1" applyAlignment="1" applyProtection="1">
      <alignment vertical="center" wrapText="1"/>
    </xf>
    <xf numFmtId="175" fontId="51" fillId="16" borderId="31" xfId="1" applyNumberFormat="1" applyFont="1" applyFill="1" applyBorder="1" applyAlignment="1" applyProtection="1">
      <alignment vertical="center" wrapText="1"/>
    </xf>
    <xf numFmtId="176" fontId="61" fillId="16" borderId="34" xfId="1" applyNumberFormat="1" applyFont="1" applyFill="1" applyBorder="1" applyAlignment="1" applyProtection="1">
      <alignment horizontal="center" vertical="center" shrinkToFit="1"/>
    </xf>
    <xf numFmtId="0" fontId="61" fillId="16" borderId="34" xfId="1" applyFont="1" applyFill="1" applyBorder="1" applyAlignment="1" applyProtection="1">
      <alignment horizontal="center" vertical="center" shrinkToFit="1"/>
    </xf>
    <xf numFmtId="49" fontId="61" fillId="16" borderId="34" xfId="1" applyNumberFormat="1" applyFont="1" applyFill="1" applyBorder="1" applyAlignment="1" applyProtection="1">
      <alignment horizontal="left" vertical="center" wrapText="1"/>
    </xf>
    <xf numFmtId="49" fontId="51" fillId="16" borderId="34" xfId="1" applyNumberFormat="1" applyFont="1" applyFill="1" applyBorder="1" applyAlignment="1" applyProtection="1">
      <alignment horizontal="left" vertical="center" wrapText="1"/>
    </xf>
    <xf numFmtId="49" fontId="61" fillId="16" borderId="35" xfId="1" applyNumberFormat="1" applyFont="1" applyFill="1" applyBorder="1" applyAlignment="1" applyProtection="1">
      <alignment vertical="center"/>
    </xf>
    <xf numFmtId="37" fontId="42" fillId="17" borderId="28" xfId="1" applyNumberFormat="1" applyFont="1" applyFill="1" applyBorder="1" applyAlignment="1" applyProtection="1">
      <alignment horizontal="right"/>
    </xf>
    <xf numFmtId="0" fontId="42" fillId="17" borderId="28" xfId="1" applyFont="1" applyFill="1" applyBorder="1" applyAlignment="1" applyProtection="1">
      <alignment horizontal="left" wrapText="1"/>
    </xf>
    <xf numFmtId="173" fontId="42" fillId="17" borderId="28" xfId="1" applyNumberFormat="1" applyFont="1" applyFill="1" applyBorder="1" applyAlignment="1" applyProtection="1">
      <alignment horizontal="right"/>
    </xf>
    <xf numFmtId="1" fontId="42" fillId="17" borderId="28" xfId="1" applyNumberFormat="1" applyFont="1" applyFill="1" applyBorder="1" applyAlignment="1" applyProtection="1">
      <alignment horizontal="center"/>
    </xf>
    <xf numFmtId="173" fontId="31" fillId="0" borderId="0" xfId="0" applyNumberFormat="1" applyFont="1" applyAlignment="1" applyProtection="1">
      <alignment horizontal="left" vertical="center"/>
      <protection locked="0"/>
    </xf>
    <xf numFmtId="173" fontId="31" fillId="19" borderId="0" xfId="0" applyNumberFormat="1" applyFont="1" applyFill="1" applyAlignment="1" applyProtection="1">
      <alignment horizontal="left" vertical="center"/>
      <protection locked="0"/>
    </xf>
    <xf numFmtId="173" fontId="31" fillId="20" borderId="0" xfId="0" applyNumberFormat="1" applyFont="1" applyFill="1" applyAlignment="1" applyProtection="1">
      <alignment horizontal="left" vertical="center"/>
      <protection locked="0"/>
    </xf>
    <xf numFmtId="173" fontId="34" fillId="0" borderId="0" xfId="0" applyNumberFormat="1" applyFont="1" applyAlignment="1" applyProtection="1">
      <alignment horizontal="left" vertical="center"/>
      <protection locked="0"/>
    </xf>
    <xf numFmtId="0" fontId="32" fillId="0" borderId="27" xfId="1" applyFont="1" applyBorder="1" applyAlignment="1" applyProtection="1">
      <alignment horizontal="left"/>
    </xf>
    <xf numFmtId="0" fontId="30" fillId="0" borderId="27" xfId="1" applyFont="1" applyBorder="1" applyAlignment="1" applyProtection="1">
      <alignment horizontal="left"/>
    </xf>
    <xf numFmtId="174" fontId="32" fillId="0" borderId="27" xfId="1" applyNumberFormat="1" applyFont="1" applyBorder="1" applyAlignment="1" applyProtection="1">
      <alignment horizontal="right"/>
    </xf>
    <xf numFmtId="0" fontId="32" fillId="20" borderId="27" xfId="1" applyFont="1" applyFill="1" applyBorder="1" applyAlignment="1" applyProtection="1">
      <alignment horizontal="left"/>
    </xf>
    <xf numFmtId="0" fontId="30" fillId="20" borderId="27" xfId="1" applyFont="1" applyFill="1" applyBorder="1" applyAlignment="1" applyProtection="1">
      <alignment horizontal="left"/>
    </xf>
    <xf numFmtId="39" fontId="31" fillId="4" borderId="36" xfId="1" applyNumberFormat="1" applyFont="1" applyFill="1" applyBorder="1" applyAlignment="1">
      <alignment horizontal="left" vertical="center"/>
      <protection locked="0"/>
    </xf>
    <xf numFmtId="39" fontId="31" fillId="0" borderId="36" xfId="1" applyNumberFormat="1" applyFont="1" applyBorder="1" applyAlignment="1">
      <alignment horizontal="left" vertical="center"/>
      <protection locked="0"/>
    </xf>
    <xf numFmtId="0" fontId="32" fillId="21" borderId="27" xfId="1" applyFont="1" applyFill="1" applyBorder="1" applyAlignment="1" applyProtection="1">
      <alignment horizontal="left"/>
    </xf>
    <xf numFmtId="0" fontId="30" fillId="21" borderId="27" xfId="1" applyFont="1" applyFill="1" applyBorder="1" applyAlignment="1" applyProtection="1">
      <alignment horizontal="left"/>
    </xf>
    <xf numFmtId="0" fontId="32" fillId="5" borderId="0" xfId="1" applyFont="1" applyFill="1" applyAlignment="1" applyProtection="1">
      <alignment horizontal="left"/>
    </xf>
    <xf numFmtId="0" fontId="30" fillId="5" borderId="0" xfId="1" applyFont="1" applyFill="1" applyAlignment="1" applyProtection="1">
      <alignment horizontal="left"/>
    </xf>
    <xf numFmtId="0" fontId="31" fillId="5" borderId="0" xfId="1" applyFont="1" applyFill="1" applyAlignment="1" applyProtection="1">
      <alignment horizontal="left" vertical="center" wrapText="1"/>
    </xf>
    <xf numFmtId="173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>
      <alignment horizontal="left" vertical="center"/>
      <protection locked="0"/>
    </xf>
    <xf numFmtId="39" fontId="31" fillId="5" borderId="0" xfId="1" applyNumberFormat="1" applyFont="1" applyFill="1" applyAlignment="1" applyProtection="1">
      <alignment horizontal="right" vertical="center"/>
    </xf>
    <xf numFmtId="0" fontId="31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/>
    </xf>
    <xf numFmtId="0" fontId="34" fillId="5" borderId="0" xfId="1" applyFont="1" applyFill="1" applyAlignment="1" applyProtection="1">
      <alignment horizontal="left" vertical="center" wrapText="1"/>
    </xf>
    <xf numFmtId="173" fontId="34" fillId="5" borderId="0" xfId="1" applyNumberFormat="1" applyFont="1" applyFill="1" applyAlignment="1" applyProtection="1">
      <alignment horizontal="left" vertical="center"/>
    </xf>
    <xf numFmtId="172" fontId="34" fillId="5" borderId="0" xfId="1" applyNumberFormat="1" applyFont="1" applyFill="1" applyAlignment="1" applyProtection="1">
      <alignment horizontal="left" vertical="center"/>
    </xf>
    <xf numFmtId="2" fontId="34" fillId="5" borderId="0" xfId="1" applyNumberFormat="1" applyFont="1" applyFill="1" applyAlignment="1" applyProtection="1">
      <alignment horizontal="right" vertical="center"/>
    </xf>
    <xf numFmtId="171" fontId="34" fillId="5" borderId="0" xfId="1" applyNumberFormat="1" applyFont="1" applyFill="1" applyAlignment="1" applyProtection="1">
      <alignment horizontal="right" vertical="center"/>
    </xf>
    <xf numFmtId="49" fontId="31" fillId="5" borderId="0" xfId="1" applyNumberFormat="1" applyFont="1" applyFill="1" applyAlignment="1" applyProtection="1">
      <alignment horizontal="left" vertical="center" wrapText="1"/>
    </xf>
    <xf numFmtId="173" fontId="31" fillId="20" borderId="0" xfId="1" applyNumberFormat="1" applyFont="1" applyFill="1" applyAlignment="1" applyProtection="1">
      <alignment horizontal="left" vertical="center"/>
    </xf>
    <xf numFmtId="0" fontId="32" fillId="22" borderId="27" xfId="1" applyFont="1" applyFill="1" applyBorder="1" applyAlignment="1" applyProtection="1">
      <alignment horizontal="left"/>
    </xf>
    <xf numFmtId="0" fontId="30" fillId="22" borderId="27" xfId="1" applyFont="1" applyFill="1" applyBorder="1" applyAlignment="1" applyProtection="1">
      <alignment horizontal="left"/>
    </xf>
    <xf numFmtId="0" fontId="30" fillId="5" borderId="27" xfId="1" applyFont="1" applyFill="1" applyBorder="1" applyAlignment="1" applyProtection="1">
      <alignment horizontal="left"/>
    </xf>
    <xf numFmtId="39" fontId="31" fillId="5" borderId="36" xfId="1" applyNumberFormat="1" applyFont="1" applyFill="1" applyBorder="1" applyAlignment="1">
      <alignment horizontal="left" vertical="center"/>
      <protection locked="0"/>
    </xf>
    <xf numFmtId="174" fontId="32" fillId="5" borderId="27" xfId="1" applyNumberFormat="1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left" vertical="center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19" borderId="0" xfId="0" applyFont="1" applyFill="1" applyAlignment="1" applyProtection="1">
      <alignment horizontal="left" vertical="center"/>
      <protection locked="0"/>
    </xf>
    <xf numFmtId="49" fontId="31" fillId="19" borderId="0" xfId="0" applyNumberFormat="1" applyFont="1" applyFill="1" applyAlignment="1" applyProtection="1">
      <alignment horizontal="left" vertical="center" wrapText="1"/>
      <protection locked="0"/>
    </xf>
    <xf numFmtId="0" fontId="31" fillId="19" borderId="0" xfId="0" applyFont="1" applyFill="1" applyAlignment="1" applyProtection="1">
      <alignment horizontal="left" vertical="center" wrapText="1"/>
      <protection locked="0"/>
    </xf>
    <xf numFmtId="174" fontId="32" fillId="22" borderId="27" xfId="1" applyNumberFormat="1" applyFont="1" applyFill="1" applyBorder="1" applyAlignment="1" applyProtection="1">
      <alignment horizontal="right"/>
    </xf>
    <xf numFmtId="172" fontId="31" fillId="5" borderId="0" xfId="1" applyNumberFormat="1" applyFont="1" applyFill="1" applyAlignment="1">
      <alignment horizontal="left" vertical="center"/>
      <protection locked="0"/>
    </xf>
    <xf numFmtId="171" fontId="31" fillId="5" borderId="0" xfId="1" applyNumberFormat="1" applyFont="1" applyFill="1" applyAlignment="1" applyProtection="1">
      <alignment horizontal="right" vertical="center"/>
    </xf>
    <xf numFmtId="0" fontId="33" fillId="5" borderId="0" xfId="1" applyFont="1" applyFill="1" applyAlignment="1" applyProtection="1">
      <alignment horizontal="left"/>
    </xf>
    <xf numFmtId="172" fontId="31" fillId="5" borderId="0" xfId="1" applyNumberFormat="1" applyFont="1" applyFill="1" applyAlignment="1" applyProtection="1">
      <alignment horizontal="left" vertical="center"/>
    </xf>
    <xf numFmtId="39" fontId="31" fillId="5" borderId="0" xfId="1" applyNumberFormat="1" applyFont="1" applyFill="1" applyAlignment="1" applyProtection="1">
      <alignment horizontal="left" vertical="center"/>
    </xf>
    <xf numFmtId="49" fontId="42" fillId="18" borderId="29" xfId="1" applyNumberFormat="1" applyFont="1" applyFill="1" applyBorder="1" applyAlignment="1" applyProtection="1">
      <alignment horizontal="left" vertical="center" wrapText="1"/>
    </xf>
    <xf numFmtId="0" fontId="22" fillId="6" borderId="3" xfId="1" applyFont="1" applyFill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left" vertical="center" wrapText="1"/>
    </xf>
    <xf numFmtId="166" fontId="23" fillId="4" borderId="20" xfId="1" applyNumberFormat="1" applyFont="1" applyFill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12" fillId="0" borderId="0" xfId="1" applyNumberFormat="1" applyFont="1" applyAlignment="1" applyProtection="1">
      <alignment horizontal="right" vertical="center"/>
    </xf>
    <xf numFmtId="4" fontId="12" fillId="0" borderId="0" xfId="1" applyNumberFormat="1" applyFont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left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right" vertical="center"/>
    </xf>
    <xf numFmtId="0" fontId="13" fillId="2" borderId="11" xfId="1" applyFont="1" applyFill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vertical="center"/>
    </xf>
    <xf numFmtId="164" fontId="1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165" fontId="15" fillId="0" borderId="0" xfId="1" applyNumberFormat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4" fontId="19" fillId="0" borderId="0" xfId="1" applyNumberFormat="1" applyFont="1" applyAlignment="1" applyProtection="1">
      <alignment vertical="center"/>
    </xf>
    <xf numFmtId="0" fontId="10" fillId="3" borderId="12" xfId="1" applyFont="1" applyFill="1" applyBorder="1" applyAlignment="1" applyProtection="1">
      <alignment horizontal="left" vertical="center"/>
    </xf>
    <xf numFmtId="0" fontId="5" fillId="3" borderId="12" xfId="1" applyFont="1" applyFill="1" applyBorder="1" applyAlignment="1" applyProtection="1">
      <alignment vertical="center"/>
    </xf>
    <xf numFmtId="4" fontId="10" fillId="3" borderId="12" xfId="1" applyNumberFormat="1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5" fillId="0" borderId="0" xfId="1" applyFont="1" applyAlignment="1" applyProtection="1"/>
    <xf numFmtId="0" fontId="10" fillId="0" borderId="0" xfId="1" applyFont="1" applyAlignment="1" applyProtection="1">
      <alignment horizontal="left" vertical="top" wrapText="1"/>
    </xf>
    <xf numFmtId="0" fontId="14" fillId="0" borderId="0" xfId="1" applyFont="1" applyAlignment="1" applyProtection="1">
      <alignment horizontal="left" vertical="center" wrapText="1"/>
    </xf>
    <xf numFmtId="4" fontId="6" fillId="0" borderId="15" xfId="1" applyNumberFormat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 wrapText="1"/>
    </xf>
    <xf numFmtId="4" fontId="22" fillId="0" borderId="23" xfId="1" applyNumberFormat="1" applyFont="1" applyBorder="1" applyAlignment="1" applyProtection="1">
      <alignment horizontal="center" vertical="center"/>
    </xf>
    <xf numFmtId="4" fontId="22" fillId="0" borderId="29" xfId="1" applyNumberFormat="1" applyFont="1" applyBorder="1" applyAlignment="1" applyProtection="1">
      <alignment horizontal="center" vertical="center"/>
    </xf>
    <xf numFmtId="4" fontId="22" fillId="4" borderId="23" xfId="1" applyNumberFormat="1" applyFont="1" applyFill="1" applyBorder="1" applyAlignment="1">
      <alignment horizontal="center" vertical="center"/>
      <protection locked="0"/>
    </xf>
    <xf numFmtId="4" fontId="22" fillId="4" borderId="29" xfId="1" applyNumberFormat="1" applyFont="1" applyFill="1" applyBorder="1" applyAlignment="1">
      <alignment horizontal="center" vertical="center"/>
      <protection locked="0"/>
    </xf>
    <xf numFmtId="4" fontId="22" fillId="0" borderId="30" xfId="1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J27" sqref="J27"/>
    </sheetView>
  </sheetViews>
  <sheetFormatPr defaultRowHeight="14.4"/>
  <cols>
    <col min="1" max="1" width="36.5546875" customWidth="1"/>
    <col min="2" max="2" width="29" customWidth="1"/>
  </cols>
  <sheetData>
    <row r="2" spans="1:2">
      <c r="A2" t="s">
        <v>5</v>
      </c>
    </row>
    <row r="3" spans="1:2" ht="15" thickBot="1"/>
    <row r="4" spans="1:2">
      <c r="A4" s="371" t="s">
        <v>2</v>
      </c>
      <c r="B4" s="372"/>
    </row>
    <row r="5" spans="1:2" ht="15" thickBot="1">
      <c r="A5" s="2"/>
      <c r="B5" s="6" t="s">
        <v>0</v>
      </c>
    </row>
    <row r="6" spans="1:2">
      <c r="A6" s="7" t="s">
        <v>3</v>
      </c>
      <c r="B6" s="5">
        <f>'INV-Rekapitulace'!$AI$22</f>
        <v>0</v>
      </c>
    </row>
    <row r="7" spans="1:2">
      <c r="A7" s="8" t="s">
        <v>4</v>
      </c>
      <c r="B7" s="1">
        <f>'NEI-Rekapitulace'!$AI$22</f>
        <v>0</v>
      </c>
    </row>
    <row r="8" spans="1:2" ht="15" thickBot="1">
      <c r="A8" s="3" t="s">
        <v>1</v>
      </c>
      <c r="B8" s="4">
        <f>SUM(B6:B7)</f>
        <v>0</v>
      </c>
    </row>
    <row r="9" spans="1:2">
      <c r="A9" t="s">
        <v>6</v>
      </c>
      <c r="B9" s="9">
        <f>B8*0.21</f>
        <v>0</v>
      </c>
    </row>
    <row r="10" spans="1:2">
      <c r="A10" t="s">
        <v>7</v>
      </c>
      <c r="B10" s="9">
        <f>SUM(B8:B9)</f>
        <v>0</v>
      </c>
    </row>
  </sheetData>
  <sheetProtection algorithmName="SHA-512" hashValue="LcbH6i2rQKfR1xPj/D6qMkSUN5YRhEwiA/HV8rel3l9EyNPLCBkXLS6GCryjx6JZrtcfS28xLhIYw9/+lOiSrQ==" saltValue="7arbsV5LNX4FdXZSYBDebQ==" spinCount="100000" sheet="1" objects="1" scenarios="1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workbookViewId="0">
      <selection activeCell="H19" sqref="H19"/>
    </sheetView>
  </sheetViews>
  <sheetFormatPr defaultColWidth="9.109375" defaultRowHeight="14.4"/>
  <cols>
    <col min="2" max="2" width="50.6640625" customWidth="1"/>
  </cols>
  <sheetData>
    <row r="1" spans="1:6">
      <c r="A1" s="113" t="s">
        <v>608</v>
      </c>
      <c r="B1" s="112"/>
      <c r="C1" s="65"/>
      <c r="D1" s="111" t="s">
        <v>99</v>
      </c>
      <c r="E1" s="111"/>
      <c r="F1" s="110" t="s">
        <v>98</v>
      </c>
    </row>
    <row r="2" spans="1:6">
      <c r="A2" s="65"/>
      <c r="B2" s="65"/>
      <c r="C2" s="65"/>
      <c r="D2" s="65"/>
      <c r="E2" s="65"/>
      <c r="F2" s="65"/>
    </row>
    <row r="3" spans="1:6" ht="32.4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6">
      <c r="A4" s="88"/>
      <c r="B4" s="107" t="s">
        <v>607</v>
      </c>
      <c r="C4" s="86"/>
      <c r="D4" s="86"/>
      <c r="E4" s="106"/>
      <c r="F4" s="84">
        <f>SUM(F5:F13)</f>
        <v>0</v>
      </c>
    </row>
    <row r="5" spans="1:6" ht="51">
      <c r="A5" s="83">
        <v>1</v>
      </c>
      <c r="B5" s="105" t="s">
        <v>610</v>
      </c>
      <c r="C5" s="81" t="s">
        <v>71</v>
      </c>
      <c r="D5" s="81">
        <v>1</v>
      </c>
      <c r="E5" s="79"/>
      <c r="F5" s="78">
        <f>+E5*D5</f>
        <v>0</v>
      </c>
    </row>
    <row r="6" spans="1:6" ht="20.399999999999999">
      <c r="A6" s="368">
        <f>A5+1</f>
        <v>2</v>
      </c>
      <c r="B6" s="105" t="s">
        <v>609</v>
      </c>
      <c r="C6" s="81" t="s">
        <v>71</v>
      </c>
      <c r="D6" s="81">
        <v>1</v>
      </c>
      <c r="E6" s="79"/>
      <c r="F6" s="78">
        <f t="shared" ref="F6:F13" si="0">+E6*D6</f>
        <v>0</v>
      </c>
    </row>
    <row r="7" spans="1:6" ht="20.399999999999999">
      <c r="A7" s="83">
        <v>2</v>
      </c>
      <c r="B7" s="105" t="s">
        <v>611</v>
      </c>
      <c r="C7" s="81" t="s">
        <v>71</v>
      </c>
      <c r="D7" s="81">
        <v>1</v>
      </c>
      <c r="E7" s="79"/>
      <c r="F7" s="78">
        <f t="shared" si="0"/>
        <v>0</v>
      </c>
    </row>
    <row r="8" spans="1:6" ht="30.6">
      <c r="A8" s="368">
        <f t="shared" ref="A8" si="1">A7+1</f>
        <v>3</v>
      </c>
      <c r="B8" s="105" t="s">
        <v>613</v>
      </c>
      <c r="C8" s="81" t="s">
        <v>71</v>
      </c>
      <c r="D8" s="81">
        <v>1</v>
      </c>
      <c r="E8" s="79"/>
      <c r="F8" s="78">
        <f t="shared" si="0"/>
        <v>0</v>
      </c>
    </row>
    <row r="9" spans="1:6">
      <c r="A9" s="83">
        <v>3</v>
      </c>
      <c r="B9" s="105" t="s">
        <v>614</v>
      </c>
      <c r="C9" s="81" t="s">
        <v>71</v>
      </c>
      <c r="D9" s="81">
        <v>1</v>
      </c>
      <c r="E9" s="79"/>
      <c r="F9" s="78">
        <f t="shared" si="0"/>
        <v>0</v>
      </c>
    </row>
    <row r="10" spans="1:6" ht="20.399999999999999">
      <c r="A10" s="368">
        <f t="shared" ref="A10" si="2">A9+1</f>
        <v>4</v>
      </c>
      <c r="B10" s="105" t="s">
        <v>615</v>
      </c>
      <c r="C10" s="81" t="s">
        <v>71</v>
      </c>
      <c r="D10" s="81">
        <v>1</v>
      </c>
      <c r="E10" s="79"/>
      <c r="F10" s="78">
        <f t="shared" si="0"/>
        <v>0</v>
      </c>
    </row>
    <row r="11" spans="1:6" ht="40.799999999999997">
      <c r="A11" s="83">
        <v>4</v>
      </c>
      <c r="B11" s="105" t="s">
        <v>616</v>
      </c>
      <c r="C11" s="81" t="s">
        <v>71</v>
      </c>
      <c r="D11" s="81">
        <v>1</v>
      </c>
      <c r="E11" s="79"/>
      <c r="F11" s="78">
        <f t="shared" si="0"/>
        <v>0</v>
      </c>
    </row>
    <row r="12" spans="1:6" ht="20.399999999999999">
      <c r="A12" s="368">
        <f t="shared" ref="A12" si="3">A11+1</f>
        <v>5</v>
      </c>
      <c r="B12" s="105" t="s">
        <v>612</v>
      </c>
      <c r="C12" s="81" t="s">
        <v>71</v>
      </c>
      <c r="D12" s="81">
        <v>1</v>
      </c>
      <c r="E12" s="79"/>
      <c r="F12" s="78">
        <f t="shared" si="0"/>
        <v>0</v>
      </c>
    </row>
    <row r="13" spans="1:6" ht="21" thickBot="1">
      <c r="A13" s="77">
        <v>5</v>
      </c>
      <c r="B13" s="369" t="s">
        <v>617</v>
      </c>
      <c r="C13" s="75" t="s">
        <v>71</v>
      </c>
      <c r="D13" s="75">
        <v>1</v>
      </c>
      <c r="E13" s="370"/>
      <c r="F13" s="72">
        <f t="shared" si="0"/>
        <v>0</v>
      </c>
    </row>
  </sheetData>
  <sheetProtection password="CCE2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10"/>
  <sheetViews>
    <sheetView topLeftCell="A77" zoomScaleNormal="100" workbookViewId="0">
      <selection activeCell="AQ99" sqref="AQ99"/>
    </sheetView>
  </sheetViews>
  <sheetFormatPr defaultColWidth="9.109375" defaultRowHeight="10.199999999999999"/>
  <cols>
    <col min="1" max="1" width="3.5546875" style="10" customWidth="1"/>
    <col min="2" max="31" width="2.33203125" style="10" customWidth="1"/>
    <col min="32" max="32" width="2.88671875" style="10" customWidth="1"/>
    <col min="33" max="33" width="27.109375" style="10" customWidth="1"/>
    <col min="34" max="35" width="2.109375" style="10" customWidth="1"/>
    <col min="36" max="36" width="7.109375" style="10" customWidth="1"/>
    <col min="37" max="37" width="2.88671875" style="10" customWidth="1"/>
    <col min="38" max="38" width="11.44140625" style="10" customWidth="1"/>
    <col min="39" max="39" width="6.44140625" style="10" customWidth="1"/>
    <col min="40" max="40" width="3.5546875" style="10" customWidth="1"/>
    <col min="41" max="41" width="13.44140625" style="10" hidden="1" customWidth="1"/>
    <col min="42" max="42" width="11.6640625" style="10" customWidth="1"/>
    <col min="43" max="43" width="9.109375" style="10"/>
    <col min="44" max="45" width="14.109375" style="10" customWidth="1"/>
    <col min="46" max="16384" width="9.109375" style="10"/>
  </cols>
  <sheetData>
    <row r="1" spans="2:42" ht="25.2" customHeight="1">
      <c r="B1" s="39" t="s">
        <v>70</v>
      </c>
      <c r="AP1" s="43"/>
    </row>
    <row r="2" spans="2:42" ht="12" customHeight="1">
      <c r="B2" s="64" t="s">
        <v>36</v>
      </c>
      <c r="I2" s="394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P2" s="43"/>
    </row>
    <row r="3" spans="2:42" ht="37.200000000000003" customHeight="1">
      <c r="B3" s="63" t="s">
        <v>35</v>
      </c>
      <c r="I3" s="396" t="s">
        <v>69</v>
      </c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45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2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3.8">
      <c r="C10" s="56" t="s">
        <v>59</v>
      </c>
      <c r="AI10" s="33" t="s">
        <v>58</v>
      </c>
      <c r="AL10" s="12" t="s">
        <v>22</v>
      </c>
      <c r="AP10" s="43"/>
    </row>
    <row r="11" spans="2:42" ht="7.2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45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2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45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2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97" t="s">
        <v>22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P19" s="43"/>
    </row>
    <row r="20" spans="1:42" ht="7.2" customHeight="1">
      <c r="AP20" s="43"/>
    </row>
    <row r="21" spans="1:42" ht="7.2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5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98">
        <f>ROUND(AE87,2)</f>
        <v>0</v>
      </c>
      <c r="AJ22" s="399"/>
      <c r="AK22" s="399"/>
      <c r="AL22" s="399"/>
      <c r="AM22" s="399"/>
      <c r="AP22" s="15"/>
    </row>
    <row r="23" spans="1:42" s="14" customFormat="1" ht="7.2" customHeight="1">
      <c r="AP23" s="15"/>
    </row>
    <row r="24" spans="1:42" s="14" customFormat="1" ht="13.8">
      <c r="J24" s="400" t="s">
        <v>55</v>
      </c>
      <c r="K24" s="400"/>
      <c r="L24" s="400"/>
      <c r="M24" s="400"/>
      <c r="N24" s="400"/>
      <c r="U24" s="400" t="s">
        <v>54</v>
      </c>
      <c r="V24" s="400"/>
      <c r="W24" s="400"/>
      <c r="X24" s="400"/>
      <c r="Y24" s="400"/>
      <c r="Z24" s="400"/>
      <c r="AA24" s="400"/>
      <c r="AB24" s="400"/>
      <c r="AC24" s="400"/>
      <c r="AI24" s="400" t="s">
        <v>53</v>
      </c>
      <c r="AJ24" s="400"/>
      <c r="AK24" s="400"/>
      <c r="AL24" s="400"/>
      <c r="AM24" s="400"/>
      <c r="AP24" s="15"/>
    </row>
    <row r="25" spans="1:42" s="50" customFormat="1" ht="14.4" customHeight="1">
      <c r="B25" s="33" t="s">
        <v>52</v>
      </c>
      <c r="D25" s="33" t="s">
        <v>51</v>
      </c>
      <c r="J25" s="387">
        <v>0.21</v>
      </c>
      <c r="K25" s="388"/>
      <c r="L25" s="388"/>
      <c r="M25" s="388"/>
      <c r="N25" s="388"/>
      <c r="U25" s="389">
        <f>AI22</f>
        <v>0</v>
      </c>
      <c r="V25" s="388"/>
      <c r="W25" s="388"/>
      <c r="X25" s="388"/>
      <c r="Y25" s="388"/>
      <c r="Z25" s="388"/>
      <c r="AA25" s="388"/>
      <c r="AB25" s="388"/>
      <c r="AC25" s="388"/>
      <c r="AI25" s="389">
        <f>U25*0.21</f>
        <v>0</v>
      </c>
      <c r="AJ25" s="388"/>
      <c r="AK25" s="388"/>
      <c r="AL25" s="388"/>
      <c r="AM25" s="388"/>
      <c r="AP25" s="51"/>
    </row>
    <row r="26" spans="1:42" s="50" customFormat="1" ht="14.4" customHeight="1">
      <c r="D26" s="33" t="s">
        <v>50</v>
      </c>
      <c r="J26" s="387">
        <v>0.15</v>
      </c>
      <c r="K26" s="388"/>
      <c r="L26" s="388"/>
      <c r="M26" s="388"/>
      <c r="N26" s="388"/>
      <c r="U26" s="389">
        <v>0</v>
      </c>
      <c r="V26" s="388"/>
      <c r="W26" s="388"/>
      <c r="X26" s="388"/>
      <c r="Y26" s="388"/>
      <c r="Z26" s="388"/>
      <c r="AA26" s="388"/>
      <c r="AB26" s="388"/>
      <c r="AC26" s="388"/>
      <c r="AI26" s="389">
        <f>U26*0.15</f>
        <v>0</v>
      </c>
      <c r="AJ26" s="388"/>
      <c r="AK26" s="388"/>
      <c r="AL26" s="388"/>
      <c r="AM26" s="388"/>
      <c r="AP26" s="51"/>
    </row>
    <row r="27" spans="1:42" s="50" customFormat="1" ht="14.4" hidden="1" customHeight="1">
      <c r="D27" s="33" t="s">
        <v>49</v>
      </c>
      <c r="J27" s="387">
        <v>0.21</v>
      </c>
      <c r="K27" s="388"/>
      <c r="L27" s="388"/>
      <c r="M27" s="388"/>
      <c r="N27" s="388"/>
      <c r="U27" s="389" t="e">
        <f>ROUND(#REF!, 2)</f>
        <v>#REF!</v>
      </c>
      <c r="V27" s="388"/>
      <c r="W27" s="388"/>
      <c r="X27" s="388"/>
      <c r="Y27" s="388"/>
      <c r="Z27" s="388"/>
      <c r="AA27" s="388"/>
      <c r="AB27" s="388"/>
      <c r="AC27" s="388"/>
      <c r="AI27" s="389">
        <v>0</v>
      </c>
      <c r="AJ27" s="388"/>
      <c r="AK27" s="388"/>
      <c r="AL27" s="388"/>
      <c r="AM27" s="388"/>
      <c r="AP27" s="51"/>
    </row>
    <row r="28" spans="1:42" s="50" customFormat="1" ht="14.4" hidden="1" customHeight="1">
      <c r="D28" s="33" t="s">
        <v>48</v>
      </c>
      <c r="J28" s="387">
        <v>0.15</v>
      </c>
      <c r="K28" s="388"/>
      <c r="L28" s="388"/>
      <c r="M28" s="388"/>
      <c r="N28" s="388"/>
      <c r="U28" s="389" t="e">
        <f>ROUND(#REF!, 2)</f>
        <v>#REF!</v>
      </c>
      <c r="V28" s="388"/>
      <c r="W28" s="388"/>
      <c r="X28" s="388"/>
      <c r="Y28" s="388"/>
      <c r="Z28" s="388"/>
      <c r="AA28" s="388"/>
      <c r="AB28" s="388"/>
      <c r="AC28" s="388"/>
      <c r="AI28" s="389">
        <v>0</v>
      </c>
      <c r="AJ28" s="388"/>
      <c r="AK28" s="388"/>
      <c r="AL28" s="388"/>
      <c r="AM28" s="388"/>
      <c r="AP28" s="51"/>
    </row>
    <row r="29" spans="1:42" s="50" customFormat="1" ht="14.4" hidden="1" customHeight="1">
      <c r="D29" s="33" t="s">
        <v>47</v>
      </c>
      <c r="J29" s="387">
        <v>0</v>
      </c>
      <c r="K29" s="388"/>
      <c r="L29" s="388"/>
      <c r="M29" s="388"/>
      <c r="N29" s="388"/>
      <c r="U29" s="389" t="e">
        <f>ROUND(#REF!, 2)</f>
        <v>#REF!</v>
      </c>
      <c r="V29" s="388"/>
      <c r="W29" s="388"/>
      <c r="X29" s="388"/>
      <c r="Y29" s="388"/>
      <c r="Z29" s="388"/>
      <c r="AA29" s="388"/>
      <c r="AB29" s="388"/>
      <c r="AC29" s="388"/>
      <c r="AI29" s="389">
        <v>0</v>
      </c>
      <c r="AJ29" s="388"/>
      <c r="AK29" s="388"/>
      <c r="AL29" s="388"/>
      <c r="AM29" s="388"/>
      <c r="AP29" s="51"/>
    </row>
    <row r="30" spans="1:42" s="14" customFormat="1" ht="7.2" customHeight="1">
      <c r="AP30" s="15"/>
    </row>
    <row r="31" spans="1:42" s="14" customFormat="1" ht="25.95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90" t="s">
        <v>44</v>
      </c>
      <c r="W31" s="391"/>
      <c r="X31" s="391"/>
      <c r="Y31" s="391"/>
      <c r="Z31" s="391"/>
      <c r="AA31" s="47"/>
      <c r="AB31" s="47"/>
      <c r="AC31" s="47"/>
      <c r="AD31" s="47"/>
      <c r="AE31" s="47"/>
      <c r="AF31" s="47"/>
      <c r="AG31" s="47"/>
      <c r="AH31" s="47"/>
      <c r="AI31" s="392">
        <f>SUM(AI22:AI29)</f>
        <v>0</v>
      </c>
      <c r="AJ31" s="391"/>
      <c r="AK31" s="391"/>
      <c r="AL31" s="391"/>
      <c r="AM31" s="393"/>
      <c r="AN31" s="46"/>
      <c r="AO31" s="46"/>
      <c r="AP31" s="15"/>
    </row>
    <row r="32" spans="1:42" s="14" customFormat="1" ht="7.2" customHeight="1">
      <c r="AP32" s="15"/>
    </row>
    <row r="33" spans="2:42" s="14" customFormat="1" ht="14.4" customHeight="1">
      <c r="AP33" s="15"/>
    </row>
    <row r="34" spans="2:42" ht="14.4" customHeight="1">
      <c r="AP34" s="43"/>
    </row>
    <row r="35" spans="2:42" ht="14.4" customHeight="1">
      <c r="AP35" s="43"/>
    </row>
    <row r="36" spans="2:42" ht="14.4" customHeight="1">
      <c r="AP36" s="43"/>
    </row>
    <row r="37" spans="2:42" ht="14.4" customHeight="1">
      <c r="AP37" s="43"/>
    </row>
    <row r="38" spans="2:42" ht="14.4" customHeight="1">
      <c r="AP38" s="43"/>
    </row>
    <row r="39" spans="2:42" ht="14.4" customHeight="1">
      <c r="AP39" s="43"/>
    </row>
    <row r="40" spans="2:42" ht="14.4" customHeight="1">
      <c r="AP40" s="43"/>
    </row>
    <row r="41" spans="2:42" ht="14.4" customHeight="1">
      <c r="AP41" s="43"/>
    </row>
    <row r="42" spans="2:42" ht="14.4" customHeight="1">
      <c r="AP42" s="43"/>
    </row>
    <row r="43" spans="2:42" ht="14.4" customHeight="1">
      <c r="AP43" s="43"/>
    </row>
    <row r="44" spans="2:42" ht="14.4" customHeight="1">
      <c r="AP44" s="43"/>
    </row>
    <row r="45" spans="2:42" s="14" customFormat="1" ht="14.4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3.8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3.8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3.8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2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2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2" customHeight="1">
      <c r="A75" s="39" t="s">
        <v>37</v>
      </c>
      <c r="AP75" s="15"/>
    </row>
    <row r="76" spans="1:42" s="14" customFormat="1" ht="7.2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200000000000003" customHeight="1">
      <c r="A78" s="37" t="s">
        <v>35</v>
      </c>
      <c r="J78" s="382" t="str">
        <f>I3</f>
        <v>UK KAM  -rekonstrukce a oprava bloku B, koleje Kajetánka I - INV</v>
      </c>
      <c r="K78" s="383"/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P78" s="36"/>
    </row>
    <row r="79" spans="1:42" s="14" customFormat="1" ht="7.2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84" t="str">
        <f>IF(AL4= "","",AL4)</f>
        <v/>
      </c>
      <c r="AL80" s="384"/>
      <c r="AP80" s="15"/>
    </row>
    <row r="81" spans="1:45" s="14" customFormat="1" ht="7.2" customHeight="1">
      <c r="AP81" s="15"/>
    </row>
    <row r="82" spans="1:45" s="14" customFormat="1" ht="15.15" customHeight="1">
      <c r="A82" s="33" t="s">
        <v>32</v>
      </c>
      <c r="J82" s="32" t="str">
        <f>IF(C7= "","",C7)</f>
        <v xml:space="preserve"> </v>
      </c>
      <c r="AG82" s="33" t="s">
        <v>31</v>
      </c>
      <c r="AK82" s="385" t="str">
        <f>IF(C13="","",C13)</f>
        <v xml:space="preserve"> </v>
      </c>
      <c r="AL82" s="386"/>
      <c r="AM82" s="386"/>
      <c r="AN82" s="386"/>
      <c r="AP82" s="15"/>
    </row>
    <row r="83" spans="1:45" s="14" customFormat="1" ht="15.15" customHeight="1">
      <c r="A83" s="33" t="s">
        <v>30</v>
      </c>
      <c r="J83" s="32" t="str">
        <f>IF(C10="","",C10)</f>
        <v xml:space="preserve"> </v>
      </c>
      <c r="AG83" s="33" t="s">
        <v>29</v>
      </c>
      <c r="AK83" s="385" t="str">
        <f>IF(C16="","",C16)</f>
        <v xml:space="preserve"> </v>
      </c>
      <c r="AL83" s="386"/>
      <c r="AM83" s="386"/>
      <c r="AN83" s="386"/>
      <c r="AP83" s="15"/>
    </row>
    <row r="84" spans="1:45" s="14" customFormat="1" ht="10.95" customHeight="1">
      <c r="AP84" s="15"/>
    </row>
    <row r="85" spans="1:45" s="14" customFormat="1" ht="29.25" customHeight="1">
      <c r="A85" s="377" t="s">
        <v>28</v>
      </c>
      <c r="B85" s="378"/>
      <c r="C85" s="378"/>
      <c r="D85" s="378"/>
      <c r="E85" s="378"/>
      <c r="F85" s="31"/>
      <c r="G85" s="379" t="s">
        <v>27</v>
      </c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80" t="s">
        <v>26</v>
      </c>
      <c r="AF85" s="378"/>
      <c r="AG85" s="378"/>
      <c r="AH85" s="378"/>
      <c r="AI85" s="378"/>
      <c r="AJ85" s="378"/>
      <c r="AK85" s="378"/>
      <c r="AL85" s="379" t="s">
        <v>25</v>
      </c>
      <c r="AM85" s="378"/>
      <c r="AN85" s="381"/>
      <c r="AO85" s="30" t="s">
        <v>24</v>
      </c>
      <c r="AP85" s="15"/>
    </row>
    <row r="86" spans="1:45" s="14" customFormat="1" ht="10.95" customHeight="1">
      <c r="AP86" s="15"/>
    </row>
    <row r="87" spans="1:45" s="21" customFormat="1" ht="32.4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73">
        <f>AE89+AE93</f>
        <v>0</v>
      </c>
      <c r="AF87" s="373"/>
      <c r="AG87" s="373"/>
      <c r="AH87" s="373"/>
      <c r="AI87" s="373"/>
      <c r="AJ87" s="373"/>
      <c r="AK87" s="373"/>
      <c r="AL87" s="374">
        <f>AL89+AL93</f>
        <v>0</v>
      </c>
      <c r="AM87" s="374"/>
      <c r="AN87" s="374"/>
      <c r="AO87" s="23" t="s">
        <v>22</v>
      </c>
      <c r="AP87" s="24"/>
      <c r="AQ87" s="23"/>
      <c r="AR87" s="29"/>
      <c r="AS87" s="29"/>
    </row>
    <row r="88" spans="1:45" s="21" customFormat="1" ht="32.4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  <c r="AQ88" s="23"/>
    </row>
    <row r="89" spans="1:45" s="21" customFormat="1" ht="32.4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73">
        <f>SUM(AE90:AK92)</f>
        <v>0</v>
      </c>
      <c r="AF89" s="373"/>
      <c r="AG89" s="373"/>
      <c r="AH89" s="373"/>
      <c r="AI89" s="373"/>
      <c r="AJ89" s="373"/>
      <c r="AK89" s="373"/>
      <c r="AL89" s="374">
        <f>SUM(AL90:AN92)</f>
        <v>0</v>
      </c>
      <c r="AM89" s="374"/>
      <c r="AN89" s="374"/>
      <c r="AO89" s="23"/>
      <c r="AP89" s="24"/>
      <c r="AQ89" s="23"/>
      <c r="AR89" s="22"/>
      <c r="AS89" s="22"/>
    </row>
    <row r="90" spans="1:45" s="21" customFormat="1" ht="32.4" customHeight="1">
      <c r="A90" s="28"/>
      <c r="B90" s="20" t="s">
        <v>20</v>
      </c>
      <c r="C90" s="20"/>
      <c r="D90" s="20"/>
      <c r="E90" s="20"/>
      <c r="F90" s="20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75">
        <f>'D.1.4.a-UT-etapa 1'!F28</f>
        <v>0</v>
      </c>
      <c r="AF90" s="376"/>
      <c r="AG90" s="376"/>
      <c r="AH90" s="376"/>
      <c r="AI90" s="376"/>
      <c r="AJ90" s="376"/>
      <c r="AK90" s="376"/>
      <c r="AL90" s="375">
        <f>AE90*0.21</f>
        <v>0</v>
      </c>
      <c r="AM90" s="376"/>
      <c r="AN90" s="376"/>
      <c r="AO90" s="23"/>
      <c r="AP90" s="24"/>
      <c r="AQ90" s="23"/>
      <c r="AR90" s="17"/>
      <c r="AS90" s="17"/>
    </row>
    <row r="91" spans="1:45" s="21" customFormat="1" ht="32.4" customHeight="1">
      <c r="A91" s="28"/>
      <c r="B91" s="20" t="s">
        <v>19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75">
        <f>'D.1.4.b-VZT-etapa 1'!F29</f>
        <v>0</v>
      </c>
      <c r="AF91" s="376"/>
      <c r="AG91" s="376"/>
      <c r="AH91" s="376"/>
      <c r="AI91" s="376"/>
      <c r="AJ91" s="376"/>
      <c r="AK91" s="376"/>
      <c r="AL91" s="375">
        <f>AE91*0.21</f>
        <v>0</v>
      </c>
      <c r="AM91" s="376"/>
      <c r="AN91" s="376"/>
      <c r="AO91" s="23"/>
      <c r="AP91" s="24"/>
      <c r="AQ91" s="23"/>
      <c r="AR91" s="17"/>
      <c r="AS91" s="17"/>
    </row>
    <row r="92" spans="1:45" s="21" customFormat="1" ht="32.4" customHeight="1">
      <c r="A92" s="28"/>
      <c r="B92" s="20" t="s">
        <v>18</v>
      </c>
      <c r="C92" s="20"/>
      <c r="D92" s="20"/>
      <c r="E92" s="20"/>
      <c r="F92" s="20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75">
        <f>'D.1.4.d-elekroinstlace-etapa 1'!J36</f>
        <v>0</v>
      </c>
      <c r="AF92" s="376"/>
      <c r="AG92" s="376"/>
      <c r="AH92" s="376"/>
      <c r="AI92" s="376"/>
      <c r="AJ92" s="376"/>
      <c r="AK92" s="376"/>
      <c r="AL92" s="375">
        <f>AE92*0.21</f>
        <v>0</v>
      </c>
      <c r="AM92" s="376"/>
      <c r="AN92" s="376"/>
      <c r="AO92" s="23"/>
      <c r="AP92" s="24"/>
      <c r="AQ92" s="23"/>
      <c r="AR92" s="17"/>
      <c r="AS92" s="17"/>
    </row>
    <row r="93" spans="1:45" s="21" customFormat="1" ht="32.4" customHeight="1">
      <c r="A93" s="28" t="s">
        <v>21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73">
        <f>SUM(AE94:AK96)</f>
        <v>0</v>
      </c>
      <c r="AF93" s="373"/>
      <c r="AG93" s="373"/>
      <c r="AH93" s="373"/>
      <c r="AI93" s="373"/>
      <c r="AJ93" s="373"/>
      <c r="AK93" s="373"/>
      <c r="AL93" s="374">
        <f>SUM(AL94:AN96)</f>
        <v>0</v>
      </c>
      <c r="AM93" s="374"/>
      <c r="AN93" s="374"/>
      <c r="AO93" s="23"/>
      <c r="AP93" s="24"/>
      <c r="AQ93" s="23"/>
      <c r="AR93" s="22"/>
      <c r="AS93" s="22"/>
    </row>
    <row r="94" spans="1:45" s="14" customFormat="1" ht="30" customHeight="1">
      <c r="B94" s="20" t="s">
        <v>20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75">
        <f>'D.1.4.a-UT-etapa 2'!F28</f>
        <v>0</v>
      </c>
      <c r="AF94" s="376"/>
      <c r="AG94" s="376"/>
      <c r="AH94" s="376"/>
      <c r="AI94" s="376"/>
      <c r="AJ94" s="376"/>
      <c r="AK94" s="376"/>
      <c r="AL94" s="375">
        <f>AE94*0.21</f>
        <v>0</v>
      </c>
      <c r="AM94" s="376"/>
      <c r="AN94" s="376"/>
      <c r="AP94" s="15"/>
      <c r="AQ94" s="18"/>
      <c r="AR94" s="17"/>
      <c r="AS94" s="17"/>
    </row>
    <row r="95" spans="1:45" s="14" customFormat="1" ht="30" customHeight="1">
      <c r="B95" s="20" t="s">
        <v>19</v>
      </c>
      <c r="C95" s="20"/>
      <c r="D95" s="20"/>
      <c r="E95" s="20"/>
      <c r="F95" s="20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75">
        <f>'D.1.4.b-VZT-etapa 2'!F29</f>
        <v>0</v>
      </c>
      <c r="AF95" s="376"/>
      <c r="AG95" s="376"/>
      <c r="AH95" s="376"/>
      <c r="AI95" s="376"/>
      <c r="AJ95" s="376"/>
      <c r="AK95" s="376"/>
      <c r="AL95" s="375">
        <f>AE95*0.21</f>
        <v>0</v>
      </c>
      <c r="AM95" s="376"/>
      <c r="AN95" s="376"/>
      <c r="AP95" s="15"/>
      <c r="AQ95" s="18"/>
      <c r="AR95" s="17"/>
      <c r="AS95" s="17"/>
    </row>
    <row r="96" spans="1:45" s="14" customFormat="1" ht="30" customHeight="1">
      <c r="B96" s="20" t="s">
        <v>18</v>
      </c>
      <c r="C96" s="20"/>
      <c r="D96" s="20"/>
      <c r="E96" s="20"/>
      <c r="F96" s="20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75">
        <f>'D.1.4.d-elekroinstlace-etapa 2'!J36</f>
        <v>0</v>
      </c>
      <c r="AF96" s="376"/>
      <c r="AG96" s="376"/>
      <c r="AH96" s="376"/>
      <c r="AI96" s="376"/>
      <c r="AJ96" s="376"/>
      <c r="AK96" s="376"/>
      <c r="AL96" s="375">
        <f>AE96*0.21</f>
        <v>0</v>
      </c>
      <c r="AM96" s="376"/>
      <c r="AN96" s="376"/>
      <c r="AP96" s="15"/>
      <c r="AQ96" s="18"/>
      <c r="AR96" s="17"/>
      <c r="AS96" s="17"/>
    </row>
    <row r="97" spans="1:45" s="14" customFormat="1" ht="30" customHeight="1">
      <c r="A97" s="28" t="s">
        <v>607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73">
        <f>VRN!F4</f>
        <v>0</v>
      </c>
      <c r="AF97" s="373"/>
      <c r="AG97" s="373"/>
      <c r="AH97" s="373"/>
      <c r="AI97" s="373"/>
      <c r="AJ97" s="373"/>
      <c r="AK97" s="373"/>
      <c r="AL97" s="374">
        <f>SUM(AL98:AN98)</f>
        <v>0</v>
      </c>
      <c r="AM97" s="374"/>
      <c r="AN97" s="374"/>
      <c r="AP97" s="15"/>
      <c r="AQ97" s="18"/>
      <c r="AR97" s="17"/>
      <c r="AS97" s="17"/>
    </row>
    <row r="98" spans="1:45" s="14" customFormat="1" ht="7.2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5"/>
    </row>
    <row r="100" spans="1:45" ht="13.8">
      <c r="B100" s="13" t="s">
        <v>17</v>
      </c>
    </row>
    <row r="101" spans="1:45" ht="13.8">
      <c r="B101" s="13" t="s">
        <v>16</v>
      </c>
    </row>
    <row r="102" spans="1:45" ht="13.8">
      <c r="B102" s="13" t="s">
        <v>15</v>
      </c>
    </row>
    <row r="103" spans="1:45" ht="13.8">
      <c r="B103" s="13" t="s">
        <v>14</v>
      </c>
    </row>
    <row r="104" spans="1:45" ht="13.8">
      <c r="B104" s="13" t="s">
        <v>13</v>
      </c>
    </row>
    <row r="105" spans="1:45" ht="13.8">
      <c r="B105" s="13" t="s">
        <v>12</v>
      </c>
    </row>
    <row r="106" spans="1:45" ht="13.8">
      <c r="B106" s="13" t="s">
        <v>11</v>
      </c>
    </row>
    <row r="107" spans="1:45">
      <c r="B107" s="12"/>
    </row>
    <row r="108" spans="1:45" ht="13.8">
      <c r="B108" s="11" t="s">
        <v>10</v>
      </c>
    </row>
    <row r="109" spans="1:45" ht="13.8">
      <c r="B109" s="11" t="s">
        <v>9</v>
      </c>
    </row>
    <row r="110" spans="1:45" ht="13.8">
      <c r="B110" s="11" t="s">
        <v>8</v>
      </c>
    </row>
  </sheetData>
  <sheetProtection password="CCE2" sheet="1" objects="1" scenarios="1"/>
  <mergeCells count="52">
    <mergeCell ref="I2:AM2"/>
    <mergeCell ref="I3:AM3"/>
    <mergeCell ref="C19:AL19"/>
    <mergeCell ref="AI22:AM22"/>
    <mergeCell ref="J24:N24"/>
    <mergeCell ref="U24:AC24"/>
    <mergeCell ref="AI24:AM24"/>
    <mergeCell ref="J25:N25"/>
    <mergeCell ref="U25:AC25"/>
    <mergeCell ref="AI25:AM25"/>
    <mergeCell ref="J26:N26"/>
    <mergeCell ref="U26:AC26"/>
    <mergeCell ref="AI26:AM26"/>
    <mergeCell ref="J78:AM78"/>
    <mergeCell ref="AK80:AL80"/>
    <mergeCell ref="AK82:AN82"/>
    <mergeCell ref="AK83:AN83"/>
    <mergeCell ref="J27:N27"/>
    <mergeCell ref="U27:AC27"/>
    <mergeCell ref="AI27:AM27"/>
    <mergeCell ref="J28:N28"/>
    <mergeCell ref="U28:AC28"/>
    <mergeCell ref="AI28:AM28"/>
    <mergeCell ref="J29:N29"/>
    <mergeCell ref="U29:AC29"/>
    <mergeCell ref="AI29:AM29"/>
    <mergeCell ref="V31:Z31"/>
    <mergeCell ref="AI31:AM31"/>
    <mergeCell ref="AE92:AK92"/>
    <mergeCell ref="AL92:AN92"/>
    <mergeCell ref="A85:E85"/>
    <mergeCell ref="G85:AD85"/>
    <mergeCell ref="AE85:AK85"/>
    <mergeCell ref="AL85:AN85"/>
    <mergeCell ref="AE87:AK87"/>
    <mergeCell ref="AL87:AN87"/>
    <mergeCell ref="AE91:AK91"/>
    <mergeCell ref="AL91:AN91"/>
    <mergeCell ref="AE89:AK89"/>
    <mergeCell ref="AL89:AN89"/>
    <mergeCell ref="AE90:AK90"/>
    <mergeCell ref="AL90:AN90"/>
    <mergeCell ref="AE97:AK97"/>
    <mergeCell ref="AL97:AN97"/>
    <mergeCell ref="AE93:AK93"/>
    <mergeCell ref="AL93:AN93"/>
    <mergeCell ref="AE94:AK94"/>
    <mergeCell ref="AL94:AN94"/>
    <mergeCell ref="AE96:AK96"/>
    <mergeCell ref="AL96:AN96"/>
    <mergeCell ref="AE95:AK95"/>
    <mergeCell ref="AL95:AN95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workbookViewId="0">
      <selection activeCell="B1" sqref="B1:B1048576"/>
    </sheetView>
  </sheetViews>
  <sheetFormatPr defaultColWidth="9.109375" defaultRowHeight="10.199999999999999"/>
  <cols>
    <col min="1" max="1" width="9.109375" style="65"/>
    <col min="2" max="2" width="49.6640625" style="65" customWidth="1"/>
    <col min="3" max="4" width="9.109375" style="65"/>
    <col min="5" max="5" width="12.5546875" style="65" customWidth="1"/>
    <col min="6" max="6" width="11" style="65" customWidth="1"/>
    <col min="7" max="9" width="9.109375" style="65"/>
    <col min="10" max="10" width="8.88671875" style="65" bestFit="1" customWidth="1"/>
    <col min="11" max="16384" width="9.109375" style="65"/>
  </cols>
  <sheetData>
    <row r="1" spans="1:12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1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0.399999999999999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0.8" thickBot="1">
      <c r="A6" s="94"/>
      <c r="B6" s="93"/>
      <c r="C6" s="92"/>
      <c r="D6" s="92"/>
      <c r="E6" s="96"/>
      <c r="F6" s="95"/>
    </row>
    <row r="7" spans="1:12">
      <c r="A7" s="88"/>
      <c r="B7" s="87" t="s">
        <v>89</v>
      </c>
      <c r="C7" s="86"/>
      <c r="D7" s="86"/>
      <c r="E7" s="85"/>
      <c r="F7" s="84">
        <f>SUM(F8:F11)</f>
        <v>0</v>
      </c>
    </row>
    <row r="8" spans="1:12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0.8" thickBot="1">
      <c r="A11" s="83"/>
      <c r="B11" s="105"/>
      <c r="C11" s="81"/>
      <c r="D11" s="104"/>
      <c r="E11" s="103"/>
      <c r="F11" s="78"/>
    </row>
    <row r="12" spans="1:12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0.8" thickBot="1">
      <c r="A16" s="94"/>
      <c r="B16" s="93"/>
      <c r="C16" s="92"/>
      <c r="D16" s="92"/>
      <c r="E16" s="96"/>
      <c r="F16" s="95"/>
    </row>
    <row r="17" spans="1:6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0.8" thickBot="1">
      <c r="A20" s="94"/>
      <c r="B20" s="93"/>
      <c r="C20" s="92"/>
      <c r="D20" s="91"/>
      <c r="E20" s="90"/>
      <c r="F20" s="89"/>
    </row>
    <row r="21" spans="1:6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0.8" thickBot="1">
      <c r="A26" s="77"/>
      <c r="B26" s="76"/>
      <c r="C26" s="75"/>
      <c r="D26" s="74"/>
      <c r="E26" s="73"/>
      <c r="F26" s="72"/>
    </row>
    <row r="27" spans="1:6" ht="10.8" thickBot="1">
      <c r="A27" s="71"/>
      <c r="B27" s="71"/>
      <c r="C27" s="71"/>
      <c r="D27" s="71"/>
      <c r="E27" s="71"/>
      <c r="F27" s="71"/>
    </row>
    <row r="28" spans="1:6" s="66" customFormat="1" ht="10.8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workbookViewId="0">
      <selection activeCell="E5" sqref="E5"/>
    </sheetView>
  </sheetViews>
  <sheetFormatPr defaultColWidth="9.109375" defaultRowHeight="10.199999999999999"/>
  <cols>
    <col min="1" max="1" width="9.109375" style="65"/>
    <col min="2" max="2" width="49.6640625" style="65" customWidth="1"/>
    <col min="3" max="4" width="9.109375" style="65"/>
    <col min="5" max="5" width="12.5546875" style="65" customWidth="1"/>
    <col min="6" max="6" width="11" style="65" customWidth="1"/>
    <col min="7" max="9" width="9.109375" style="65"/>
    <col min="10" max="10" width="8.88671875" style="65" bestFit="1" customWidth="1"/>
    <col min="11" max="16384" width="9.109375" style="65"/>
  </cols>
  <sheetData>
    <row r="1" spans="1:12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1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0.399999999999999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0.8" thickBot="1">
      <c r="A6" s="94"/>
      <c r="B6" s="93"/>
      <c r="C6" s="92"/>
      <c r="D6" s="92"/>
      <c r="E6" s="96"/>
      <c r="F6" s="95"/>
    </row>
    <row r="7" spans="1:12">
      <c r="A7" s="88"/>
      <c r="B7" s="87" t="s">
        <v>89</v>
      </c>
      <c r="C7" s="86"/>
      <c r="D7" s="86"/>
      <c r="E7" s="85"/>
      <c r="F7" s="84">
        <f>SUM(F8:F11)</f>
        <v>0</v>
      </c>
    </row>
    <row r="8" spans="1:12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0.8" thickBot="1">
      <c r="A11" s="83"/>
      <c r="B11" s="105"/>
      <c r="C11" s="81"/>
      <c r="D11" s="104"/>
      <c r="E11" s="103"/>
      <c r="F11" s="78"/>
    </row>
    <row r="12" spans="1:12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0.8" thickBot="1">
      <c r="A16" s="94"/>
      <c r="B16" s="93"/>
      <c r="C16" s="92"/>
      <c r="D16" s="92"/>
      <c r="E16" s="96"/>
      <c r="F16" s="95"/>
    </row>
    <row r="17" spans="1:6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0.8" thickBot="1">
      <c r="A20" s="94"/>
      <c r="B20" s="93"/>
      <c r="C20" s="92"/>
      <c r="D20" s="91"/>
      <c r="E20" s="90"/>
      <c r="F20" s="89"/>
    </row>
    <row r="21" spans="1:6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0.8" thickBot="1">
      <c r="A26" s="77"/>
      <c r="B26" s="76"/>
      <c r="C26" s="75"/>
      <c r="D26" s="74"/>
      <c r="E26" s="73"/>
      <c r="F26" s="72"/>
    </row>
    <row r="27" spans="1:6" ht="10.8" thickBot="1">
      <c r="A27" s="71"/>
      <c r="B27" s="71"/>
      <c r="C27" s="71"/>
      <c r="D27" s="71"/>
      <c r="E27" s="71"/>
      <c r="F27" s="71"/>
    </row>
    <row r="28" spans="1:6" s="66" customFormat="1" ht="10.8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sheetProtection algorithmName="SHA-512" hashValue="S0XPLjYnN2FY+lOTDwwnJR4LbWCeVB7K9Xc/U3pnQe5+8pizfrek8ui6lH4kD0XS487L1UfsTXVbLHssu4Kmyg==" saltValue="cGxqBwqOw/W/UB1dNo+heQ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546875" defaultRowHeight="15" customHeight="1"/>
  <cols>
    <col min="1" max="1" width="12.5546875" style="66"/>
    <col min="2" max="2" width="51.5546875" style="66" customWidth="1"/>
    <col min="3" max="5" width="12.5546875" style="66"/>
    <col min="6" max="6" width="17.88671875" style="66" customWidth="1"/>
    <col min="7" max="16384" width="12.554687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2" spans="1:7" ht="12.75" customHeight="1"/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0.199999999999999">
      <c r="A5" s="126" t="s">
        <v>122</v>
      </c>
      <c r="B5" s="125" t="s">
        <v>121</v>
      </c>
      <c r="C5" s="124"/>
      <c r="D5" s="124"/>
      <c r="E5" s="123"/>
      <c r="F5" s="123"/>
    </row>
    <row r="6" spans="1:7" ht="12.75" customHeight="1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6.5" customHeight="1">
      <c r="A10" s="126"/>
      <c r="B10" s="125"/>
      <c r="C10" s="124"/>
      <c r="D10" s="124"/>
      <c r="E10" s="123"/>
      <c r="F10" s="123"/>
    </row>
    <row r="11" spans="1:7" ht="12.7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27.75" customHeight="1">
      <c r="A13" s="126"/>
      <c r="B13" s="125"/>
      <c r="C13" s="124"/>
      <c r="D13" s="124"/>
      <c r="E13" s="123"/>
      <c r="F13" s="123"/>
    </row>
    <row r="14" spans="1:7" ht="12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5" customHeight="1">
      <c r="A25" s="126"/>
      <c r="B25" s="125"/>
      <c r="C25" s="124"/>
      <c r="D25" s="124"/>
      <c r="E25" s="123"/>
      <c r="F25" s="123"/>
    </row>
    <row r="26" spans="1:7" ht="24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15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reQzCOC5pneJHfDvPGUbA5NQzgU5iDtgiPlmdTCCuoAzi88kHi3ickPzE5LxLQURUegX2pLYAeu4NSvAhASGXQ==" saltValue="idnB5nvrTfuPNSpaC07f1Q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546875" defaultRowHeight="15" customHeight="1"/>
  <cols>
    <col min="1" max="1" width="12.5546875" style="66"/>
    <col min="2" max="2" width="51.5546875" style="66" customWidth="1"/>
    <col min="3" max="5" width="12.5546875" style="66"/>
    <col min="6" max="6" width="17.88671875" style="66" customWidth="1"/>
    <col min="7" max="16384" width="12.554687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2.75" customHeight="1">
      <c r="A5" s="126" t="s">
        <v>122</v>
      </c>
      <c r="B5" s="125" t="s">
        <v>121</v>
      </c>
      <c r="C5" s="124"/>
      <c r="D5" s="124"/>
      <c r="E5" s="123"/>
      <c r="F5" s="123"/>
    </row>
    <row r="6" spans="1:7" ht="13.8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2.75" customHeight="1">
      <c r="A10" s="126"/>
      <c r="B10" s="125"/>
      <c r="C10" s="124"/>
      <c r="D10" s="124"/>
      <c r="E10" s="123"/>
      <c r="F10" s="123"/>
    </row>
    <row r="11" spans="1:7" ht="16.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12.75" customHeight="1">
      <c r="A13" s="126"/>
      <c r="B13" s="125"/>
      <c r="C13" s="124"/>
      <c r="D13" s="124"/>
      <c r="E13" s="123"/>
      <c r="F13" s="123"/>
    </row>
    <row r="14" spans="1:7" ht="27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2.75" customHeight="1">
      <c r="A25" s="126"/>
      <c r="B25" s="125"/>
      <c r="C25" s="124"/>
      <c r="D25" s="124"/>
      <c r="E25" s="123"/>
      <c r="F25" s="123"/>
    </row>
    <row r="26" spans="1:7" ht="15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24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FWuqlHtY/ls24suFdIaeZ2h2hfo4G09fLtT28AmHTr+/xTKT8m5pY+8jhbX94xX0NtVviuwpD46cx6uKjYd/Hw==" saltValue="D6uyIhYGINab5WCsYho6ew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65535"/>
  <sheetViews>
    <sheetView view="pageBreakPreview" topLeftCell="A138" zoomScaleNormal="100" zoomScaleSheetLayoutView="100" workbookViewId="0">
      <selection activeCell="AR116" sqref="AR116"/>
    </sheetView>
  </sheetViews>
  <sheetFormatPr defaultColWidth="8.88671875" defaultRowHeight="14.25" customHeight="1"/>
  <cols>
    <col min="1" max="1" width="3.109375" style="132" customWidth="1"/>
    <col min="2" max="2" width="7.109375" style="132" customWidth="1"/>
    <col min="3" max="3" width="8.44140625" style="132" customWidth="1"/>
    <col min="4" max="4" width="33.5546875" style="132" customWidth="1"/>
    <col min="5" max="5" width="31.88671875" style="132" customWidth="1"/>
    <col min="6" max="6" width="14" style="132" customWidth="1"/>
    <col min="7" max="7" width="10.5546875" style="132" customWidth="1"/>
    <col min="8" max="8" width="11.6640625" style="132" customWidth="1"/>
    <col min="9" max="9" width="13.88671875" style="132" customWidth="1"/>
    <col min="10" max="10" width="20" style="133" customWidth="1"/>
    <col min="11" max="11" width="25.44140625" style="132" hidden="1" customWidth="1"/>
    <col min="12" max="12" width="13.88671875" style="132" hidden="1" customWidth="1"/>
    <col min="13" max="13" width="10.44140625" style="132" hidden="1" customWidth="1"/>
    <col min="14" max="14" width="13.88671875" style="132" hidden="1" customWidth="1"/>
    <col min="15" max="15" width="10.44140625" style="132" hidden="1" customWidth="1"/>
    <col min="16" max="16" width="12.6640625" style="132" hidden="1" customWidth="1"/>
    <col min="17" max="17" width="9.33203125" style="132" hidden="1" customWidth="1"/>
    <col min="18" max="18" width="5.33203125" style="132" customWidth="1"/>
    <col min="19" max="19" width="9.33203125" style="132" customWidth="1"/>
    <col min="20" max="20" width="12.6640625" style="132" hidden="1" customWidth="1"/>
    <col min="21" max="21" width="13.88671875" style="132" hidden="1" customWidth="1"/>
    <col min="22" max="42" width="8.88671875" style="132" hidden="1" customWidth="1"/>
    <col min="43" max="45" width="8.88671875" style="132" customWidth="1"/>
    <col min="46" max="56" width="8.88671875" style="132" hidden="1" customWidth="1"/>
    <col min="57" max="253" width="8.88671875" style="132" customWidth="1"/>
    <col min="254" max="16384" width="8.88671875" style="131"/>
  </cols>
  <sheetData>
    <row r="1" spans="2:11" ht="12.75" customHeight="1">
      <c r="B1" s="401" t="s">
        <v>258</v>
      </c>
      <c r="C1" s="401"/>
      <c r="D1" s="401"/>
      <c r="E1" s="401"/>
      <c r="F1" s="401"/>
      <c r="G1" s="401"/>
      <c r="H1" s="401"/>
      <c r="I1" s="401"/>
      <c r="J1" s="401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255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0" s="181" customFormat="1" ht="12.75" customHeight="1">
      <c r="D17" s="402"/>
      <c r="E17" s="402"/>
      <c r="F17" s="402"/>
      <c r="G17" s="402"/>
      <c r="H17" s="402"/>
      <c r="I17" s="402"/>
      <c r="J17" s="402"/>
    </row>
    <row r="18" spans="2:10" s="170" customFormat="1" ht="12.75" customHeight="1">
      <c r="J18" s="177"/>
    </row>
    <row r="19" spans="2:10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0" s="170" customFormat="1" ht="12.75" customHeight="1">
      <c r="J20" s="177"/>
    </row>
    <row r="21" spans="2:10" ht="12.75" customHeight="1"/>
    <row r="22" spans="2:10" ht="12.75" customHeight="1"/>
    <row r="23" spans="2:10" ht="12.75" customHeight="1"/>
    <row r="24" spans="2:10" s="170" customFormat="1" ht="12.75" customHeight="1">
      <c r="J24" s="177"/>
    </row>
    <row r="25" spans="2:10" s="170" customFormat="1" ht="12.75" customHeight="1">
      <c r="B25" s="401" t="s">
        <v>251</v>
      </c>
      <c r="C25" s="401"/>
      <c r="D25" s="401"/>
      <c r="E25" s="401"/>
      <c r="F25" s="401"/>
      <c r="G25" s="401"/>
      <c r="H25" s="401"/>
      <c r="I25" s="401"/>
      <c r="J25" s="401"/>
    </row>
    <row r="26" spans="2:10" s="170" customFormat="1" ht="12.75" customHeight="1">
      <c r="B26" s="178"/>
      <c r="J26" s="177"/>
    </row>
    <row r="27" spans="2:10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0" s="170" customFormat="1" ht="12.75" customHeight="1">
      <c r="B28" s="161"/>
      <c r="C28" s="161"/>
      <c r="E28" s="170" t="str">
        <f t="shared" si="0"/>
        <v xml:space="preserve">Etapa 1 </v>
      </c>
      <c r="J28" s="177"/>
    </row>
    <row r="29" spans="2:10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0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0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0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SUM(J37:J49)</f>
        <v>0</v>
      </c>
      <c r="AK36" s="170" t="s">
        <v>233</v>
      </c>
    </row>
    <row r="37" spans="2:37" s="170" customFormat="1" ht="21.15" customHeight="1">
      <c r="B37" s="161"/>
      <c r="C37" s="161" t="str">
        <f>B86</f>
        <v>Kabely silnoproud  - napájení patrových rozvaděčů na všech patrech</v>
      </c>
      <c r="J37" s="163">
        <f>J86</f>
        <v>0</v>
      </c>
    </row>
    <row r="38" spans="2:37" s="170" customFormat="1" ht="21.15" customHeight="1">
      <c r="B38" s="161"/>
      <c r="C38" s="161" t="str">
        <f>B92</f>
        <v>Kabely silnoproud  - napájení bytových rozvodnic z RS (1.etapa – 1.NP – 15.NP) a okruhy osvětlení na patrových chodbách</v>
      </c>
      <c r="J38" s="163">
        <f>J92</f>
        <v>0</v>
      </c>
    </row>
    <row r="39" spans="2:37" s="170" customFormat="1" ht="21" customHeight="1">
      <c r="C39" s="161" t="str">
        <f>B98</f>
        <v>Kabely silnoproud  - ovládání ventilátoru na střeše</v>
      </c>
      <c r="D39" s="161"/>
      <c r="J39" s="163">
        <f>J98</f>
        <v>0</v>
      </c>
    </row>
    <row r="40" spans="2:37" s="170" customFormat="1" ht="21" customHeight="1">
      <c r="C40" s="161" t="str">
        <f>B102</f>
        <v>Kabely silnoproud  - rozvody v bytech 1.NP – 15.NP</v>
      </c>
      <c r="D40" s="161"/>
      <c r="J40" s="163">
        <f>J102</f>
        <v>0</v>
      </c>
    </row>
    <row r="41" spans="2:37" s="170" customFormat="1" ht="21" customHeight="1">
      <c r="C41" s="161" t="str">
        <f>B106</f>
        <v>Kabelové trasy (lišty 1.NP – 15.NP)</v>
      </c>
      <c r="D41" s="161"/>
      <c r="J41" s="163">
        <f>J106</f>
        <v>0</v>
      </c>
    </row>
    <row r="42" spans="2:37" s="170" customFormat="1" ht="21" customHeight="1">
      <c r="C42" s="161" t="str">
        <f>B110</f>
        <v>Rozvaděčová technika (1.NP – 15.NP)</v>
      </c>
      <c r="D42" s="161"/>
      <c r="J42" s="163">
        <f>J110</f>
        <v>0</v>
      </c>
    </row>
    <row r="43" spans="2:37" s="170" customFormat="1" ht="21" customHeight="1">
      <c r="C43" s="161" t="str">
        <f>B119</f>
        <v>Rozvaděč RS – patrový rozvaděč 1.NP – 15.NP</v>
      </c>
      <c r="D43" s="161"/>
      <c r="J43" s="163">
        <f>J119</f>
        <v>0</v>
      </c>
    </row>
    <row r="44" spans="2:37" s="170" customFormat="1" ht="21" customHeight="1">
      <c r="C44" s="161" t="str">
        <f>B124</f>
        <v>Rozvaděč v 15.NP – ovládání ventilátoru</v>
      </c>
      <c r="D44" s="161"/>
      <c r="J44" s="163">
        <f>J124</f>
        <v>0</v>
      </c>
    </row>
    <row r="45" spans="2:37" s="170" customFormat="1" ht="21" customHeight="1">
      <c r="C45" s="161" t="str">
        <f>B127</f>
        <v>Elektrické přístroje silnoproud – všechny byty (1.NP – 15.NP)</v>
      </c>
      <c r="D45" s="161"/>
      <c r="J45" s="163">
        <f>J127</f>
        <v>0</v>
      </c>
    </row>
    <row r="46" spans="2:37" s="170" customFormat="1" ht="21" customHeight="1">
      <c r="C46" s="161" t="str">
        <f>B137</f>
        <v>Elektrické přístroje silnoproud – chodba k bytům (1.NP-15.NP)</v>
      </c>
      <c r="D46" s="161"/>
      <c r="J46" s="163">
        <f>J137</f>
        <v>0</v>
      </c>
    </row>
    <row r="47" spans="2:37" s="170" customFormat="1" ht="21" customHeight="1">
      <c r="C47" s="161" t="str">
        <f>B142</f>
        <v>Osvětlení v bytech – 1.NP – 15.NP</v>
      </c>
      <c r="D47" s="161"/>
      <c r="J47" s="163">
        <f>J142</f>
        <v>0</v>
      </c>
    </row>
    <row r="48" spans="2:37" s="170" customFormat="1" ht="21" customHeight="1">
      <c r="C48" s="161" t="str">
        <f>B147</f>
        <v>Osvětlení na chodbách k bytům – 1.NP – 15.NP včetně nouzového osvětlení</v>
      </c>
      <c r="D48" s="161"/>
      <c r="J48" s="163">
        <f>J147</f>
        <v>0</v>
      </c>
    </row>
    <row r="49" spans="3:10" s="170" customFormat="1" ht="21" customHeight="1">
      <c r="C49" s="161" t="str">
        <f>B152</f>
        <v>Montážní a inženýrská činnost</v>
      </c>
      <c r="D49" s="161"/>
      <c r="J49" s="163">
        <f>J152</f>
        <v>0</v>
      </c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61"/>
      <c r="D52" s="161"/>
      <c r="J52" s="163"/>
    </row>
    <row r="53" spans="3:10" s="170" customFormat="1" ht="21" customHeight="1">
      <c r="C53" s="161"/>
      <c r="D53" s="161"/>
      <c r="J53" s="163"/>
    </row>
    <row r="54" spans="3:10" s="170" customFormat="1" ht="21" customHeight="1">
      <c r="C54" s="176" t="s">
        <v>57</v>
      </c>
      <c r="D54" s="161"/>
      <c r="J54" s="163"/>
    </row>
    <row r="55" spans="3:10" s="170" customFormat="1" ht="13.35" customHeight="1">
      <c r="C55" s="161" t="s">
        <v>250</v>
      </c>
      <c r="D55" s="161"/>
      <c r="E55" s="170" t="s">
        <v>249</v>
      </c>
      <c r="J55" s="163"/>
    </row>
    <row r="56" spans="3:10" s="170" customFormat="1" ht="13.35" customHeight="1">
      <c r="C56" s="161"/>
      <c r="D56" s="161"/>
      <c r="E56" s="170" t="s">
        <v>248</v>
      </c>
      <c r="J56" s="163"/>
    </row>
    <row r="57" spans="3:10" s="170" customFormat="1" ht="13.35" customHeight="1">
      <c r="C57" s="161"/>
      <c r="D57" s="161"/>
      <c r="E57" s="170" t="s">
        <v>247</v>
      </c>
      <c r="J57" s="163"/>
    </row>
    <row r="58" spans="3:10" s="170" customFormat="1" ht="13.35" customHeight="1">
      <c r="C58" s="161"/>
      <c r="D58" s="161"/>
      <c r="E58" s="170" t="s">
        <v>246</v>
      </c>
      <c r="J58" s="163"/>
    </row>
    <row r="59" spans="3:10" s="170" customFormat="1" ht="13.35" customHeight="1">
      <c r="C59" s="161"/>
      <c r="D59" s="161"/>
      <c r="E59" s="170" t="s">
        <v>245</v>
      </c>
      <c r="J59" s="163"/>
    </row>
    <row r="60" spans="3:10" s="170" customFormat="1" ht="13.35" customHeight="1">
      <c r="C60" s="161"/>
      <c r="D60" s="161"/>
      <c r="E60" s="170" t="s">
        <v>244</v>
      </c>
      <c r="J60" s="163"/>
    </row>
    <row r="61" spans="3:10" s="170" customFormat="1" ht="13.35" customHeight="1">
      <c r="C61" s="161"/>
      <c r="D61" s="161"/>
      <c r="J61" s="163"/>
    </row>
    <row r="62" spans="3:10" s="170" customFormat="1" ht="13.35" customHeight="1">
      <c r="C62" s="161" t="s">
        <v>243</v>
      </c>
      <c r="D62" s="161"/>
      <c r="E62" s="170" t="s">
        <v>242</v>
      </c>
      <c r="J62" s="163"/>
    </row>
    <row r="63" spans="3:10" s="170" customFormat="1" ht="13.35" customHeight="1">
      <c r="C63" s="161"/>
      <c r="D63" s="161"/>
      <c r="E63" s="170" t="s">
        <v>241</v>
      </c>
      <c r="J63" s="163"/>
    </row>
    <row r="64" spans="3:10" s="170" customFormat="1" ht="13.35" customHeight="1">
      <c r="C64" s="161"/>
      <c r="D64" s="161"/>
      <c r="E64" s="170" t="s">
        <v>240</v>
      </c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13.35" customHeight="1">
      <c r="C68" s="161"/>
      <c r="D68" s="161"/>
      <c r="J68" s="163"/>
    </row>
    <row r="69" spans="2:10" s="170" customFormat="1" ht="13.35" customHeight="1">
      <c r="C69" s="161"/>
      <c r="D69" s="161"/>
      <c r="J69" s="163"/>
    </row>
    <row r="70" spans="2:10" s="170" customFormat="1" ht="37.5" customHeight="1">
      <c r="B70" s="401" t="s">
        <v>239</v>
      </c>
      <c r="C70" s="401"/>
      <c r="D70" s="401"/>
      <c r="E70" s="401"/>
      <c r="F70" s="401"/>
      <c r="G70" s="401"/>
      <c r="H70" s="401"/>
      <c r="I70" s="401"/>
      <c r="J70" s="401"/>
    </row>
    <row r="71" spans="2:10" s="170" customFormat="1" ht="7.5" customHeight="1">
      <c r="J71" s="177"/>
    </row>
    <row r="72" spans="2:10" s="170" customFormat="1" ht="15" customHeight="1">
      <c r="B72" s="161"/>
      <c r="C72" s="161" t="s">
        <v>35</v>
      </c>
      <c r="E72" s="170" t="str">
        <f>E27</f>
        <v>UK KAM - rekonstrukce a oprava bloku B, kolej Kajetánka I</v>
      </c>
      <c r="J72" s="177"/>
    </row>
    <row r="73" spans="2:10" s="170" customFormat="1" ht="15" customHeight="1">
      <c r="B73" s="161"/>
      <c r="C73" s="161" t="s">
        <v>238</v>
      </c>
      <c r="E73" s="170" t="str">
        <f>E29</f>
        <v>Elektroinstalace – silnoproud</v>
      </c>
      <c r="J73" s="177"/>
    </row>
    <row r="74" spans="2:10" s="170" customFormat="1" ht="15" customHeight="1">
      <c r="B74" s="161"/>
      <c r="C74" s="161" t="s">
        <v>34</v>
      </c>
      <c r="E74" s="170" t="str">
        <f>E30</f>
        <v xml:space="preserve">Universita Karlova, Koleje a Menzy </v>
      </c>
      <c r="J74" s="177"/>
    </row>
    <row r="75" spans="2:10" s="170" customFormat="1" ht="18.75" customHeight="1">
      <c r="B75" s="161"/>
      <c r="C75" s="161" t="s">
        <v>237</v>
      </c>
      <c r="E75" s="170" t="str">
        <f>E31</f>
        <v>Jiří Flosman</v>
      </c>
      <c r="J75" s="177"/>
    </row>
    <row r="76" spans="2:10" s="170" customFormat="1" ht="15.75" customHeight="1">
      <c r="B76" s="161"/>
      <c r="C76" s="161" t="s">
        <v>236</v>
      </c>
      <c r="E76" s="170" t="str">
        <f>E32</f>
        <v>Jiří Flosman</v>
      </c>
      <c r="J76" s="177"/>
    </row>
    <row r="77" spans="2:10" s="170" customFormat="1" ht="13.95" customHeight="1">
      <c r="B77" s="161"/>
      <c r="C77" s="161" t="s">
        <v>235</v>
      </c>
      <c r="E77" s="176"/>
      <c r="I77" s="161"/>
      <c r="J77" s="161"/>
    </row>
    <row r="78" spans="2:10" s="170" customFormat="1" ht="13.95" customHeight="1">
      <c r="B78" s="161"/>
      <c r="C78" s="161"/>
      <c r="E78" s="176"/>
      <c r="I78" s="161"/>
      <c r="J78" s="161"/>
    </row>
    <row r="79" spans="2:10" s="172" customFormat="1" ht="13.95" customHeight="1">
      <c r="B79" s="175"/>
      <c r="C79" s="175"/>
      <c r="J79" s="173"/>
    </row>
    <row r="80" spans="2:10" s="172" customFormat="1" ht="13.95" customHeight="1">
      <c r="B80" s="175"/>
      <c r="C80" s="175"/>
      <c r="E80" s="161"/>
      <c r="J80" s="173"/>
    </row>
    <row r="81" spans="2:55" s="172" customFormat="1" ht="13.95" customHeight="1">
      <c r="B81" s="175"/>
      <c r="C81" s="175"/>
      <c r="J81" s="173"/>
    </row>
    <row r="82" spans="2:55" s="172" customFormat="1" ht="13.95" customHeight="1">
      <c r="B82" s="175"/>
      <c r="C82" s="175"/>
      <c r="E82" s="174"/>
      <c r="J82" s="173"/>
    </row>
    <row r="83" spans="2:55" s="170" customFormat="1" ht="30" customHeight="1">
      <c r="B83" s="161"/>
      <c r="C83" s="161" t="s">
        <v>234</v>
      </c>
      <c r="J83" s="171">
        <f>J86+J92+J98+J102+J106+J110+J119+J124+J127+J137+J142+J147+J152</f>
        <v>0</v>
      </c>
      <c r="N83" s="146">
        <f>$BT$82</f>
        <v>0</v>
      </c>
      <c r="P83" s="146">
        <f>$BT$82</f>
        <v>0</v>
      </c>
      <c r="AJ83" s="170" t="s">
        <v>142</v>
      </c>
      <c r="AK83" s="170" t="s">
        <v>233</v>
      </c>
      <c r="BA83" s="163">
        <f>$BT$82</f>
        <v>0</v>
      </c>
    </row>
    <row r="84" spans="2:55" s="170" customFormat="1" ht="30" customHeight="1">
      <c r="B84" s="161"/>
      <c r="J84" s="171"/>
      <c r="N84" s="146"/>
      <c r="P84" s="146"/>
      <c r="BA84" s="163"/>
    </row>
    <row r="85" spans="2:55" s="161" customFormat="1" ht="28.2" customHeight="1">
      <c r="B85" s="161" t="s">
        <v>232</v>
      </c>
      <c r="C85" s="161" t="s">
        <v>231</v>
      </c>
      <c r="D85" s="169" t="s">
        <v>230</v>
      </c>
      <c r="E85" s="162" t="s">
        <v>229</v>
      </c>
      <c r="F85" s="162" t="s">
        <v>228</v>
      </c>
      <c r="G85" s="168" t="s">
        <v>85</v>
      </c>
      <c r="H85" s="167" t="s">
        <v>227</v>
      </c>
      <c r="I85" s="161" t="s">
        <v>226</v>
      </c>
      <c r="J85" s="166" t="s">
        <v>225</v>
      </c>
      <c r="K85" s="162" t="s">
        <v>224</v>
      </c>
      <c r="L85" s="165" t="s">
        <v>52</v>
      </c>
      <c r="M85" s="161" t="s">
        <v>223</v>
      </c>
      <c r="N85" s="161" t="s">
        <v>222</v>
      </c>
      <c r="O85" s="164" t="s">
        <v>221</v>
      </c>
      <c r="P85" s="164" t="s">
        <v>220</v>
      </c>
      <c r="Q85" s="164" t="s">
        <v>219</v>
      </c>
      <c r="AH85" s="162"/>
      <c r="AJ85" s="162"/>
      <c r="AK85" s="162"/>
      <c r="AU85" s="163"/>
      <c r="AV85" s="163"/>
      <c r="AW85" s="163"/>
      <c r="AX85" s="163"/>
      <c r="AY85" s="163"/>
      <c r="AZ85" s="162"/>
      <c r="BA85" s="163"/>
      <c r="BB85" s="162"/>
      <c r="BC85" s="162"/>
    </row>
    <row r="86" spans="2:55" s="144" customFormat="1" ht="28.2" customHeight="1">
      <c r="B86" s="329" t="s">
        <v>594</v>
      </c>
      <c r="C86" s="329"/>
      <c r="D86" s="330"/>
      <c r="E86" s="330"/>
      <c r="F86" s="327"/>
      <c r="G86" s="327"/>
      <c r="H86" s="327"/>
      <c r="I86" s="327"/>
      <c r="J86" s="328">
        <f>SUM(J87:J91)</f>
        <v>0</v>
      </c>
      <c r="N86" s="146" t="e">
        <f>SUM(#REF!)</f>
        <v>#REF!</v>
      </c>
      <c r="P86" s="146" t="e">
        <f>SUM(#REF!)</f>
        <v>#REF!</v>
      </c>
      <c r="R86" s="134" t="s">
        <v>595</v>
      </c>
      <c r="AH86" s="144" t="s">
        <v>141</v>
      </c>
      <c r="AJ86" s="144" t="s">
        <v>142</v>
      </c>
      <c r="AK86" s="144" t="s">
        <v>141</v>
      </c>
      <c r="AO86" s="144" t="s">
        <v>140</v>
      </c>
      <c r="BA86" s="145" t="e">
        <f>SUM(#REF!)</f>
        <v>#REF!</v>
      </c>
    </row>
    <row r="87" spans="2:55" s="134" customFormat="1" ht="58.2" customHeight="1">
      <c r="B87" s="134">
        <v>1</v>
      </c>
      <c r="C87" s="134" t="s">
        <v>146</v>
      </c>
      <c r="D87" s="143" t="s">
        <v>218</v>
      </c>
      <c r="E87" s="135" t="s">
        <v>217</v>
      </c>
      <c r="F87" s="135" t="s">
        <v>190</v>
      </c>
      <c r="G87" s="324">
        <v>300</v>
      </c>
      <c r="H87" s="140"/>
      <c r="I87" s="140"/>
      <c r="J87" s="136">
        <f>(G87*H87)+(G87*I87)</f>
        <v>0</v>
      </c>
      <c r="K87" s="135"/>
      <c r="L87" s="138"/>
      <c r="O87" s="137"/>
      <c r="P87" s="137"/>
      <c r="Q87" s="137"/>
      <c r="R87" s="134" t="s">
        <v>588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9.4" customHeight="1">
      <c r="B88" s="134">
        <v>2</v>
      </c>
      <c r="C88" s="134" t="s">
        <v>146</v>
      </c>
      <c r="D88" s="143" t="s">
        <v>216</v>
      </c>
      <c r="E88" s="135" t="s">
        <v>215</v>
      </c>
      <c r="F88" s="135" t="s">
        <v>190</v>
      </c>
      <c r="G88" s="324">
        <v>300</v>
      </c>
      <c r="H88" s="140"/>
      <c r="I88" s="140"/>
      <c r="J88" s="136">
        <f>(G88*H88)+(G88*I88)</f>
        <v>0</v>
      </c>
      <c r="K88" s="135"/>
      <c r="L88" s="138"/>
      <c r="O88" s="137"/>
      <c r="P88" s="137"/>
      <c r="Q88" s="137"/>
      <c r="R88" s="134" t="s">
        <v>588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45" customHeight="1">
      <c r="B89" s="134">
        <v>3</v>
      </c>
      <c r="C89" s="134" t="s">
        <v>146</v>
      </c>
      <c r="D89" s="143" t="s">
        <v>213</v>
      </c>
      <c r="E89" s="135" t="s">
        <v>214</v>
      </c>
      <c r="F89" s="135" t="s">
        <v>190</v>
      </c>
      <c r="G89" s="324">
        <v>300</v>
      </c>
      <c r="H89" s="140"/>
      <c r="I89" s="140"/>
      <c r="J89" s="136">
        <f>(G89*H89)+(G89*I89)</f>
        <v>0</v>
      </c>
      <c r="K89" s="135"/>
      <c r="L89" s="138"/>
      <c r="O89" s="137"/>
      <c r="P89" s="137"/>
      <c r="Q89" s="137"/>
      <c r="R89" s="134" t="s">
        <v>588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34" customFormat="1" ht="45" customHeight="1">
      <c r="B90" s="134">
        <v>4</v>
      </c>
      <c r="C90" s="134" t="s">
        <v>146</v>
      </c>
      <c r="D90" s="143" t="s">
        <v>213</v>
      </c>
      <c r="E90" s="135" t="s">
        <v>212</v>
      </c>
      <c r="F90" s="135" t="s">
        <v>190</v>
      </c>
      <c r="G90" s="324">
        <v>300</v>
      </c>
      <c r="H90" s="140"/>
      <c r="I90" s="140"/>
      <c r="J90" s="136">
        <f>(G90*H90)+(G90*I90)</f>
        <v>0</v>
      </c>
      <c r="K90" s="135"/>
      <c r="L90" s="138"/>
      <c r="O90" s="137"/>
      <c r="P90" s="137"/>
      <c r="Q90" s="137"/>
      <c r="R90" s="134" t="s">
        <v>588</v>
      </c>
      <c r="AH90" s="135"/>
      <c r="AJ90" s="135"/>
      <c r="AK90" s="135"/>
      <c r="AU90" s="136"/>
      <c r="AV90" s="136"/>
      <c r="AW90" s="136"/>
      <c r="AX90" s="136"/>
      <c r="AY90" s="136"/>
      <c r="AZ90" s="135"/>
      <c r="BA90" s="136"/>
      <c r="BB90" s="135"/>
      <c r="BC90" s="135"/>
    </row>
    <row r="91" spans="2:55" s="134" customFormat="1" ht="45" customHeight="1">
      <c r="B91" s="134">
        <v>5</v>
      </c>
      <c r="C91" s="134" t="s">
        <v>146</v>
      </c>
      <c r="D91" s="143" t="s">
        <v>211</v>
      </c>
      <c r="E91" s="135" t="s">
        <v>210</v>
      </c>
      <c r="F91" s="135" t="s">
        <v>190</v>
      </c>
      <c r="G91" s="324">
        <v>300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34" t="s">
        <v>588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44" customFormat="1" ht="28.2" customHeight="1">
      <c r="B92" s="329" t="s">
        <v>593</v>
      </c>
      <c r="C92" s="329"/>
      <c r="D92" s="330"/>
      <c r="E92" s="330"/>
      <c r="F92" s="327"/>
      <c r="G92" s="327"/>
      <c r="H92" s="327"/>
      <c r="I92" s="327"/>
      <c r="J92" s="328">
        <f>SUM(J93:J97)</f>
        <v>0</v>
      </c>
      <c r="N92" s="146" t="e">
        <f>SUM(#REF!)</f>
        <v>#REF!</v>
      </c>
      <c r="P92" s="146" t="e">
        <f>SUM(#REF!)</f>
        <v>#REF!</v>
      </c>
      <c r="R92" s="134" t="s">
        <v>595</v>
      </c>
      <c r="AH92" s="144" t="s">
        <v>141</v>
      </c>
      <c r="AJ92" s="144" t="s">
        <v>142</v>
      </c>
      <c r="AK92" s="144" t="s">
        <v>141</v>
      </c>
      <c r="AO92" s="144" t="s">
        <v>140</v>
      </c>
      <c r="BA92" s="145" t="e">
        <f>SUM(#REF!)</f>
        <v>#REF!</v>
      </c>
    </row>
    <row r="93" spans="2:55" s="134" customFormat="1" ht="20.85" customHeight="1">
      <c r="B93" s="134">
        <v>6</v>
      </c>
      <c r="C93" s="134" t="s">
        <v>146</v>
      </c>
      <c r="D93" s="143" t="s">
        <v>209</v>
      </c>
      <c r="E93" s="135" t="s">
        <v>208</v>
      </c>
      <c r="F93" s="135" t="s">
        <v>190</v>
      </c>
      <c r="G93" s="324">
        <v>1500</v>
      </c>
      <c r="H93" s="140"/>
      <c r="I93" s="140"/>
      <c r="J93" s="136">
        <f>(G93*H93)+(G93*I93)</f>
        <v>0</v>
      </c>
      <c r="K93" s="135"/>
      <c r="L93" s="138"/>
      <c r="O93" s="137"/>
      <c r="P93" s="137"/>
      <c r="Q93" s="137"/>
      <c r="R93" s="134" t="s">
        <v>588</v>
      </c>
      <c r="AH93" s="135"/>
      <c r="AJ93" s="135"/>
      <c r="AK93" s="135"/>
      <c r="AU93" s="136"/>
      <c r="AV93" s="136"/>
      <c r="AW93" s="136"/>
      <c r="AX93" s="136"/>
      <c r="AY93" s="136"/>
      <c r="AZ93" s="135"/>
      <c r="BA93" s="136"/>
      <c r="BB93" s="135"/>
      <c r="BC93" s="135"/>
    </row>
    <row r="94" spans="2:55" s="134" customFormat="1" ht="20.85" customHeight="1">
      <c r="B94" s="134">
        <v>7</v>
      </c>
      <c r="C94" s="134" t="s">
        <v>146</v>
      </c>
      <c r="D94" s="143" t="s">
        <v>195</v>
      </c>
      <c r="E94" s="135" t="s">
        <v>207</v>
      </c>
      <c r="F94" s="135" t="s">
        <v>190</v>
      </c>
      <c r="G94" s="324">
        <v>450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34" t="s">
        <v>588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9.4" customHeight="1">
      <c r="B95" s="134">
        <v>8</v>
      </c>
      <c r="C95" s="134" t="s">
        <v>146</v>
      </c>
      <c r="D95" s="143" t="s">
        <v>195</v>
      </c>
      <c r="E95" s="135" t="s">
        <v>206</v>
      </c>
      <c r="F95" s="135" t="s">
        <v>190</v>
      </c>
      <c r="G95" s="324">
        <v>450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34" t="s">
        <v>588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9</v>
      </c>
      <c r="C96" s="134" t="s">
        <v>146</v>
      </c>
      <c r="D96" s="143" t="s">
        <v>194</v>
      </c>
      <c r="E96" s="135" t="s">
        <v>205</v>
      </c>
      <c r="F96" s="135" t="s">
        <v>190</v>
      </c>
      <c r="G96" s="324">
        <v>1125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588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34" customFormat="1" ht="29.4" customHeight="1">
      <c r="B97" s="134">
        <v>10</v>
      </c>
      <c r="C97" s="134" t="s">
        <v>146</v>
      </c>
      <c r="D97" s="143" t="s">
        <v>204</v>
      </c>
      <c r="E97" s="135" t="s">
        <v>203</v>
      </c>
      <c r="F97" s="135" t="s">
        <v>190</v>
      </c>
      <c r="G97" s="324">
        <v>180</v>
      </c>
      <c r="H97" s="140"/>
      <c r="I97" s="140"/>
      <c r="J97" s="136">
        <f>(G97*H97)+(G97*I97)</f>
        <v>0</v>
      </c>
      <c r="K97" s="135"/>
      <c r="L97" s="138"/>
      <c r="O97" s="137"/>
      <c r="P97" s="137"/>
      <c r="Q97" s="137"/>
      <c r="R97" s="134" t="s">
        <v>588</v>
      </c>
      <c r="AH97" s="135"/>
      <c r="AJ97" s="135"/>
      <c r="AK97" s="135"/>
      <c r="AU97" s="136"/>
      <c r="AV97" s="136"/>
      <c r="AW97" s="136"/>
      <c r="AX97" s="136"/>
      <c r="AY97" s="136"/>
      <c r="AZ97" s="135"/>
      <c r="BA97" s="136"/>
      <c r="BB97" s="135"/>
      <c r="BC97" s="135"/>
    </row>
    <row r="98" spans="2:55" s="144" customFormat="1" ht="28.2" customHeight="1">
      <c r="B98" s="326" t="s">
        <v>202</v>
      </c>
      <c r="C98" s="326"/>
      <c r="D98" s="327"/>
      <c r="E98" s="327"/>
      <c r="F98" s="327"/>
      <c r="G98" s="327"/>
      <c r="H98" s="327"/>
      <c r="I98" s="327"/>
      <c r="J98" s="328">
        <f>SUM(J99:J101)</f>
        <v>0</v>
      </c>
      <c r="N98" s="146" t="e">
        <f>SUM(#REF!)</f>
        <v>#REF!</v>
      </c>
      <c r="P98" s="146" t="e">
        <f>SUM(#REF!)</f>
        <v>#REF!</v>
      </c>
      <c r="AH98" s="144" t="s">
        <v>141</v>
      </c>
      <c r="AJ98" s="144" t="s">
        <v>142</v>
      </c>
      <c r="AK98" s="144" t="s">
        <v>141</v>
      </c>
      <c r="AO98" s="144" t="s">
        <v>140</v>
      </c>
      <c r="BA98" s="145" t="e">
        <f>SUM(#REF!)</f>
        <v>#REF!</v>
      </c>
    </row>
    <row r="99" spans="2:55" s="134" customFormat="1" ht="29.4" customHeight="1">
      <c r="B99" s="134">
        <v>11</v>
      </c>
      <c r="C99" s="134" t="s">
        <v>146</v>
      </c>
      <c r="D99" s="143" t="s">
        <v>201</v>
      </c>
      <c r="E99" s="135" t="s">
        <v>200</v>
      </c>
      <c r="F99" s="135" t="s">
        <v>190</v>
      </c>
      <c r="G99" s="324">
        <v>150</v>
      </c>
      <c r="H99" s="140"/>
      <c r="I99" s="140"/>
      <c r="J99" s="136">
        <f>(G99*H99)+(G99*I99)</f>
        <v>0</v>
      </c>
      <c r="K99" s="135"/>
      <c r="L99" s="138"/>
      <c r="O99" s="137"/>
      <c r="P99" s="137"/>
      <c r="Q99" s="137"/>
      <c r="R99" s="134" t="s">
        <v>588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9.4" customHeight="1">
      <c r="B100" s="134">
        <v>12</v>
      </c>
      <c r="C100" s="134" t="s">
        <v>146</v>
      </c>
      <c r="D100" s="143" t="s">
        <v>199</v>
      </c>
      <c r="E100" s="135" t="s">
        <v>198</v>
      </c>
      <c r="F100" s="135" t="s">
        <v>190</v>
      </c>
      <c r="G100" s="324">
        <v>1500</v>
      </c>
      <c r="H100" s="140"/>
      <c r="I100" s="140"/>
      <c r="J100" s="136">
        <f>(G100*H100)+(G100*I100)</f>
        <v>0</v>
      </c>
      <c r="K100" s="135"/>
      <c r="L100" s="138"/>
      <c r="O100" s="137"/>
      <c r="P100" s="137"/>
      <c r="Q100" s="137"/>
      <c r="R100" s="134" t="s">
        <v>588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34" customFormat="1" ht="29.4" customHeight="1">
      <c r="B101" s="134">
        <v>13</v>
      </c>
      <c r="C101" s="134" t="s">
        <v>146</v>
      </c>
      <c r="D101" s="143" t="s">
        <v>197</v>
      </c>
      <c r="E101" s="135" t="s">
        <v>196</v>
      </c>
      <c r="F101" s="135" t="s">
        <v>190</v>
      </c>
      <c r="G101" s="324">
        <v>450</v>
      </c>
      <c r="H101" s="140"/>
      <c r="I101" s="140"/>
      <c r="J101" s="136">
        <f>(G101*H101)+(G101*I101)</f>
        <v>0</v>
      </c>
      <c r="K101" s="135"/>
      <c r="L101" s="138"/>
      <c r="O101" s="137"/>
      <c r="P101" s="137"/>
      <c r="Q101" s="137"/>
      <c r="R101" s="134" t="s">
        <v>588</v>
      </c>
      <c r="AH101" s="135"/>
      <c r="AJ101" s="135"/>
      <c r="AK101" s="135"/>
      <c r="AU101" s="136"/>
      <c r="AV101" s="136"/>
      <c r="AW101" s="136"/>
      <c r="AX101" s="136"/>
      <c r="AY101" s="136"/>
      <c r="AZ101" s="135"/>
      <c r="BA101" s="136"/>
      <c r="BB101" s="135"/>
      <c r="BC101" s="135"/>
    </row>
    <row r="102" spans="2:55" s="144" customFormat="1" ht="28.2" customHeight="1">
      <c r="B102" s="329" t="s">
        <v>596</v>
      </c>
      <c r="C102" s="329"/>
      <c r="D102" s="330"/>
      <c r="E102" s="327"/>
      <c r="F102" s="327"/>
      <c r="G102" s="327"/>
      <c r="H102" s="327"/>
      <c r="I102" s="327"/>
      <c r="J102" s="328">
        <f>SUM(J103:J105)</f>
        <v>0</v>
      </c>
      <c r="N102" s="146" t="e">
        <f>SUM(#REF!)</f>
        <v>#REF!</v>
      </c>
      <c r="P102" s="146" t="e">
        <f>SUM(#REF!)</f>
        <v>#REF!</v>
      </c>
      <c r="R102" s="134" t="s">
        <v>595</v>
      </c>
      <c r="AH102" s="144" t="s">
        <v>141</v>
      </c>
      <c r="AJ102" s="144" t="s">
        <v>142</v>
      </c>
      <c r="AK102" s="144" t="s">
        <v>141</v>
      </c>
      <c r="AO102" s="144" t="s">
        <v>140</v>
      </c>
      <c r="BA102" s="145" t="e">
        <f>SUM(#REF!)</f>
        <v>#REF!</v>
      </c>
    </row>
    <row r="103" spans="2:55" s="134" customFormat="1" ht="20.85" customHeight="1">
      <c r="B103" s="134">
        <v>14</v>
      </c>
      <c r="C103" s="134" t="s">
        <v>146</v>
      </c>
      <c r="D103" s="143" t="s">
        <v>195</v>
      </c>
      <c r="E103" s="135" t="s">
        <v>193</v>
      </c>
      <c r="F103" s="135" t="s">
        <v>190</v>
      </c>
      <c r="G103" s="324">
        <v>4200</v>
      </c>
      <c r="H103" s="140"/>
      <c r="I103" s="140"/>
      <c r="J103" s="136">
        <f>(G103*H103)+(G103*I103)</f>
        <v>0</v>
      </c>
      <c r="K103" s="135"/>
      <c r="L103" s="138"/>
      <c r="O103" s="137"/>
      <c r="P103" s="137"/>
      <c r="Q103" s="137"/>
      <c r="R103" s="134" t="s">
        <v>588</v>
      </c>
      <c r="AH103" s="135"/>
      <c r="AJ103" s="135"/>
      <c r="AK103" s="135"/>
      <c r="AU103" s="136"/>
      <c r="AV103" s="136"/>
      <c r="AW103" s="136"/>
      <c r="AX103" s="136"/>
      <c r="AY103" s="136"/>
      <c r="AZ103" s="135"/>
      <c r="BA103" s="136"/>
      <c r="BB103" s="135"/>
      <c r="BC103" s="135"/>
    </row>
    <row r="104" spans="2:55" s="134" customFormat="1" ht="20.85" customHeight="1">
      <c r="B104" s="134">
        <v>15</v>
      </c>
      <c r="C104" s="134" t="s">
        <v>146</v>
      </c>
      <c r="D104" s="143" t="s">
        <v>194</v>
      </c>
      <c r="E104" s="135" t="s">
        <v>193</v>
      </c>
      <c r="F104" s="135" t="s">
        <v>190</v>
      </c>
      <c r="G104" s="324">
        <v>525</v>
      </c>
      <c r="H104" s="140"/>
      <c r="I104" s="140"/>
      <c r="J104" s="136">
        <f>(G104*H104)+(G104*I104)</f>
        <v>0</v>
      </c>
      <c r="K104" s="135"/>
      <c r="L104" s="138"/>
      <c r="O104" s="137"/>
      <c r="P104" s="137"/>
      <c r="Q104" s="137"/>
      <c r="R104" s="134" t="s">
        <v>588</v>
      </c>
      <c r="AH104" s="135"/>
      <c r="AJ104" s="135"/>
      <c r="AK104" s="135"/>
      <c r="AU104" s="136"/>
      <c r="AV104" s="136"/>
      <c r="AW104" s="136"/>
      <c r="AX104" s="136"/>
      <c r="AY104" s="136"/>
      <c r="AZ104" s="135"/>
      <c r="BA104" s="136"/>
      <c r="BB104" s="135"/>
      <c r="BC104" s="135"/>
    </row>
    <row r="105" spans="2:55" s="134" customFormat="1" ht="20.85" customHeight="1">
      <c r="B105" s="134">
        <v>16</v>
      </c>
      <c r="C105" s="134" t="s">
        <v>146</v>
      </c>
      <c r="D105" s="143" t="s">
        <v>192</v>
      </c>
      <c r="E105" s="135" t="s">
        <v>191</v>
      </c>
      <c r="F105" s="135" t="s">
        <v>190</v>
      </c>
      <c r="G105" s="323">
        <v>3900</v>
      </c>
      <c r="H105" s="140"/>
      <c r="I105" s="140"/>
      <c r="J105" s="136">
        <f>(G105*H105)+(G105*I105)</f>
        <v>0</v>
      </c>
      <c r="K105" s="135"/>
      <c r="L105" s="138"/>
      <c r="O105" s="137"/>
      <c r="P105" s="137"/>
      <c r="Q105" s="137"/>
      <c r="R105" s="134" t="s">
        <v>589</v>
      </c>
      <c r="AH105" s="135"/>
      <c r="AJ105" s="135"/>
      <c r="AK105" s="135"/>
      <c r="AU105" s="136"/>
      <c r="AV105" s="136"/>
      <c r="AW105" s="136"/>
      <c r="AX105" s="136"/>
      <c r="AY105" s="136"/>
      <c r="AZ105" s="135"/>
      <c r="BA105" s="136"/>
      <c r="BB105" s="135"/>
      <c r="BC105" s="135"/>
    </row>
    <row r="106" spans="2:55" s="144" customFormat="1" ht="28.2" customHeight="1">
      <c r="B106" s="329" t="s">
        <v>592</v>
      </c>
      <c r="C106" s="329"/>
      <c r="D106" s="330"/>
      <c r="E106" s="327"/>
      <c r="F106" s="327"/>
      <c r="G106" s="327"/>
      <c r="H106" s="327"/>
      <c r="I106" s="327"/>
      <c r="J106" s="328">
        <f>SUM(J107:J109)</f>
        <v>0</v>
      </c>
      <c r="N106" s="146" t="e">
        <f>SUM(#REF!)</f>
        <v>#REF!</v>
      </c>
      <c r="P106" s="146" t="e">
        <f>SUM(#REF!)</f>
        <v>#REF!</v>
      </c>
      <c r="R106" s="134" t="s">
        <v>595</v>
      </c>
      <c r="AH106" s="144" t="s">
        <v>141</v>
      </c>
      <c r="AJ106" s="144" t="s">
        <v>142</v>
      </c>
      <c r="AK106" s="144" t="s">
        <v>141</v>
      </c>
      <c r="AO106" s="144" t="s">
        <v>140</v>
      </c>
      <c r="BA106" s="145" t="e">
        <f>SUM(#REF!)</f>
        <v>#REF!</v>
      </c>
    </row>
    <row r="107" spans="2:55" s="134" customFormat="1" ht="27.6" customHeight="1">
      <c r="B107" s="134">
        <v>17</v>
      </c>
      <c r="C107" s="134" t="s">
        <v>146</v>
      </c>
      <c r="D107" s="135" t="s">
        <v>189</v>
      </c>
      <c r="E107" s="135" t="s">
        <v>186</v>
      </c>
      <c r="F107" s="135" t="s">
        <v>85</v>
      </c>
      <c r="G107" s="322">
        <v>225</v>
      </c>
      <c r="H107" s="140"/>
      <c r="I107" s="140"/>
      <c r="J107" s="136">
        <f>(G107*H107)+(G107*I107)</f>
        <v>0</v>
      </c>
      <c r="K107" s="135"/>
      <c r="L107" s="138"/>
      <c r="O107" s="137"/>
      <c r="P107" s="137"/>
      <c r="Q107" s="137"/>
      <c r="AH107" s="135"/>
      <c r="AJ107" s="135"/>
      <c r="AK107" s="135"/>
      <c r="AU107" s="136"/>
      <c r="AV107" s="136"/>
      <c r="AW107" s="136"/>
      <c r="AX107" s="136"/>
      <c r="AY107" s="136"/>
      <c r="AZ107" s="135"/>
      <c r="BA107" s="136"/>
      <c r="BB107" s="135"/>
      <c r="BC107" s="135"/>
    </row>
    <row r="108" spans="2:55" s="134" customFormat="1" ht="27.6" customHeight="1">
      <c r="B108" s="134">
        <v>18</v>
      </c>
      <c r="C108" s="134" t="s">
        <v>146</v>
      </c>
      <c r="D108" s="135" t="s">
        <v>188</v>
      </c>
      <c r="E108" s="135" t="s">
        <v>186</v>
      </c>
      <c r="F108" s="135" t="s">
        <v>85</v>
      </c>
      <c r="G108" s="322">
        <v>37</v>
      </c>
      <c r="H108" s="140"/>
      <c r="I108" s="140"/>
      <c r="J108" s="136">
        <f>(G108*H108)+(G108*I108)</f>
        <v>0</v>
      </c>
      <c r="K108" s="135"/>
      <c r="L108" s="138"/>
      <c r="O108" s="137"/>
      <c r="P108" s="137"/>
      <c r="Q108" s="137"/>
      <c r="AH108" s="135"/>
      <c r="AJ108" s="135"/>
      <c r="AK108" s="135"/>
      <c r="AU108" s="136"/>
      <c r="AV108" s="136"/>
      <c r="AW108" s="136"/>
      <c r="AX108" s="136"/>
      <c r="AY108" s="136"/>
      <c r="AZ108" s="135"/>
      <c r="BA108" s="136"/>
      <c r="BB108" s="135"/>
      <c r="BC108" s="135"/>
    </row>
    <row r="109" spans="2:55" s="134" customFormat="1" ht="27.6" customHeight="1">
      <c r="B109" s="134">
        <v>19</v>
      </c>
      <c r="C109" s="134" t="s">
        <v>146</v>
      </c>
      <c r="D109" s="135" t="s">
        <v>187</v>
      </c>
      <c r="E109" s="135" t="s">
        <v>186</v>
      </c>
      <c r="F109" s="135" t="s">
        <v>85</v>
      </c>
      <c r="G109" s="322">
        <v>150</v>
      </c>
      <c r="H109" s="140"/>
      <c r="I109" s="140"/>
      <c r="J109" s="136">
        <f>(G109*H109)+(G109*I109)</f>
        <v>0</v>
      </c>
      <c r="K109" s="135"/>
      <c r="L109" s="138"/>
      <c r="O109" s="137"/>
      <c r="P109" s="137"/>
      <c r="Q109" s="137"/>
      <c r="AH109" s="135"/>
      <c r="AJ109" s="135"/>
      <c r="AK109" s="135"/>
      <c r="AU109" s="136"/>
      <c r="AV109" s="136"/>
      <c r="AW109" s="136"/>
      <c r="AX109" s="136"/>
      <c r="AY109" s="136"/>
      <c r="AZ109" s="135"/>
      <c r="BA109" s="136"/>
      <c r="BB109" s="135"/>
      <c r="BC109" s="135"/>
    </row>
    <row r="110" spans="2:55" s="144" customFormat="1" ht="28.2" customHeight="1">
      <c r="B110" s="329" t="s">
        <v>591</v>
      </c>
      <c r="C110" s="329"/>
      <c r="D110" s="330"/>
      <c r="E110" s="327"/>
      <c r="F110" s="327"/>
      <c r="G110" s="327"/>
      <c r="H110" s="327"/>
      <c r="I110" s="327"/>
      <c r="J110" s="328">
        <f>SUM(J115:J118)</f>
        <v>0</v>
      </c>
      <c r="N110" s="146" t="e">
        <f>SUM(#REF!)</f>
        <v>#REF!</v>
      </c>
      <c r="P110" s="146" t="e">
        <f>SUM(#REF!)</f>
        <v>#REF!</v>
      </c>
      <c r="R110" s="134" t="s">
        <v>595</v>
      </c>
      <c r="AH110" s="144" t="s">
        <v>141</v>
      </c>
      <c r="AJ110" s="144" t="s">
        <v>142</v>
      </c>
      <c r="AK110" s="144" t="s">
        <v>141</v>
      </c>
      <c r="AO110" s="144" t="s">
        <v>140</v>
      </c>
      <c r="BA110" s="145" t="e">
        <f>SUM(#REF!)</f>
        <v>#REF!</v>
      </c>
    </row>
    <row r="111" spans="2:55" s="144" customFormat="1" ht="21" customHeight="1">
      <c r="B111" s="335" t="s">
        <v>185</v>
      </c>
      <c r="C111" s="335"/>
      <c r="D111" s="336"/>
      <c r="E111" s="336"/>
      <c r="F111" s="337" t="s">
        <v>71</v>
      </c>
      <c r="G111" s="338"/>
      <c r="H111" s="339"/>
      <c r="I111" s="339"/>
      <c r="J111" s="340">
        <f>(G111*H111)+(G111*I111)</f>
        <v>0</v>
      </c>
      <c r="N111" s="146"/>
      <c r="P111" s="146"/>
      <c r="R111" s="144" t="s">
        <v>602</v>
      </c>
      <c r="BA111" s="145"/>
    </row>
    <row r="112" spans="2:55" s="150" customFormat="1" ht="27.6" customHeight="1">
      <c r="B112" s="341">
        <f>B109+1</f>
        <v>20</v>
      </c>
      <c r="C112" s="341" t="s">
        <v>146</v>
      </c>
      <c r="D112" s="342" t="s">
        <v>181</v>
      </c>
      <c r="E112" s="343"/>
      <c r="F112" s="343"/>
      <c r="G112" s="344"/>
      <c r="H112" s="345"/>
      <c r="I112" s="346"/>
      <c r="J112" s="347"/>
      <c r="K112" s="151"/>
      <c r="L112" s="154"/>
      <c r="O112" s="153"/>
      <c r="P112" s="153"/>
      <c r="Q112" s="153"/>
      <c r="R112" s="144" t="s">
        <v>602</v>
      </c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35" t="s">
        <v>184</v>
      </c>
      <c r="C113" s="341"/>
      <c r="D113" s="342"/>
      <c r="E113" s="343"/>
      <c r="F113" s="337" t="s">
        <v>71</v>
      </c>
      <c r="G113" s="338"/>
      <c r="H113" s="339"/>
      <c r="I113" s="339"/>
      <c r="J113" s="340">
        <f>(G113*H113)+(G113*I113)</f>
        <v>0</v>
      </c>
      <c r="K113" s="151"/>
      <c r="L113" s="154"/>
      <c r="O113" s="153"/>
      <c r="P113" s="153"/>
      <c r="Q113" s="153"/>
      <c r="R113" s="144" t="s">
        <v>602</v>
      </c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1">
        <f>B112+1</f>
        <v>21</v>
      </c>
      <c r="C114" s="341" t="s">
        <v>146</v>
      </c>
      <c r="D114" s="342" t="s">
        <v>181</v>
      </c>
      <c r="E114" s="343"/>
      <c r="F114" s="343"/>
      <c r="G114" s="344"/>
      <c r="H114" s="345"/>
      <c r="I114" s="346"/>
      <c r="J114" s="347"/>
      <c r="K114" s="151"/>
      <c r="L114" s="154"/>
      <c r="O114" s="153"/>
      <c r="P114" s="153"/>
      <c r="Q114" s="153"/>
      <c r="R114" s="144" t="s">
        <v>602</v>
      </c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50" customFormat="1" ht="27.6" customHeight="1">
      <c r="B115" s="155" t="s">
        <v>183</v>
      </c>
      <c r="C115" s="134"/>
      <c r="E115" s="151"/>
      <c r="F115" s="135" t="s">
        <v>71</v>
      </c>
      <c r="G115" s="322">
        <v>30</v>
      </c>
      <c r="H115" s="140"/>
      <c r="I115" s="140"/>
      <c r="J115" s="136">
        <f>(G115*H115)+(G115*I115)</f>
        <v>0</v>
      </c>
      <c r="K115" s="151"/>
      <c r="L115" s="154"/>
      <c r="O115" s="153"/>
      <c r="P115" s="153"/>
      <c r="Q115" s="153"/>
      <c r="R115" s="144"/>
      <c r="AH115" s="151"/>
      <c r="AJ115" s="151"/>
      <c r="AK115" s="151"/>
      <c r="AU115" s="152"/>
      <c r="AV115" s="152"/>
      <c r="AW115" s="152"/>
      <c r="AX115" s="152"/>
      <c r="AY115" s="152"/>
      <c r="AZ115" s="151"/>
      <c r="BA115" s="152"/>
      <c r="BB115" s="151"/>
      <c r="BC115" s="151"/>
    </row>
    <row r="116" spans="2:55" s="150" customFormat="1" ht="27.6" customHeight="1">
      <c r="B116" s="134">
        <f>B114+1</f>
        <v>22</v>
      </c>
      <c r="C116" s="134" t="s">
        <v>146</v>
      </c>
      <c r="D116" s="150" t="s">
        <v>181</v>
      </c>
      <c r="E116" s="151"/>
      <c r="F116" s="151"/>
      <c r="G116" s="325"/>
      <c r="H116" s="159"/>
      <c r="I116" s="158"/>
      <c r="J116" s="157"/>
      <c r="K116" s="151"/>
      <c r="L116" s="154"/>
      <c r="O116" s="153"/>
      <c r="P116" s="153"/>
      <c r="Q116" s="153"/>
      <c r="AH116" s="151"/>
      <c r="AJ116" s="151"/>
      <c r="AK116" s="151"/>
      <c r="AU116" s="152"/>
      <c r="AV116" s="152"/>
      <c r="AW116" s="152"/>
      <c r="AX116" s="152"/>
      <c r="AY116" s="152"/>
      <c r="AZ116" s="151"/>
      <c r="BA116" s="152"/>
      <c r="BB116" s="151"/>
      <c r="BC116" s="151"/>
    </row>
    <row r="117" spans="2:55" s="150" customFormat="1" ht="27.6" customHeight="1">
      <c r="B117" s="155" t="s">
        <v>182</v>
      </c>
      <c r="C117" s="134"/>
      <c r="E117" s="151"/>
      <c r="F117" s="135" t="s">
        <v>71</v>
      </c>
      <c r="G117" s="322">
        <v>30</v>
      </c>
      <c r="H117" s="140"/>
      <c r="I117" s="140"/>
      <c r="J117" s="136">
        <f>(G117*H117)+(G117*I117)</f>
        <v>0</v>
      </c>
      <c r="K117" s="151"/>
      <c r="L117" s="154"/>
      <c r="O117" s="153"/>
      <c r="P117" s="153"/>
      <c r="Q117" s="153"/>
      <c r="AH117" s="151"/>
      <c r="AJ117" s="151"/>
      <c r="AK117" s="151"/>
      <c r="AU117" s="152"/>
      <c r="AV117" s="152"/>
      <c r="AW117" s="152"/>
      <c r="AX117" s="152"/>
      <c r="AY117" s="152"/>
      <c r="AZ117" s="151"/>
      <c r="BA117" s="152"/>
      <c r="BB117" s="151"/>
      <c r="BC117" s="151"/>
    </row>
    <row r="118" spans="2:55" s="150" customFormat="1" ht="27.6" customHeight="1">
      <c r="B118" s="134">
        <f>B116+1</f>
        <v>23</v>
      </c>
      <c r="C118" s="134" t="s">
        <v>146</v>
      </c>
      <c r="D118" s="150" t="s">
        <v>181</v>
      </c>
      <c r="E118" s="151"/>
      <c r="F118" s="151"/>
      <c r="G118" s="160"/>
      <c r="H118" s="159"/>
      <c r="I118" s="158"/>
      <c r="J118" s="157"/>
      <c r="K118" s="151"/>
      <c r="L118" s="154"/>
      <c r="O118" s="153"/>
      <c r="P118" s="153"/>
      <c r="Q118" s="153"/>
      <c r="AH118" s="151"/>
      <c r="AJ118" s="151"/>
      <c r="AK118" s="151"/>
      <c r="AU118" s="152"/>
      <c r="AV118" s="152"/>
      <c r="AW118" s="152"/>
      <c r="AX118" s="152"/>
      <c r="AY118" s="152"/>
      <c r="AZ118" s="151"/>
      <c r="BA118" s="152"/>
      <c r="BB118" s="151"/>
      <c r="BC118" s="151"/>
    </row>
    <row r="119" spans="2:55" s="144" customFormat="1" ht="28.2" customHeight="1">
      <c r="B119" s="329" t="s">
        <v>590</v>
      </c>
      <c r="C119" s="329"/>
      <c r="D119" s="330"/>
      <c r="E119" s="327"/>
      <c r="F119" s="327" t="s">
        <v>71</v>
      </c>
      <c r="G119" s="330">
        <v>15</v>
      </c>
      <c r="H119" s="331"/>
      <c r="I119" s="331"/>
      <c r="J119" s="328">
        <f>(G119*H119)+(G119*I119)</f>
        <v>0</v>
      </c>
      <c r="N119" s="146"/>
      <c r="P119" s="146"/>
      <c r="R119" s="134" t="s">
        <v>588</v>
      </c>
      <c r="AR119" s="134" t="s">
        <v>595</v>
      </c>
      <c r="BA119" s="145"/>
    </row>
    <row r="120" spans="2:55" s="150" customFormat="1" ht="27.6" customHeight="1">
      <c r="B120" s="134">
        <f>B118+1</f>
        <v>24</v>
      </c>
      <c r="C120" s="134" t="s">
        <v>146</v>
      </c>
      <c r="D120" s="150" t="s">
        <v>180</v>
      </c>
      <c r="E120" s="151"/>
      <c r="F120" s="151"/>
      <c r="G120" s="160"/>
      <c r="H120" s="159"/>
      <c r="I120" s="158"/>
      <c r="J120" s="157"/>
      <c r="K120" s="151"/>
      <c r="L120" s="154"/>
      <c r="O120" s="153"/>
      <c r="P120" s="153"/>
      <c r="Q120" s="153"/>
      <c r="AH120" s="151"/>
      <c r="AJ120" s="151"/>
      <c r="AK120" s="151"/>
      <c r="AU120" s="152"/>
      <c r="AV120" s="152"/>
      <c r="AW120" s="152"/>
      <c r="AX120" s="152"/>
      <c r="AY120" s="152"/>
      <c r="AZ120" s="151"/>
      <c r="BA120" s="152"/>
      <c r="BB120" s="151"/>
      <c r="BC120" s="151"/>
    </row>
    <row r="121" spans="2:55" s="150" customFormat="1" ht="27.6" customHeight="1">
      <c r="B121" s="134"/>
      <c r="C121" s="134"/>
      <c r="D121" s="150" t="s">
        <v>179</v>
      </c>
      <c r="E121" s="151"/>
      <c r="F121" s="151"/>
      <c r="G121" s="160"/>
      <c r="H121" s="159"/>
      <c r="I121" s="158"/>
      <c r="J121" s="157"/>
      <c r="K121" s="151"/>
      <c r="L121" s="154"/>
      <c r="O121" s="153"/>
      <c r="P121" s="153"/>
      <c r="Q121" s="153"/>
      <c r="AH121" s="151"/>
      <c r="AJ121" s="151"/>
      <c r="AK121" s="151"/>
      <c r="AU121" s="152"/>
      <c r="AV121" s="152"/>
      <c r="AW121" s="152"/>
      <c r="AX121" s="152"/>
      <c r="AY121" s="152"/>
      <c r="AZ121" s="151"/>
      <c r="BA121" s="152"/>
      <c r="BB121" s="151"/>
      <c r="BC121" s="151"/>
    </row>
    <row r="122" spans="2:55" s="150" customFormat="1" ht="27.6" customHeight="1">
      <c r="B122" s="134"/>
      <c r="C122" s="134"/>
      <c r="D122" s="150" t="s">
        <v>178</v>
      </c>
      <c r="E122" s="151"/>
      <c r="F122" s="151"/>
      <c r="G122" s="160"/>
      <c r="H122" s="159"/>
      <c r="I122" s="158"/>
      <c r="J122" s="157"/>
      <c r="K122" s="151"/>
      <c r="L122" s="154"/>
      <c r="O122" s="153"/>
      <c r="P122" s="153"/>
      <c r="Q122" s="153"/>
      <c r="AH122" s="151"/>
      <c r="AJ122" s="151"/>
      <c r="AK122" s="151"/>
      <c r="AU122" s="152"/>
      <c r="AV122" s="152"/>
      <c r="AW122" s="152"/>
      <c r="AX122" s="152"/>
      <c r="AY122" s="152"/>
      <c r="AZ122" s="151"/>
      <c r="BA122" s="152"/>
      <c r="BB122" s="151"/>
      <c r="BC122" s="151"/>
    </row>
    <row r="123" spans="2:55" s="150" customFormat="1" ht="27.6" customHeight="1">
      <c r="B123" s="134"/>
      <c r="C123" s="134"/>
      <c r="D123" s="150" t="s">
        <v>177</v>
      </c>
      <c r="E123" s="151"/>
      <c r="F123" s="151"/>
      <c r="G123" s="160"/>
      <c r="H123" s="159"/>
      <c r="I123" s="158"/>
      <c r="J123" s="157"/>
      <c r="K123" s="151"/>
      <c r="L123" s="154"/>
      <c r="O123" s="153"/>
      <c r="P123" s="153"/>
      <c r="Q123" s="153"/>
      <c r="AH123" s="151"/>
      <c r="AJ123" s="151"/>
      <c r="AK123" s="151"/>
      <c r="AU123" s="152"/>
      <c r="AV123" s="152"/>
      <c r="AW123" s="152"/>
      <c r="AX123" s="152"/>
      <c r="AY123" s="152"/>
      <c r="AZ123" s="151"/>
      <c r="BA123" s="152"/>
      <c r="BB123" s="151"/>
      <c r="BC123" s="151"/>
    </row>
    <row r="124" spans="2:55" s="144" customFormat="1" ht="28.2" customHeight="1">
      <c r="B124" s="326" t="s">
        <v>176</v>
      </c>
      <c r="C124" s="326"/>
      <c r="D124" s="327"/>
      <c r="E124" s="327"/>
      <c r="F124" s="327" t="s">
        <v>71</v>
      </c>
      <c r="G124" s="327">
        <v>1</v>
      </c>
      <c r="H124" s="156"/>
      <c r="I124" s="156"/>
      <c r="J124" s="328">
        <f>(G124*H124)+(G124*I124)</f>
        <v>0</v>
      </c>
      <c r="N124" s="146"/>
      <c r="P124" s="146"/>
      <c r="BA124" s="145"/>
    </row>
    <row r="125" spans="2:55" s="150" customFormat="1" ht="27.6" customHeight="1">
      <c r="B125" s="134">
        <f>B120+1</f>
        <v>25</v>
      </c>
      <c r="C125" s="134" t="s">
        <v>146</v>
      </c>
      <c r="D125" s="150" t="s">
        <v>175</v>
      </c>
      <c r="E125" s="151"/>
      <c r="F125" s="135"/>
      <c r="G125" s="142"/>
      <c r="H125" s="148"/>
      <c r="I125" s="148"/>
      <c r="J125" s="136"/>
      <c r="K125" s="151"/>
      <c r="L125" s="154"/>
      <c r="O125" s="153"/>
      <c r="P125" s="153"/>
      <c r="Q125" s="153"/>
      <c r="AH125" s="151"/>
      <c r="AJ125" s="151"/>
      <c r="AK125" s="151"/>
      <c r="AU125" s="152"/>
      <c r="AV125" s="152"/>
      <c r="AW125" s="152"/>
      <c r="AX125" s="152"/>
      <c r="AY125" s="152"/>
      <c r="AZ125" s="151"/>
      <c r="BA125" s="152"/>
      <c r="BB125" s="151"/>
      <c r="BC125" s="151"/>
    </row>
    <row r="126" spans="2:55" s="150" customFormat="1" ht="27.6" customHeight="1">
      <c r="B126" s="155"/>
      <c r="C126" s="134"/>
      <c r="D126" s="150" t="s">
        <v>174</v>
      </c>
      <c r="E126" s="151"/>
      <c r="F126" s="135"/>
      <c r="G126" s="142"/>
      <c r="H126" s="148"/>
      <c r="I126" s="148"/>
      <c r="J126" s="136"/>
      <c r="K126" s="151"/>
      <c r="L126" s="154"/>
      <c r="O126" s="153"/>
      <c r="P126" s="153"/>
      <c r="Q126" s="153"/>
      <c r="AH126" s="151"/>
      <c r="AJ126" s="151"/>
      <c r="AK126" s="151"/>
      <c r="AU126" s="152"/>
      <c r="AV126" s="152"/>
      <c r="AW126" s="152"/>
      <c r="AX126" s="152"/>
      <c r="AY126" s="152"/>
      <c r="AZ126" s="151"/>
      <c r="BA126" s="152"/>
      <c r="BB126" s="151"/>
      <c r="BC126" s="151"/>
    </row>
    <row r="127" spans="2:55" s="144" customFormat="1" ht="28.2" customHeight="1">
      <c r="B127" s="329" t="s">
        <v>597</v>
      </c>
      <c r="C127" s="329"/>
      <c r="D127" s="330"/>
      <c r="E127" s="330"/>
      <c r="F127" s="327"/>
      <c r="G127" s="327"/>
      <c r="H127" s="332"/>
      <c r="I127" s="332"/>
      <c r="J127" s="328">
        <f>SUM(J128:J136)</f>
        <v>0</v>
      </c>
      <c r="N127" s="146" t="e">
        <f>SUM(#REF!)</f>
        <v>#REF!</v>
      </c>
      <c r="P127" s="146" t="e">
        <f>SUM(#REF!)</f>
        <v>#REF!</v>
      </c>
      <c r="R127" s="134" t="s">
        <v>595</v>
      </c>
      <c r="AH127" s="144" t="s">
        <v>141</v>
      </c>
      <c r="AJ127" s="144" t="s">
        <v>142</v>
      </c>
      <c r="AK127" s="144" t="s">
        <v>141</v>
      </c>
      <c r="AO127" s="144" t="s">
        <v>140</v>
      </c>
      <c r="BA127" s="145" t="e">
        <f>SUM(#REF!)</f>
        <v>#REF!</v>
      </c>
    </row>
    <row r="128" spans="2:55" s="134" customFormat="1" ht="36.6" customHeight="1">
      <c r="B128" s="134">
        <f>B125+1</f>
        <v>26</v>
      </c>
      <c r="C128" s="134" t="s">
        <v>146</v>
      </c>
      <c r="D128" s="143" t="s">
        <v>173</v>
      </c>
      <c r="E128" s="135" t="s">
        <v>172</v>
      </c>
      <c r="F128" s="135" t="s">
        <v>85</v>
      </c>
      <c r="G128" s="324">
        <v>300</v>
      </c>
      <c r="H128" s="147"/>
      <c r="I128" s="140"/>
      <c r="J128" s="139">
        <f t="shared" ref="J128:J136" si="1">(G128*H128)+(G128*I128)</f>
        <v>0</v>
      </c>
      <c r="K128" s="135">
        <f>(G128*H128)+(G128*J128)</f>
        <v>0</v>
      </c>
      <c r="L128" s="138"/>
      <c r="O128" s="137"/>
      <c r="P128" s="137"/>
      <c r="Q128" s="137"/>
      <c r="R128" s="134" t="s">
        <v>588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134">
        <f>B128+1</f>
        <v>27</v>
      </c>
      <c r="C129" s="134" t="s">
        <v>146</v>
      </c>
      <c r="D129" s="143" t="s">
        <v>161</v>
      </c>
      <c r="E129" s="135" t="s">
        <v>160</v>
      </c>
      <c r="F129" s="135" t="s">
        <v>85</v>
      </c>
      <c r="G129" s="324">
        <v>120</v>
      </c>
      <c r="H129" s="147"/>
      <c r="I129" s="140"/>
      <c r="J129" s="139">
        <f t="shared" si="1"/>
        <v>0</v>
      </c>
      <c r="K129" s="135">
        <f>(G129*H129)+(G129*J129)</f>
        <v>0</v>
      </c>
      <c r="L129" s="138"/>
      <c r="O129" s="137"/>
      <c r="P129" s="137"/>
      <c r="Q129" s="137"/>
      <c r="R129" s="134" t="s">
        <v>588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34" customFormat="1" ht="36.6" customHeight="1">
      <c r="B130" s="134">
        <f t="shared" ref="B130:B136" si="2">B129+1</f>
        <v>28</v>
      </c>
      <c r="C130" s="134" t="s">
        <v>146</v>
      </c>
      <c r="D130" s="143" t="s">
        <v>171</v>
      </c>
      <c r="E130" s="135" t="s">
        <v>170</v>
      </c>
      <c r="F130" s="135" t="s">
        <v>85</v>
      </c>
      <c r="G130" s="324">
        <v>120</v>
      </c>
      <c r="H130" s="147"/>
      <c r="I130" s="140"/>
      <c r="J130" s="139">
        <f t="shared" si="1"/>
        <v>0</v>
      </c>
      <c r="K130" s="135"/>
      <c r="L130" s="138"/>
      <c r="O130" s="137"/>
      <c r="P130" s="137"/>
      <c r="Q130" s="137"/>
      <c r="R130" s="134" t="s">
        <v>588</v>
      </c>
      <c r="AH130" s="135"/>
      <c r="AJ130" s="135"/>
      <c r="AK130" s="135"/>
      <c r="AU130" s="136"/>
      <c r="AV130" s="136"/>
      <c r="AW130" s="136"/>
      <c r="AX130" s="136"/>
      <c r="AY130" s="136"/>
      <c r="AZ130" s="135"/>
      <c r="BA130" s="136"/>
      <c r="BB130" s="135"/>
      <c r="BC130" s="135"/>
    </row>
    <row r="131" spans="2:55" s="134" customFormat="1" ht="36.6" customHeight="1">
      <c r="B131" s="134">
        <f t="shared" si="2"/>
        <v>29</v>
      </c>
      <c r="C131" s="134" t="s">
        <v>146</v>
      </c>
      <c r="D131" s="143" t="s">
        <v>168</v>
      </c>
      <c r="E131" s="135" t="s">
        <v>169</v>
      </c>
      <c r="F131" s="135" t="s">
        <v>85</v>
      </c>
      <c r="G131" s="323">
        <v>1080</v>
      </c>
      <c r="H131" s="147"/>
      <c r="I131" s="140"/>
      <c r="J131" s="139">
        <f t="shared" si="1"/>
        <v>0</v>
      </c>
      <c r="K131" s="135">
        <f>(G131*H131)+(G131*J131)</f>
        <v>0</v>
      </c>
      <c r="L131" s="138"/>
      <c r="O131" s="137"/>
      <c r="P131" s="137"/>
      <c r="Q131" s="137"/>
      <c r="R131" s="134" t="s">
        <v>589</v>
      </c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f t="shared" si="2"/>
        <v>30</v>
      </c>
      <c r="C132" s="134" t="s">
        <v>146</v>
      </c>
      <c r="D132" s="143" t="s">
        <v>168</v>
      </c>
      <c r="E132" s="135" t="s">
        <v>167</v>
      </c>
      <c r="F132" s="135" t="s">
        <v>85</v>
      </c>
      <c r="G132" s="324">
        <v>60</v>
      </c>
      <c r="H132" s="147"/>
      <c r="I132" s="140"/>
      <c r="J132" s="139">
        <f t="shared" si="1"/>
        <v>0</v>
      </c>
      <c r="K132" s="135"/>
      <c r="L132" s="138"/>
      <c r="O132" s="137"/>
      <c r="P132" s="137"/>
      <c r="Q132" s="137"/>
      <c r="R132" s="134" t="s">
        <v>588</v>
      </c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f t="shared" si="2"/>
        <v>31</v>
      </c>
      <c r="C133" s="134" t="s">
        <v>146</v>
      </c>
      <c r="D133" s="143" t="s">
        <v>166</v>
      </c>
      <c r="E133" s="135"/>
      <c r="F133" s="135" t="s">
        <v>71</v>
      </c>
      <c r="G133" s="324">
        <v>1</v>
      </c>
      <c r="H133" s="147"/>
      <c r="I133" s="140"/>
      <c r="J133" s="139">
        <f t="shared" si="1"/>
        <v>0</v>
      </c>
      <c r="K133" s="135">
        <f>(G133*H133)+(G133*J133)</f>
        <v>0</v>
      </c>
      <c r="L133" s="138"/>
      <c r="O133" s="137"/>
      <c r="P133" s="137"/>
      <c r="Q133" s="137"/>
      <c r="R133" s="134" t="s">
        <v>588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f t="shared" si="2"/>
        <v>32</v>
      </c>
      <c r="C134" s="134" t="s">
        <v>164</v>
      </c>
      <c r="D134" s="143" t="s">
        <v>165</v>
      </c>
      <c r="E134" s="135"/>
      <c r="F134" s="135" t="s">
        <v>71</v>
      </c>
      <c r="G134" s="324">
        <v>1</v>
      </c>
      <c r="H134" s="147"/>
      <c r="I134" s="140"/>
      <c r="J134" s="139">
        <f t="shared" si="1"/>
        <v>0</v>
      </c>
      <c r="K134" s="135">
        <f>(G134*H134)+(G134*J134)</f>
        <v>0</v>
      </c>
      <c r="L134" s="138"/>
      <c r="O134" s="137"/>
      <c r="P134" s="137"/>
      <c r="Q134" s="137"/>
      <c r="R134" s="134" t="s">
        <v>588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34" customFormat="1" ht="36.6" customHeight="1">
      <c r="B135" s="134">
        <f t="shared" si="2"/>
        <v>33</v>
      </c>
      <c r="C135" s="134" t="s">
        <v>164</v>
      </c>
      <c r="D135" s="143" t="s">
        <v>163</v>
      </c>
      <c r="E135" s="135" t="s">
        <v>59</v>
      </c>
      <c r="F135" s="135" t="s">
        <v>71</v>
      </c>
      <c r="G135" s="324">
        <v>1</v>
      </c>
      <c r="H135" s="147"/>
      <c r="I135" s="140"/>
      <c r="J135" s="139">
        <f t="shared" si="1"/>
        <v>0</v>
      </c>
      <c r="K135" s="135">
        <f>(G135*H135)+(G135*J135)</f>
        <v>0</v>
      </c>
      <c r="L135" s="138"/>
      <c r="O135" s="137"/>
      <c r="P135" s="137"/>
      <c r="Q135" s="137"/>
      <c r="R135" s="134" t="s">
        <v>588</v>
      </c>
      <c r="AH135" s="135"/>
      <c r="AJ135" s="135"/>
      <c r="AK135" s="135"/>
      <c r="AU135" s="136"/>
      <c r="AV135" s="136"/>
      <c r="AW135" s="136"/>
      <c r="AX135" s="136"/>
      <c r="AY135" s="136"/>
      <c r="AZ135" s="135"/>
      <c r="BA135" s="136"/>
      <c r="BB135" s="135"/>
      <c r="BC135" s="135"/>
    </row>
    <row r="136" spans="2:55" s="134" customFormat="1" ht="36.6" customHeight="1">
      <c r="B136" s="134">
        <f t="shared" si="2"/>
        <v>34</v>
      </c>
      <c r="C136" s="134" t="s">
        <v>146</v>
      </c>
      <c r="D136" s="143" t="s">
        <v>162</v>
      </c>
      <c r="E136" s="135"/>
      <c r="F136" s="135" t="s">
        <v>71</v>
      </c>
      <c r="G136" s="324">
        <v>1</v>
      </c>
      <c r="H136" s="147"/>
      <c r="I136" s="140"/>
      <c r="J136" s="139">
        <f t="shared" si="1"/>
        <v>0</v>
      </c>
      <c r="K136" s="135">
        <f>(G136*H136)+(G136*J136)</f>
        <v>0</v>
      </c>
      <c r="L136" s="138"/>
      <c r="O136" s="137"/>
      <c r="P136" s="137"/>
      <c r="Q136" s="137"/>
      <c r="R136" s="134" t="s">
        <v>588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44" customFormat="1" ht="28.2" customHeight="1">
      <c r="B137" s="329" t="s">
        <v>598</v>
      </c>
      <c r="C137" s="329"/>
      <c r="D137" s="330"/>
      <c r="E137" s="330"/>
      <c r="F137" s="327"/>
      <c r="G137" s="327"/>
      <c r="H137" s="332"/>
      <c r="I137" s="332"/>
      <c r="J137" s="328">
        <f>SUM(J138:J141)</f>
        <v>0</v>
      </c>
      <c r="N137" s="146" t="e">
        <f>SUM(#REF!)</f>
        <v>#REF!</v>
      </c>
      <c r="P137" s="146" t="e">
        <f>SUM(#REF!)</f>
        <v>#REF!</v>
      </c>
      <c r="R137" s="134" t="s">
        <v>595</v>
      </c>
      <c r="AH137" s="144" t="s">
        <v>141</v>
      </c>
      <c r="AJ137" s="144" t="s">
        <v>142</v>
      </c>
      <c r="AK137" s="144" t="s">
        <v>141</v>
      </c>
      <c r="AO137" s="144" t="s">
        <v>140</v>
      </c>
      <c r="BA137" s="145" t="e">
        <f>SUM(#REF!)</f>
        <v>#REF!</v>
      </c>
    </row>
    <row r="138" spans="2:55" s="134" customFormat="1" ht="36.6" customHeight="1">
      <c r="B138" s="134">
        <f>B136+1</f>
        <v>35</v>
      </c>
      <c r="C138" s="134" t="s">
        <v>146</v>
      </c>
      <c r="D138" s="143" t="s">
        <v>161</v>
      </c>
      <c r="E138" s="135" t="s">
        <v>160</v>
      </c>
      <c r="F138" s="135" t="s">
        <v>85</v>
      </c>
      <c r="G138" s="322">
        <v>30</v>
      </c>
      <c r="H138" s="147"/>
      <c r="I138" s="140"/>
      <c r="J138" s="139">
        <f>(G138*H138)+(G138*I138)</f>
        <v>0</v>
      </c>
      <c r="K138" s="135">
        <f>(G138*H138)+(G138*J138)</f>
        <v>0</v>
      </c>
      <c r="L138" s="138"/>
      <c r="O138" s="137"/>
      <c r="P138" s="137"/>
      <c r="Q138" s="137"/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134">
        <f>B138+1</f>
        <v>36</v>
      </c>
      <c r="C139" s="134" t="s">
        <v>146</v>
      </c>
      <c r="D139" s="143" t="s">
        <v>159</v>
      </c>
      <c r="E139" s="135" t="s">
        <v>158</v>
      </c>
      <c r="F139" s="135" t="s">
        <v>85</v>
      </c>
      <c r="G139" s="322">
        <v>90</v>
      </c>
      <c r="H139" s="147"/>
      <c r="I139" s="140"/>
      <c r="J139" s="139">
        <f>(G139*H139)+(G139*I139)</f>
        <v>0</v>
      </c>
      <c r="K139" s="135">
        <f>(G139*H139)+(G139*J139)</f>
        <v>0</v>
      </c>
      <c r="L139" s="138"/>
      <c r="O139" s="137"/>
      <c r="P139" s="137"/>
      <c r="Q139" s="137"/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34" customFormat="1" ht="36.6" customHeight="1">
      <c r="B140" s="134">
        <f t="shared" ref="B140:B141" si="3">B139+1</f>
        <v>37</v>
      </c>
      <c r="C140" s="134" t="s">
        <v>146</v>
      </c>
      <c r="D140" s="143" t="s">
        <v>157</v>
      </c>
      <c r="E140" s="135" t="s">
        <v>156</v>
      </c>
      <c r="F140" s="135" t="s">
        <v>85</v>
      </c>
      <c r="G140" s="322">
        <v>120</v>
      </c>
      <c r="H140" s="147"/>
      <c r="I140" s="140"/>
      <c r="J140" s="139">
        <f>(G140*H140)+(G140*I140)</f>
        <v>0</v>
      </c>
      <c r="K140" s="135"/>
      <c r="L140" s="138"/>
      <c r="O140" s="137"/>
      <c r="P140" s="137"/>
      <c r="Q140" s="137"/>
      <c r="AH140" s="135"/>
      <c r="AJ140" s="135"/>
      <c r="AK140" s="135"/>
      <c r="AU140" s="136"/>
      <c r="AV140" s="136"/>
      <c r="AW140" s="136"/>
      <c r="AX140" s="136"/>
      <c r="AY140" s="136"/>
      <c r="AZ140" s="135"/>
      <c r="BA140" s="136"/>
      <c r="BB140" s="135"/>
      <c r="BC140" s="135"/>
    </row>
    <row r="141" spans="2:55" s="134" customFormat="1" ht="36.6" customHeight="1">
      <c r="B141" s="134">
        <f t="shared" si="3"/>
        <v>38</v>
      </c>
      <c r="C141" s="134" t="s">
        <v>146</v>
      </c>
      <c r="D141" s="143" t="s">
        <v>155</v>
      </c>
      <c r="E141" s="135" t="s">
        <v>154</v>
      </c>
      <c r="F141" s="135" t="s">
        <v>85</v>
      </c>
      <c r="G141" s="322">
        <v>120</v>
      </c>
      <c r="H141" s="147"/>
      <c r="I141" s="140"/>
      <c r="J141" s="139">
        <f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44" customFormat="1" ht="28.2" customHeight="1">
      <c r="B142" s="329" t="s">
        <v>599</v>
      </c>
      <c r="C142" s="329"/>
      <c r="D142" s="330"/>
      <c r="E142" s="330"/>
      <c r="F142" s="327"/>
      <c r="G142" s="327"/>
      <c r="H142" s="332"/>
      <c r="I142" s="332"/>
      <c r="J142" s="328">
        <f>SUM(J143:J146)</f>
        <v>0</v>
      </c>
      <c r="N142" s="146"/>
      <c r="P142" s="146"/>
      <c r="R142" s="134" t="s">
        <v>595</v>
      </c>
      <c r="BA142" s="145"/>
    </row>
    <row r="143" spans="2:55" s="134" customFormat="1" ht="15.75" customHeight="1">
      <c r="B143" s="149" t="s">
        <v>150</v>
      </c>
      <c r="D143" s="143"/>
      <c r="E143" s="135"/>
      <c r="F143" s="135"/>
      <c r="G143" s="142"/>
      <c r="H143" s="141"/>
      <c r="I143" s="148"/>
      <c r="J143" s="139"/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36.6" customHeight="1">
      <c r="B144" s="134">
        <f>B141+1</f>
        <v>39</v>
      </c>
      <c r="C144" s="134" t="s">
        <v>146</v>
      </c>
      <c r="D144" s="143" t="s">
        <v>153</v>
      </c>
      <c r="E144" s="135" t="s">
        <v>144</v>
      </c>
      <c r="F144" s="135" t="s">
        <v>85</v>
      </c>
      <c r="G144" s="322">
        <v>180</v>
      </c>
      <c r="H144" s="147"/>
      <c r="I144" s="140"/>
      <c r="J144" s="139">
        <f>(G144*H144)+(G144*I144)</f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36.6" customHeight="1">
      <c r="B145" s="134">
        <f>B144+1</f>
        <v>40</v>
      </c>
      <c r="C145" s="134" t="s">
        <v>146</v>
      </c>
      <c r="D145" s="143" t="s">
        <v>152</v>
      </c>
      <c r="E145" s="135" t="s">
        <v>144</v>
      </c>
      <c r="F145" s="135" t="s">
        <v>85</v>
      </c>
      <c r="G145" s="322">
        <v>60</v>
      </c>
      <c r="H145" s="147"/>
      <c r="I145" s="140"/>
      <c r="J145" s="139">
        <f>(G145*H145)+(G145*I145)</f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36.6" customHeight="1">
      <c r="B146" s="134">
        <f>B145+1</f>
        <v>41</v>
      </c>
      <c r="C146" s="134" t="s">
        <v>146</v>
      </c>
      <c r="D146" s="143" t="s">
        <v>151</v>
      </c>
      <c r="E146" s="135" t="s">
        <v>144</v>
      </c>
      <c r="F146" s="135" t="s">
        <v>85</v>
      </c>
      <c r="G146" s="322">
        <v>120</v>
      </c>
      <c r="H146" s="147"/>
      <c r="I146" s="140"/>
      <c r="J146" s="139">
        <f>(G146*H146)+(G146*I146)</f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44" customFormat="1" ht="28.2" customHeight="1">
      <c r="B147" s="329" t="s">
        <v>600</v>
      </c>
      <c r="C147" s="329"/>
      <c r="D147" s="330"/>
      <c r="E147" s="330"/>
      <c r="F147" s="327"/>
      <c r="G147" s="327"/>
      <c r="H147" s="332"/>
      <c r="I147" s="332"/>
      <c r="J147" s="328">
        <f>SUM(J148:J151)</f>
        <v>0</v>
      </c>
      <c r="N147" s="146"/>
      <c r="P147" s="146"/>
      <c r="R147" s="134" t="s">
        <v>595</v>
      </c>
      <c r="BA147" s="145"/>
    </row>
    <row r="148" spans="2:55" s="134" customFormat="1" ht="15.75" customHeight="1">
      <c r="B148" s="149" t="s">
        <v>150</v>
      </c>
      <c r="D148" s="143"/>
      <c r="E148" s="135"/>
      <c r="F148" s="135"/>
      <c r="G148" s="142"/>
      <c r="H148" s="141"/>
      <c r="I148" s="148"/>
      <c r="J148" s="139"/>
      <c r="K148" s="135"/>
      <c r="L148" s="138"/>
      <c r="O148" s="137"/>
      <c r="P148" s="137"/>
      <c r="Q148" s="137"/>
      <c r="AH148" s="135"/>
      <c r="AJ148" s="135"/>
      <c r="AK148" s="135"/>
      <c r="AU148" s="136"/>
      <c r="AV148" s="136"/>
      <c r="AW148" s="136"/>
      <c r="AX148" s="136"/>
      <c r="AY148" s="136"/>
      <c r="AZ148" s="135"/>
      <c r="BA148" s="136"/>
      <c r="BB148" s="135"/>
      <c r="BC148" s="135"/>
    </row>
    <row r="149" spans="2:55" s="134" customFormat="1" ht="36.6" customHeight="1">
      <c r="B149" s="134">
        <f>B146+1</f>
        <v>42</v>
      </c>
      <c r="C149" s="134" t="s">
        <v>146</v>
      </c>
      <c r="D149" s="143" t="s">
        <v>149</v>
      </c>
      <c r="E149" s="135" t="s">
        <v>148</v>
      </c>
      <c r="F149" s="135" t="s">
        <v>85</v>
      </c>
      <c r="G149" s="322">
        <v>45</v>
      </c>
      <c r="H149" s="147"/>
      <c r="I149" s="140"/>
      <c r="J149" s="139">
        <f>(G149*H149)+(G149*I149)</f>
        <v>0</v>
      </c>
      <c r="K149" s="135"/>
      <c r="L149" s="138"/>
      <c r="O149" s="137"/>
      <c r="P149" s="137"/>
      <c r="Q149" s="137"/>
      <c r="AH149" s="135"/>
      <c r="AJ149" s="135"/>
      <c r="AK149" s="135"/>
      <c r="AU149" s="136"/>
      <c r="AV149" s="136"/>
      <c r="AW149" s="136"/>
      <c r="AX149" s="136"/>
      <c r="AY149" s="136"/>
      <c r="AZ149" s="135"/>
      <c r="BA149" s="136"/>
      <c r="BB149" s="135"/>
      <c r="BC149" s="135"/>
    </row>
    <row r="150" spans="2:55" s="134" customFormat="1" ht="36.6" customHeight="1">
      <c r="B150" s="134">
        <f>B149+1</f>
        <v>43</v>
      </c>
      <c r="C150" s="134" t="s">
        <v>146</v>
      </c>
      <c r="D150" s="143" t="s">
        <v>147</v>
      </c>
      <c r="E150" s="135" t="s">
        <v>144</v>
      </c>
      <c r="F150" s="135" t="s">
        <v>85</v>
      </c>
      <c r="G150" s="322">
        <v>60</v>
      </c>
      <c r="H150" s="147"/>
      <c r="I150" s="140"/>
      <c r="J150" s="139">
        <f>(G150*H150)+(G150*I150)</f>
        <v>0</v>
      </c>
      <c r="K150" s="135"/>
      <c r="L150" s="138"/>
      <c r="O150" s="137"/>
      <c r="P150" s="137"/>
      <c r="Q150" s="137"/>
      <c r="AH150" s="135"/>
      <c r="AJ150" s="135"/>
      <c r="AK150" s="135"/>
      <c r="AU150" s="136"/>
      <c r="AV150" s="136"/>
      <c r="AW150" s="136"/>
      <c r="AX150" s="136"/>
      <c r="AY150" s="136"/>
      <c r="AZ150" s="135"/>
      <c r="BA150" s="136"/>
      <c r="BB150" s="135"/>
      <c r="BC150" s="135"/>
    </row>
    <row r="151" spans="2:55" s="134" customFormat="1" ht="36.6" customHeight="1">
      <c r="B151" s="134">
        <f>B150+1</f>
        <v>44</v>
      </c>
      <c r="C151" s="134" t="s">
        <v>146</v>
      </c>
      <c r="D151" s="143" t="s">
        <v>145</v>
      </c>
      <c r="E151" s="135" t="s">
        <v>144</v>
      </c>
      <c r="F151" s="135" t="s">
        <v>85</v>
      </c>
      <c r="G151" s="322">
        <v>15</v>
      </c>
      <c r="H151" s="147"/>
      <c r="I151" s="140"/>
      <c r="J151" s="139">
        <f>(G151*H151)+(G151*I151)</f>
        <v>0</v>
      </c>
      <c r="K151" s="135"/>
      <c r="L151" s="138"/>
      <c r="O151" s="137"/>
      <c r="P151" s="137"/>
      <c r="Q151" s="137"/>
      <c r="AH151" s="135"/>
      <c r="AJ151" s="135"/>
      <c r="AK151" s="135"/>
      <c r="AU151" s="136"/>
      <c r="AV151" s="136"/>
      <c r="AW151" s="136"/>
      <c r="AX151" s="136"/>
      <c r="AY151" s="136"/>
      <c r="AZ151" s="135"/>
      <c r="BA151" s="136"/>
      <c r="BB151" s="135"/>
      <c r="BC151" s="135"/>
    </row>
    <row r="152" spans="2:55" s="144" customFormat="1" ht="28.2" customHeight="1">
      <c r="B152" s="326" t="s">
        <v>143</v>
      </c>
      <c r="C152" s="326"/>
      <c r="D152" s="327"/>
      <c r="E152" s="327"/>
      <c r="F152" s="327"/>
      <c r="G152" s="327"/>
      <c r="H152" s="332"/>
      <c r="I152" s="332"/>
      <c r="J152" s="328">
        <f>SUM(J153:J162)</f>
        <v>0</v>
      </c>
      <c r="N152" s="146" t="e">
        <f>SUM(#REF!)</f>
        <v>#REF!</v>
      </c>
      <c r="P152" s="146" t="e">
        <f>SUM(#REF!)</f>
        <v>#REF!</v>
      </c>
      <c r="AH152" s="144" t="s">
        <v>141</v>
      </c>
      <c r="AJ152" s="144" t="s">
        <v>142</v>
      </c>
      <c r="AK152" s="144" t="s">
        <v>141</v>
      </c>
      <c r="AO152" s="144" t="s">
        <v>140</v>
      </c>
      <c r="BA152" s="145" t="e">
        <f>SUM(#REF!)</f>
        <v>#REF!</v>
      </c>
    </row>
    <row r="153" spans="2:55" s="134" customFormat="1" ht="22.95" customHeight="1">
      <c r="B153" s="134">
        <f>B151+1</f>
        <v>45</v>
      </c>
      <c r="C153" s="134" t="s">
        <v>130</v>
      </c>
      <c r="D153" s="143" t="s">
        <v>139</v>
      </c>
      <c r="E153" s="135"/>
      <c r="F153" s="135" t="s">
        <v>71</v>
      </c>
      <c r="G153" s="142">
        <v>1</v>
      </c>
      <c r="H153" s="141">
        <v>0</v>
      </c>
      <c r="I153" s="140"/>
      <c r="J153" s="139">
        <f t="shared" ref="J153:J162" si="4">(G153*H153)+(G153*I153)</f>
        <v>0</v>
      </c>
      <c r="K153" s="135"/>
      <c r="L153" s="138"/>
      <c r="O153" s="137"/>
      <c r="P153" s="137"/>
      <c r="Q153" s="137"/>
      <c r="AH153" s="135"/>
      <c r="AJ153" s="135"/>
      <c r="AK153" s="135"/>
      <c r="AU153" s="136"/>
      <c r="AV153" s="136"/>
      <c r="AW153" s="136"/>
      <c r="AX153" s="136"/>
      <c r="AY153" s="136"/>
      <c r="AZ153" s="135"/>
      <c r="BA153" s="136"/>
      <c r="BB153" s="135"/>
      <c r="BC153" s="135"/>
    </row>
    <row r="154" spans="2:55" s="134" customFormat="1" ht="22.95" customHeight="1">
      <c r="B154" s="134">
        <f>B153+1</f>
        <v>46</v>
      </c>
      <c r="C154" s="134" t="s">
        <v>130</v>
      </c>
      <c r="D154" s="143" t="s">
        <v>138</v>
      </c>
      <c r="E154" s="135"/>
      <c r="F154" s="135" t="s">
        <v>71</v>
      </c>
      <c r="G154" s="142">
        <v>1</v>
      </c>
      <c r="H154" s="141">
        <v>0</v>
      </c>
      <c r="I154" s="140"/>
      <c r="J154" s="139">
        <f t="shared" si="4"/>
        <v>0</v>
      </c>
      <c r="K154" s="135"/>
      <c r="L154" s="138"/>
      <c r="O154" s="137"/>
      <c r="P154" s="137"/>
      <c r="Q154" s="137"/>
      <c r="AH154" s="135"/>
      <c r="AJ154" s="135"/>
      <c r="AK154" s="135"/>
      <c r="AU154" s="136"/>
      <c r="AV154" s="136"/>
      <c r="AW154" s="136"/>
      <c r="AX154" s="136"/>
      <c r="AY154" s="136"/>
      <c r="AZ154" s="135"/>
      <c r="BA154" s="136"/>
      <c r="BB154" s="135"/>
      <c r="BC154" s="135"/>
    </row>
    <row r="155" spans="2:55" s="134" customFormat="1" ht="22.95" customHeight="1">
      <c r="B155" s="134">
        <f t="shared" ref="B155:B161" si="5">B154+1</f>
        <v>47</v>
      </c>
      <c r="C155" s="134" t="s">
        <v>130</v>
      </c>
      <c r="D155" s="143" t="s">
        <v>137</v>
      </c>
      <c r="E155" s="135"/>
      <c r="F155" s="135" t="s">
        <v>71</v>
      </c>
      <c r="G155" s="142">
        <v>1</v>
      </c>
      <c r="H155" s="141">
        <v>0</v>
      </c>
      <c r="I155" s="140"/>
      <c r="J155" s="139">
        <f t="shared" si="4"/>
        <v>0</v>
      </c>
      <c r="K155" s="135"/>
      <c r="L155" s="138"/>
      <c r="O155" s="137"/>
      <c r="P155" s="137"/>
      <c r="Q155" s="137"/>
      <c r="AH155" s="135"/>
      <c r="AJ155" s="135"/>
      <c r="AK155" s="135"/>
      <c r="AU155" s="136"/>
      <c r="AV155" s="136"/>
      <c r="AW155" s="136"/>
      <c r="AX155" s="136"/>
      <c r="AY155" s="136"/>
      <c r="AZ155" s="135"/>
      <c r="BA155" s="136"/>
      <c r="BB155" s="135"/>
      <c r="BC155" s="135"/>
    </row>
    <row r="156" spans="2:55" s="134" customFormat="1" ht="22.95" customHeight="1">
      <c r="B156" s="134">
        <f t="shared" si="5"/>
        <v>48</v>
      </c>
      <c r="C156" s="134" t="s">
        <v>130</v>
      </c>
      <c r="D156" s="143" t="s">
        <v>136</v>
      </c>
      <c r="E156" s="135"/>
      <c r="F156" s="135" t="s">
        <v>71</v>
      </c>
      <c r="G156" s="142">
        <v>1</v>
      </c>
      <c r="H156" s="141">
        <v>0</v>
      </c>
      <c r="I156" s="140"/>
      <c r="J156" s="139">
        <f t="shared" si="4"/>
        <v>0</v>
      </c>
      <c r="K156" s="135"/>
      <c r="L156" s="138"/>
      <c r="O156" s="137"/>
      <c r="P156" s="137"/>
      <c r="Q156" s="137"/>
      <c r="AH156" s="135"/>
      <c r="AJ156" s="135"/>
      <c r="AK156" s="135"/>
      <c r="AU156" s="136"/>
      <c r="AV156" s="136"/>
      <c r="AW156" s="136"/>
      <c r="AX156" s="136"/>
      <c r="AY156" s="136"/>
      <c r="AZ156" s="135"/>
      <c r="BA156" s="136"/>
      <c r="BB156" s="135"/>
      <c r="BC156" s="135"/>
    </row>
    <row r="157" spans="2:55" s="134" customFormat="1" ht="22.95" customHeight="1">
      <c r="B157" s="134">
        <f t="shared" si="5"/>
        <v>49</v>
      </c>
      <c r="C157" s="134" t="s">
        <v>130</v>
      </c>
      <c r="D157" s="143" t="s">
        <v>135</v>
      </c>
      <c r="E157" s="135"/>
      <c r="F157" s="135" t="s">
        <v>71</v>
      </c>
      <c r="G157" s="142">
        <v>1</v>
      </c>
      <c r="H157" s="141">
        <v>0</v>
      </c>
      <c r="I157" s="140"/>
      <c r="J157" s="139">
        <f t="shared" si="4"/>
        <v>0</v>
      </c>
      <c r="K157" s="135"/>
      <c r="L157" s="138"/>
      <c r="O157" s="137"/>
      <c r="P157" s="137"/>
      <c r="Q157" s="137"/>
      <c r="AH157" s="135"/>
      <c r="AJ157" s="135"/>
      <c r="AK157" s="135"/>
      <c r="AU157" s="136"/>
      <c r="AV157" s="136"/>
      <c r="AW157" s="136"/>
      <c r="AX157" s="136"/>
      <c r="AY157" s="136"/>
      <c r="AZ157" s="135"/>
      <c r="BA157" s="136"/>
      <c r="BB157" s="135"/>
      <c r="BC157" s="135"/>
    </row>
    <row r="158" spans="2:55" s="134" customFormat="1" ht="22.95" customHeight="1">
      <c r="B158" s="134">
        <f t="shared" si="5"/>
        <v>50</v>
      </c>
      <c r="C158" s="134" t="s">
        <v>130</v>
      </c>
      <c r="D158" s="143" t="s">
        <v>134</v>
      </c>
      <c r="E158" s="135"/>
      <c r="F158" s="135" t="s">
        <v>71</v>
      </c>
      <c r="G158" s="142">
        <v>1</v>
      </c>
      <c r="H158" s="141">
        <v>0</v>
      </c>
      <c r="I158" s="140"/>
      <c r="J158" s="139">
        <f t="shared" si="4"/>
        <v>0</v>
      </c>
      <c r="K158" s="135"/>
      <c r="L158" s="138"/>
      <c r="O158" s="137"/>
      <c r="P158" s="137"/>
      <c r="Q158" s="137"/>
      <c r="AH158" s="135"/>
      <c r="AJ158" s="135"/>
      <c r="AK158" s="135"/>
      <c r="AU158" s="136"/>
      <c r="AV158" s="136"/>
      <c r="AW158" s="136"/>
      <c r="AX158" s="136"/>
      <c r="AY158" s="136"/>
      <c r="AZ158" s="135"/>
      <c r="BA158" s="136"/>
      <c r="BB158" s="135"/>
      <c r="BC158" s="135"/>
    </row>
    <row r="159" spans="2:55" s="134" customFormat="1" ht="22.95" customHeight="1">
      <c r="B159" s="134">
        <f t="shared" si="5"/>
        <v>51</v>
      </c>
      <c r="C159" s="134" t="s">
        <v>130</v>
      </c>
      <c r="D159" s="143" t="s">
        <v>133</v>
      </c>
      <c r="E159" s="135"/>
      <c r="F159" s="135" t="s">
        <v>71</v>
      </c>
      <c r="G159" s="142">
        <v>1</v>
      </c>
      <c r="H159" s="141">
        <v>0</v>
      </c>
      <c r="I159" s="140"/>
      <c r="J159" s="139">
        <f t="shared" si="4"/>
        <v>0</v>
      </c>
      <c r="K159" s="135"/>
      <c r="L159" s="138"/>
      <c r="O159" s="137"/>
      <c r="P159" s="137"/>
      <c r="Q159" s="137"/>
      <c r="AH159" s="135"/>
      <c r="AJ159" s="135"/>
      <c r="AK159" s="135"/>
      <c r="AU159" s="136"/>
      <c r="AV159" s="136"/>
      <c r="AW159" s="136"/>
      <c r="AX159" s="136"/>
      <c r="AY159" s="136"/>
      <c r="AZ159" s="135"/>
      <c r="BA159" s="136"/>
      <c r="BB159" s="135"/>
      <c r="BC159" s="135"/>
    </row>
    <row r="160" spans="2:55" s="134" customFormat="1" ht="22.95" customHeight="1">
      <c r="B160" s="134">
        <f t="shared" si="5"/>
        <v>52</v>
      </c>
      <c r="C160" s="134" t="s">
        <v>130</v>
      </c>
      <c r="D160" s="143" t="s">
        <v>132</v>
      </c>
      <c r="E160" s="135"/>
      <c r="F160" s="135" t="s">
        <v>71</v>
      </c>
      <c r="G160" s="142">
        <v>1</v>
      </c>
      <c r="H160" s="141">
        <v>0</v>
      </c>
      <c r="I160" s="140"/>
      <c r="J160" s="139">
        <f t="shared" si="4"/>
        <v>0</v>
      </c>
      <c r="K160" s="135"/>
      <c r="L160" s="138"/>
      <c r="O160" s="137"/>
      <c r="P160" s="137"/>
      <c r="Q160" s="137"/>
      <c r="AH160" s="135"/>
      <c r="AJ160" s="135"/>
      <c r="AK160" s="135"/>
      <c r="AU160" s="136"/>
      <c r="AV160" s="136"/>
      <c r="AW160" s="136"/>
      <c r="AX160" s="136"/>
      <c r="AY160" s="136"/>
      <c r="AZ160" s="135"/>
      <c r="BA160" s="136"/>
      <c r="BB160" s="135"/>
      <c r="BC160" s="135"/>
    </row>
    <row r="161" spans="2:55" s="134" customFormat="1" ht="22.95" customHeight="1">
      <c r="B161" s="134">
        <f t="shared" si="5"/>
        <v>53</v>
      </c>
      <c r="C161" s="134" t="s">
        <v>130</v>
      </c>
      <c r="D161" s="143" t="s">
        <v>131</v>
      </c>
      <c r="E161" s="135"/>
      <c r="F161" s="135" t="s">
        <v>71</v>
      </c>
      <c r="G161" s="142">
        <v>1</v>
      </c>
      <c r="H161" s="141">
        <v>0</v>
      </c>
      <c r="I161" s="140"/>
      <c r="J161" s="139">
        <f t="shared" si="4"/>
        <v>0</v>
      </c>
      <c r="K161" s="135"/>
      <c r="L161" s="138"/>
      <c r="O161" s="137"/>
      <c r="P161" s="137"/>
      <c r="Q161" s="137"/>
      <c r="AH161" s="135"/>
      <c r="AJ161" s="135"/>
      <c r="AK161" s="135"/>
      <c r="AU161" s="136"/>
      <c r="AV161" s="136"/>
      <c r="AW161" s="136"/>
      <c r="AX161" s="136"/>
      <c r="AY161" s="136"/>
      <c r="AZ161" s="135"/>
      <c r="BA161" s="136"/>
      <c r="BB161" s="135"/>
      <c r="BC161" s="135"/>
    </row>
    <row r="162" spans="2:55" s="134" customFormat="1" ht="22.95" customHeight="1">
      <c r="B162" s="134">
        <f>B161+1</f>
        <v>54</v>
      </c>
      <c r="C162" s="134" t="s">
        <v>130</v>
      </c>
      <c r="D162" s="143" t="s">
        <v>129</v>
      </c>
      <c r="E162" s="135"/>
      <c r="F162" s="135" t="s">
        <v>71</v>
      </c>
      <c r="G162" s="142">
        <v>1</v>
      </c>
      <c r="H162" s="141">
        <v>0</v>
      </c>
      <c r="I162" s="140"/>
      <c r="J162" s="139">
        <f t="shared" si="4"/>
        <v>0</v>
      </c>
      <c r="K162" s="135"/>
      <c r="L162" s="138"/>
      <c r="O162" s="137"/>
      <c r="P162" s="137"/>
      <c r="Q162" s="137"/>
      <c r="AH162" s="135"/>
      <c r="AJ162" s="135"/>
      <c r="AK162" s="135"/>
      <c r="AU162" s="136"/>
      <c r="AV162" s="136"/>
      <c r="AW162" s="136"/>
      <c r="AX162" s="136"/>
      <c r="AY162" s="136"/>
      <c r="AZ162" s="135"/>
      <c r="BA162" s="136"/>
      <c r="BB162" s="135"/>
      <c r="BC162" s="135"/>
    </row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sheetProtection password="CCE2" sheet="1" objects="1" scenarios="1"/>
  <mergeCells count="4">
    <mergeCell ref="B1:J1"/>
    <mergeCell ref="D17:J17"/>
    <mergeCell ref="B25:J25"/>
    <mergeCell ref="B70:J70"/>
  </mergeCells>
  <pageMargins left="0.7" right="0.7" top="0.78740157499999996" bottom="0.78740157499999996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65536"/>
  <sheetViews>
    <sheetView view="pageBreakPreview" topLeftCell="A88" zoomScale="85" zoomScaleNormal="100" zoomScaleSheetLayoutView="85" workbookViewId="0">
      <selection activeCell="AS103" sqref="AS103"/>
    </sheetView>
  </sheetViews>
  <sheetFormatPr defaultColWidth="8.88671875" defaultRowHeight="14.25" customHeight="1"/>
  <cols>
    <col min="1" max="1" width="3.109375" style="132" customWidth="1"/>
    <col min="2" max="2" width="7.109375" style="132" customWidth="1"/>
    <col min="3" max="3" width="8.44140625" style="132" customWidth="1"/>
    <col min="4" max="4" width="33.5546875" style="132" customWidth="1"/>
    <col min="5" max="5" width="31.88671875" style="132" customWidth="1"/>
    <col min="6" max="6" width="14" style="132" customWidth="1"/>
    <col min="7" max="7" width="10.5546875" style="132" customWidth="1"/>
    <col min="8" max="8" width="11.6640625" style="132" customWidth="1"/>
    <col min="9" max="9" width="13.88671875" style="132" customWidth="1"/>
    <col min="10" max="10" width="20" style="133" customWidth="1"/>
    <col min="11" max="11" width="25.44140625" style="132" hidden="1" customWidth="1"/>
    <col min="12" max="12" width="13.88671875" style="132" hidden="1" customWidth="1"/>
    <col min="13" max="13" width="10.44140625" style="132" hidden="1" customWidth="1"/>
    <col min="14" max="14" width="13.88671875" style="132" hidden="1" customWidth="1"/>
    <col min="15" max="15" width="10.44140625" style="132" hidden="1" customWidth="1"/>
    <col min="16" max="16" width="12.6640625" style="132" hidden="1" customWidth="1"/>
    <col min="17" max="17" width="9.33203125" style="132" hidden="1" customWidth="1"/>
    <col min="18" max="18" width="5.33203125" style="170" customWidth="1"/>
    <col min="19" max="19" width="9.33203125" style="132" customWidth="1"/>
    <col min="20" max="20" width="12.6640625" style="132" hidden="1" customWidth="1"/>
    <col min="21" max="21" width="13.88671875" style="132" hidden="1" customWidth="1"/>
    <col min="22" max="42" width="8.88671875" style="132" hidden="1" customWidth="1"/>
    <col min="43" max="45" width="8.88671875" style="132" customWidth="1"/>
    <col min="46" max="56" width="8.88671875" style="132" hidden="1" customWidth="1"/>
    <col min="57" max="253" width="8.88671875" style="132" customWidth="1"/>
    <col min="254" max="16384" width="8.88671875" style="131"/>
  </cols>
  <sheetData>
    <row r="1" spans="2:11" ht="12.75" customHeight="1">
      <c r="B1" s="401" t="s">
        <v>258</v>
      </c>
      <c r="C1" s="401"/>
      <c r="D1" s="401"/>
      <c r="E1" s="401"/>
      <c r="F1" s="401"/>
      <c r="G1" s="401"/>
      <c r="H1" s="401"/>
      <c r="I1" s="401"/>
      <c r="J1" s="401"/>
      <c r="K1" s="170" t="s">
        <v>257</v>
      </c>
    </row>
    <row r="2" spans="2:11" ht="12.75" customHeight="1">
      <c r="B2" s="178"/>
      <c r="K2" s="170"/>
    </row>
    <row r="3" spans="2:11" ht="12.75" customHeight="1">
      <c r="C3" s="161" t="s">
        <v>35</v>
      </c>
      <c r="E3" s="170" t="s">
        <v>256</v>
      </c>
      <c r="F3" s="170"/>
      <c r="G3" s="170"/>
      <c r="H3" s="170"/>
      <c r="I3" s="170"/>
      <c r="J3" s="177"/>
    </row>
    <row r="4" spans="2:11" s="170" customFormat="1" ht="12.75" customHeight="1">
      <c r="C4" s="161"/>
      <c r="E4" s="161" t="s">
        <v>266</v>
      </c>
      <c r="J4" s="177"/>
    </row>
    <row r="5" spans="2:11" s="170" customFormat="1" ht="12.75" customHeight="1">
      <c r="C5" s="161" t="s">
        <v>238</v>
      </c>
      <c r="E5" s="170" t="s">
        <v>254</v>
      </c>
      <c r="J5" s="177"/>
    </row>
    <row r="6" spans="2:11" s="170" customFormat="1" ht="12.75" customHeight="1">
      <c r="C6" s="161" t="s">
        <v>34</v>
      </c>
      <c r="E6" s="170" t="s">
        <v>253</v>
      </c>
      <c r="J6" s="177"/>
    </row>
    <row r="7" spans="2:11" s="170" customFormat="1" ht="12.75" customHeight="1">
      <c r="C7" s="161" t="s">
        <v>237</v>
      </c>
      <c r="E7" s="170" t="s">
        <v>252</v>
      </c>
      <c r="J7" s="177"/>
    </row>
    <row r="8" spans="2:11" s="170" customFormat="1" ht="12.75" customHeight="1">
      <c r="C8" s="161" t="s">
        <v>236</v>
      </c>
      <c r="E8" s="170" t="s">
        <v>252</v>
      </c>
      <c r="J8" s="177"/>
    </row>
    <row r="9" spans="2:11" s="170" customFormat="1" ht="12.75" customHeight="1">
      <c r="C9" s="161" t="s">
        <v>57</v>
      </c>
      <c r="E9" s="161"/>
      <c r="J9" s="177"/>
    </row>
    <row r="10" spans="2:11" s="170" customFormat="1" ht="12.75" customHeight="1">
      <c r="C10" s="161"/>
      <c r="E10" s="161"/>
      <c r="J10" s="177"/>
    </row>
    <row r="11" spans="2:11" s="170" customFormat="1" ht="12.75" customHeight="1">
      <c r="C11" s="161"/>
      <c r="E11" s="161"/>
      <c r="J11" s="177"/>
    </row>
    <row r="12" spans="2:11" s="170" customFormat="1" ht="12.75" customHeight="1">
      <c r="C12" s="161" t="s">
        <v>17</v>
      </c>
      <c r="E12" s="131"/>
      <c r="J12" s="177"/>
    </row>
    <row r="13" spans="2:11" s="170" customFormat="1" ht="12.75" customHeight="1">
      <c r="C13" s="161" t="s">
        <v>16</v>
      </c>
      <c r="E13" s="131"/>
      <c r="J13" s="177"/>
    </row>
    <row r="14" spans="2:11" s="170" customFormat="1" ht="12.75" customHeight="1">
      <c r="C14" s="161" t="s">
        <v>15</v>
      </c>
      <c r="E14" s="131"/>
      <c r="J14" s="177"/>
    </row>
    <row r="15" spans="2:11" s="170" customFormat="1" ht="12.75" customHeight="1">
      <c r="C15" s="161" t="s">
        <v>14</v>
      </c>
      <c r="E15" s="131"/>
      <c r="J15" s="177"/>
    </row>
    <row r="16" spans="2:11" s="170" customFormat="1" ht="12.75" customHeight="1">
      <c r="C16" s="161" t="s">
        <v>13</v>
      </c>
      <c r="E16" s="131"/>
      <c r="J16" s="177"/>
    </row>
    <row r="17" spans="2:10" s="181" customFormat="1" ht="12.75" customHeight="1">
      <c r="D17" s="402"/>
      <c r="E17" s="402"/>
      <c r="F17" s="402"/>
      <c r="G17" s="402"/>
      <c r="H17" s="402"/>
      <c r="I17" s="402"/>
      <c r="J17" s="402"/>
    </row>
    <row r="18" spans="2:10" s="170" customFormat="1" ht="12.75" customHeight="1">
      <c r="J18" s="177"/>
    </row>
    <row r="19" spans="2:10" s="161" customFormat="1" ht="12.75" customHeight="1">
      <c r="C19" s="176" t="s">
        <v>56</v>
      </c>
      <c r="E19" s="167">
        <f>J36</f>
        <v>0</v>
      </c>
      <c r="I19" s="163"/>
      <c r="J19" s="163"/>
    </row>
    <row r="20" spans="2:10" s="170" customFormat="1" ht="12.75" customHeight="1">
      <c r="J20" s="177"/>
    </row>
    <row r="21" spans="2:10" ht="12.75" customHeight="1"/>
    <row r="22" spans="2:10" ht="12.75" customHeight="1"/>
    <row r="23" spans="2:10" ht="12.75" customHeight="1"/>
    <row r="24" spans="2:10" s="170" customFormat="1" ht="12.75" customHeight="1">
      <c r="J24" s="177"/>
    </row>
    <row r="25" spans="2:10" s="170" customFormat="1" ht="12.75" customHeight="1">
      <c r="B25" s="401" t="s">
        <v>251</v>
      </c>
      <c r="C25" s="401"/>
      <c r="D25" s="401"/>
      <c r="E25" s="401"/>
      <c r="F25" s="401"/>
      <c r="G25" s="401"/>
      <c r="H25" s="401"/>
      <c r="I25" s="401"/>
      <c r="J25" s="401"/>
    </row>
    <row r="26" spans="2:10" s="170" customFormat="1" ht="12.75" customHeight="1">
      <c r="B26" s="178"/>
      <c r="J26" s="177"/>
    </row>
    <row r="27" spans="2:10" s="170" customFormat="1" ht="12.75" customHeight="1">
      <c r="B27" s="161"/>
      <c r="C27" s="161" t="s">
        <v>35</v>
      </c>
      <c r="E27" s="170" t="str">
        <f t="shared" ref="E27:E32" si="0">E3</f>
        <v>UK KAM - rekonstrukce a oprava bloku B, kolej Kajetánka I</v>
      </c>
      <c r="J27" s="177"/>
    </row>
    <row r="28" spans="2:10" s="170" customFormat="1" ht="12.75" customHeight="1">
      <c r="B28" s="161"/>
      <c r="C28" s="161"/>
      <c r="E28" s="170" t="str">
        <f t="shared" si="0"/>
        <v>Etapa 2</v>
      </c>
      <c r="J28" s="177"/>
    </row>
    <row r="29" spans="2:10" s="170" customFormat="1" ht="12.75" customHeight="1">
      <c r="B29" s="161"/>
      <c r="C29" s="161" t="s">
        <v>238</v>
      </c>
      <c r="E29" s="170" t="str">
        <f t="shared" si="0"/>
        <v>Elektroinstalace – silnoproud</v>
      </c>
      <c r="J29" s="177"/>
    </row>
    <row r="30" spans="2:10" s="170" customFormat="1" ht="12.75" customHeight="1">
      <c r="B30" s="161"/>
      <c r="C30" s="161" t="s">
        <v>34</v>
      </c>
      <c r="E30" s="170" t="str">
        <f t="shared" si="0"/>
        <v xml:space="preserve">Universita Karlova, Koleje a Menzy </v>
      </c>
      <c r="J30" s="177"/>
    </row>
    <row r="31" spans="2:10" s="170" customFormat="1" ht="12.75" customHeight="1">
      <c r="B31" s="161"/>
      <c r="C31" s="161" t="s">
        <v>237</v>
      </c>
      <c r="E31" s="170" t="str">
        <f t="shared" si="0"/>
        <v>Jiří Flosman</v>
      </c>
      <c r="J31" s="177"/>
    </row>
    <row r="32" spans="2:10" s="170" customFormat="1" ht="12.75" customHeight="1">
      <c r="B32" s="161"/>
      <c r="C32" s="161" t="s">
        <v>236</v>
      </c>
      <c r="E32" s="170" t="str">
        <f t="shared" si="0"/>
        <v>Jiří Flosman</v>
      </c>
      <c r="J32" s="177"/>
    </row>
    <row r="33" spans="2:37" s="170" customFormat="1" ht="12.75" customHeight="1">
      <c r="E33" s="161"/>
      <c r="J33" s="180"/>
    </row>
    <row r="34" spans="2:37" s="170" customFormat="1" ht="12.75" customHeight="1">
      <c r="E34" s="161"/>
      <c r="J34" s="180"/>
    </row>
    <row r="35" spans="2:37" s="170" customFormat="1" ht="12.75" customHeight="1">
      <c r="E35" s="161"/>
      <c r="J35" s="180"/>
    </row>
    <row r="36" spans="2:37" s="170" customFormat="1" ht="12.75" customHeight="1">
      <c r="B36" s="161"/>
      <c r="C36" s="176" t="s">
        <v>234</v>
      </c>
      <c r="J36" s="179">
        <f>SUM(J37:J47)</f>
        <v>0</v>
      </c>
      <c r="AK36" s="170" t="s">
        <v>233</v>
      </c>
    </row>
    <row r="37" spans="2:37" s="170" customFormat="1" ht="21.15" customHeight="1">
      <c r="B37" s="161"/>
      <c r="C37" s="161" t="str">
        <f>B84</f>
        <v>Kabely silnoproud  - napájení bytových rozvodnic z RS (2.etapa – 1.NP – 15.NP)</v>
      </c>
      <c r="J37" s="163">
        <f>J84</f>
        <v>0</v>
      </c>
    </row>
    <row r="38" spans="2:37" s="170" customFormat="1" ht="21" customHeight="1">
      <c r="C38" s="161" t="str">
        <f>B90</f>
        <v>Kabely silnoproud  - ovládání ventilátoru na střeše</v>
      </c>
      <c r="D38" s="161"/>
      <c r="J38" s="163">
        <f>J90</f>
        <v>0</v>
      </c>
    </row>
    <row r="39" spans="2:37" s="170" customFormat="1" ht="21" customHeight="1">
      <c r="C39" s="161" t="str">
        <f>B93</f>
        <v>Kabely silnoproud  - rozvody v bytech 1.NP – 15.NP</v>
      </c>
      <c r="D39" s="161"/>
      <c r="J39" s="163">
        <f>J93</f>
        <v>0</v>
      </c>
    </row>
    <row r="40" spans="2:37" s="170" customFormat="1" ht="21" customHeight="1">
      <c r="C40" s="161" t="str">
        <f>B97</f>
        <v>Kabelové trasy (lišty 1.NP – 15.NP)</v>
      </c>
      <c r="D40" s="161"/>
      <c r="J40" s="163">
        <f>J97</f>
        <v>0</v>
      </c>
    </row>
    <row r="41" spans="2:37" s="170" customFormat="1" ht="21" customHeight="1">
      <c r="C41" s="161" t="str">
        <f>B101</f>
        <v>Rozvaděčová technika (1.NP – 15.NP)</v>
      </c>
      <c r="D41" s="161"/>
      <c r="J41" s="163">
        <f>J101</f>
        <v>0</v>
      </c>
    </row>
    <row r="42" spans="2:37" s="170" customFormat="1" ht="21" customHeight="1">
      <c r="C42" s="161" t="str">
        <f>B110</f>
        <v>Rozvaděč RS – patrový rozvaděč 1.NP – 15.NP</v>
      </c>
      <c r="D42" s="161"/>
      <c r="J42" s="163">
        <f>J110</f>
        <v>0</v>
      </c>
    </row>
    <row r="43" spans="2:37" s="170" customFormat="1" ht="21" customHeight="1">
      <c r="C43" s="161" t="str">
        <f>B115</f>
        <v>Elektrické přístroje silnoproud – všechny byty (1.NP – 15.NP)</v>
      </c>
      <c r="D43" s="161"/>
      <c r="J43" s="163">
        <f>J115</f>
        <v>0</v>
      </c>
    </row>
    <row r="44" spans="2:37" s="170" customFormat="1" ht="21" customHeight="1">
      <c r="C44" s="161" t="str">
        <f>B125</f>
        <v>Elektrické přístroje silnoproud – chodba k bytům (8.NP-15.NP)</v>
      </c>
      <c r="D44" s="161"/>
      <c r="J44" s="163">
        <f>J125</f>
        <v>0</v>
      </c>
    </row>
    <row r="45" spans="2:37" s="170" customFormat="1" ht="21" customHeight="1">
      <c r="C45" s="161" t="str">
        <f>B130</f>
        <v>Osvětlení v bytech – 1.NP – 15.NP</v>
      </c>
      <c r="D45" s="161"/>
      <c r="J45" s="163">
        <f>J130</f>
        <v>0</v>
      </c>
    </row>
    <row r="46" spans="2:37" s="170" customFormat="1" ht="21" customHeight="1">
      <c r="C46" s="161" t="str">
        <f>B135</f>
        <v>Osvětlení na chodbách k bytům – 8.NP – 15.NP včetně nouzového osvětlení</v>
      </c>
      <c r="D46" s="161"/>
      <c r="J46" s="163">
        <f>J135</f>
        <v>0</v>
      </c>
    </row>
    <row r="47" spans="2:37" s="170" customFormat="1" ht="21" customHeight="1">
      <c r="C47" s="161" t="str">
        <f>B140</f>
        <v>Montážní a inženýrská činnost</v>
      </c>
      <c r="D47" s="161"/>
      <c r="J47" s="163">
        <f>J140</f>
        <v>0</v>
      </c>
    </row>
    <row r="48" spans="2:37" s="170" customFormat="1" ht="21" customHeight="1">
      <c r="C48" s="161"/>
      <c r="D48" s="161"/>
      <c r="J48" s="163"/>
    </row>
    <row r="49" spans="3:10" s="170" customFormat="1" ht="21" customHeight="1">
      <c r="C49" s="161"/>
      <c r="D49" s="161"/>
      <c r="J49" s="163"/>
    </row>
    <row r="50" spans="3:10" s="170" customFormat="1" ht="21" customHeight="1">
      <c r="C50" s="161"/>
      <c r="D50" s="161"/>
      <c r="J50" s="163"/>
    </row>
    <row r="51" spans="3:10" s="170" customFormat="1" ht="21" customHeight="1">
      <c r="C51" s="161"/>
      <c r="D51" s="161"/>
      <c r="J51" s="163"/>
    </row>
    <row r="52" spans="3:10" s="170" customFormat="1" ht="21" customHeight="1">
      <c r="C52" s="176" t="s">
        <v>57</v>
      </c>
      <c r="D52" s="161"/>
      <c r="J52" s="163"/>
    </row>
    <row r="53" spans="3:10" s="170" customFormat="1" ht="13.35" customHeight="1">
      <c r="C53" s="161" t="s">
        <v>250</v>
      </c>
      <c r="D53" s="161"/>
      <c r="E53" s="170" t="s">
        <v>249</v>
      </c>
      <c r="J53" s="163"/>
    </row>
    <row r="54" spans="3:10" s="170" customFormat="1" ht="13.35" customHeight="1">
      <c r="C54" s="161"/>
      <c r="D54" s="161"/>
      <c r="E54" s="170" t="s">
        <v>248</v>
      </c>
      <c r="J54" s="163"/>
    </row>
    <row r="55" spans="3:10" s="170" customFormat="1" ht="13.35" customHeight="1">
      <c r="C55" s="161"/>
      <c r="D55" s="161"/>
      <c r="E55" s="170" t="s">
        <v>247</v>
      </c>
      <c r="J55" s="163"/>
    </row>
    <row r="56" spans="3:10" s="170" customFormat="1" ht="13.35" customHeight="1">
      <c r="C56" s="161"/>
      <c r="D56" s="161"/>
      <c r="E56" s="170" t="s">
        <v>246</v>
      </c>
      <c r="J56" s="163"/>
    </row>
    <row r="57" spans="3:10" s="170" customFormat="1" ht="13.35" customHeight="1">
      <c r="C57" s="161"/>
      <c r="D57" s="161"/>
      <c r="E57" s="170" t="s">
        <v>245</v>
      </c>
      <c r="J57" s="163"/>
    </row>
    <row r="58" spans="3:10" s="170" customFormat="1" ht="13.35" customHeight="1">
      <c r="C58" s="161"/>
      <c r="D58" s="161"/>
      <c r="E58" s="170" t="s">
        <v>244</v>
      </c>
      <c r="J58" s="163"/>
    </row>
    <row r="59" spans="3:10" s="170" customFormat="1" ht="13.35" customHeight="1">
      <c r="C59" s="161"/>
      <c r="D59" s="161"/>
      <c r="J59" s="163"/>
    </row>
    <row r="60" spans="3:10" s="170" customFormat="1" ht="13.35" customHeight="1">
      <c r="C60" s="161" t="s">
        <v>243</v>
      </c>
      <c r="D60" s="161"/>
      <c r="E60" s="170" t="s">
        <v>242</v>
      </c>
      <c r="J60" s="163"/>
    </row>
    <row r="61" spans="3:10" s="170" customFormat="1" ht="13.35" customHeight="1">
      <c r="C61" s="161"/>
      <c r="D61" s="161"/>
      <c r="E61" s="170" t="s">
        <v>241</v>
      </c>
      <c r="J61" s="163"/>
    </row>
    <row r="62" spans="3:10" s="170" customFormat="1" ht="13.35" customHeight="1">
      <c r="C62" s="161"/>
      <c r="D62" s="161"/>
      <c r="E62" s="170" t="s">
        <v>240</v>
      </c>
      <c r="J62" s="163"/>
    </row>
    <row r="63" spans="3:10" s="170" customFormat="1" ht="13.35" customHeight="1">
      <c r="C63" s="161"/>
      <c r="D63" s="161"/>
      <c r="J63" s="163"/>
    </row>
    <row r="64" spans="3:10" s="170" customFormat="1" ht="13.35" customHeight="1">
      <c r="C64" s="161"/>
      <c r="D64" s="161"/>
      <c r="J64" s="163"/>
    </row>
    <row r="65" spans="2:10" s="170" customFormat="1" ht="13.35" customHeight="1">
      <c r="C65" s="161"/>
      <c r="D65" s="161"/>
      <c r="J65" s="163"/>
    </row>
    <row r="66" spans="2:10" s="170" customFormat="1" ht="13.35" customHeight="1">
      <c r="C66" s="161"/>
      <c r="D66" s="161"/>
      <c r="J66" s="163"/>
    </row>
    <row r="67" spans="2:10" s="170" customFormat="1" ht="13.35" customHeight="1">
      <c r="C67" s="161"/>
      <c r="D67" s="161"/>
      <c r="J67" s="163"/>
    </row>
    <row r="68" spans="2:10" s="170" customFormat="1" ht="37.5" customHeight="1">
      <c r="B68" s="401" t="s">
        <v>239</v>
      </c>
      <c r="C68" s="401"/>
      <c r="D68" s="401"/>
      <c r="E68" s="401"/>
      <c r="F68" s="401"/>
      <c r="G68" s="401"/>
      <c r="H68" s="401"/>
      <c r="I68" s="401"/>
      <c r="J68" s="401"/>
    </row>
    <row r="69" spans="2:10" s="170" customFormat="1" ht="7.5" customHeight="1">
      <c r="J69" s="177"/>
    </row>
    <row r="70" spans="2:10" s="170" customFormat="1" ht="15" customHeight="1">
      <c r="B70" s="161"/>
      <c r="C70" s="161" t="s">
        <v>35</v>
      </c>
      <c r="E70" s="170" t="str">
        <f>E27</f>
        <v>UK KAM - rekonstrukce a oprava bloku B, kolej Kajetánka I</v>
      </c>
      <c r="J70" s="177"/>
    </row>
    <row r="71" spans="2:10" s="170" customFormat="1" ht="15" customHeight="1">
      <c r="B71" s="161"/>
      <c r="C71" s="161" t="s">
        <v>238</v>
      </c>
      <c r="E71" s="170" t="str">
        <f>E29</f>
        <v>Elektroinstalace – silnoproud</v>
      </c>
      <c r="J71" s="177"/>
    </row>
    <row r="72" spans="2:10" s="170" customFormat="1" ht="15" customHeight="1">
      <c r="B72" s="161"/>
      <c r="C72" s="161" t="s">
        <v>34</v>
      </c>
      <c r="E72" s="170" t="str">
        <f>E30</f>
        <v xml:space="preserve">Universita Karlova, Koleje a Menzy </v>
      </c>
      <c r="J72" s="177"/>
    </row>
    <row r="73" spans="2:10" s="170" customFormat="1" ht="18.75" customHeight="1">
      <c r="B73" s="161"/>
      <c r="C73" s="161" t="s">
        <v>237</v>
      </c>
      <c r="E73" s="170" t="str">
        <f>E31</f>
        <v>Jiří Flosman</v>
      </c>
      <c r="J73" s="177"/>
    </row>
    <row r="74" spans="2:10" s="170" customFormat="1" ht="15.75" customHeight="1">
      <c r="B74" s="161"/>
      <c r="C74" s="161" t="s">
        <v>236</v>
      </c>
      <c r="E74" s="170" t="str">
        <f>E32</f>
        <v>Jiří Flosman</v>
      </c>
      <c r="J74" s="177"/>
    </row>
    <row r="75" spans="2:10" s="170" customFormat="1" ht="13.95" customHeight="1">
      <c r="B75" s="161"/>
      <c r="C75" s="161" t="s">
        <v>235</v>
      </c>
      <c r="E75" s="176"/>
      <c r="I75" s="161"/>
      <c r="J75" s="161"/>
    </row>
    <row r="76" spans="2:10" s="170" customFormat="1" ht="13.95" customHeight="1">
      <c r="B76" s="161"/>
      <c r="C76" s="161"/>
      <c r="E76" s="176"/>
      <c r="I76" s="161"/>
      <c r="J76" s="161"/>
    </row>
    <row r="77" spans="2:10" s="172" customFormat="1" ht="13.95" customHeight="1">
      <c r="B77" s="175"/>
      <c r="C77" s="175"/>
      <c r="J77" s="173"/>
    </row>
    <row r="78" spans="2:10" s="172" customFormat="1" ht="13.95" customHeight="1">
      <c r="B78" s="175"/>
      <c r="C78" s="175"/>
      <c r="E78" s="161"/>
      <c r="J78" s="173"/>
    </row>
    <row r="79" spans="2:10" s="172" customFormat="1" ht="13.95" customHeight="1">
      <c r="B79" s="175"/>
      <c r="C79" s="175"/>
      <c r="J79" s="173"/>
    </row>
    <row r="80" spans="2:10" s="172" customFormat="1" ht="13.95" customHeight="1">
      <c r="B80" s="175"/>
      <c r="C80" s="175"/>
      <c r="E80" s="174"/>
      <c r="J80" s="173"/>
    </row>
    <row r="81" spans="2:55" s="170" customFormat="1" ht="30" customHeight="1">
      <c r="B81" s="161"/>
      <c r="C81" s="161" t="s">
        <v>234</v>
      </c>
      <c r="J81" s="171">
        <f>J84+J90+J93+J97+J101+J110+J115+J125+J130+J135+J140</f>
        <v>0</v>
      </c>
      <c r="N81" s="146">
        <f>$BT$80</f>
        <v>0</v>
      </c>
      <c r="P81" s="146">
        <f>$BT$80</f>
        <v>0</v>
      </c>
      <c r="AJ81" s="170" t="s">
        <v>142</v>
      </c>
      <c r="AK81" s="170" t="s">
        <v>233</v>
      </c>
      <c r="BA81" s="163">
        <f>$BT$80</f>
        <v>0</v>
      </c>
    </row>
    <row r="82" spans="2:55" s="170" customFormat="1" ht="30" customHeight="1">
      <c r="B82" s="161"/>
      <c r="J82" s="171"/>
      <c r="N82" s="146"/>
      <c r="P82" s="146"/>
      <c r="BA82" s="163"/>
    </row>
    <row r="83" spans="2:55" s="161" customFormat="1" ht="28.2" customHeight="1">
      <c r="B83" s="161" t="s">
        <v>232</v>
      </c>
      <c r="C83" s="161" t="s">
        <v>231</v>
      </c>
      <c r="D83" s="169" t="s">
        <v>230</v>
      </c>
      <c r="E83" s="162" t="s">
        <v>229</v>
      </c>
      <c r="F83" s="162" t="s">
        <v>228</v>
      </c>
      <c r="G83" s="168" t="s">
        <v>85</v>
      </c>
      <c r="H83" s="167" t="s">
        <v>227</v>
      </c>
      <c r="I83" s="161" t="s">
        <v>226</v>
      </c>
      <c r="J83" s="166" t="s">
        <v>225</v>
      </c>
      <c r="K83" s="162" t="s">
        <v>224</v>
      </c>
      <c r="L83" s="165" t="s">
        <v>52</v>
      </c>
      <c r="M83" s="161" t="s">
        <v>223</v>
      </c>
      <c r="N83" s="161" t="s">
        <v>222</v>
      </c>
      <c r="O83" s="164" t="s">
        <v>221</v>
      </c>
      <c r="P83" s="164" t="s">
        <v>220</v>
      </c>
      <c r="Q83" s="164" t="s">
        <v>219</v>
      </c>
      <c r="AH83" s="162"/>
      <c r="AJ83" s="162"/>
      <c r="AK83" s="162"/>
      <c r="AU83" s="163"/>
      <c r="AV83" s="163"/>
      <c r="AW83" s="163"/>
      <c r="AX83" s="163"/>
      <c r="AY83" s="163"/>
      <c r="AZ83" s="162"/>
      <c r="BA83" s="163"/>
      <c r="BB83" s="162"/>
      <c r="BC83" s="162"/>
    </row>
    <row r="84" spans="2:55" s="144" customFormat="1" ht="28.2" customHeight="1">
      <c r="B84" s="333" t="s">
        <v>601</v>
      </c>
      <c r="C84" s="333"/>
      <c r="D84" s="334"/>
      <c r="E84" s="334"/>
      <c r="F84" s="327"/>
      <c r="G84" s="327"/>
      <c r="H84" s="327"/>
      <c r="I84" s="327"/>
      <c r="J84" s="328">
        <f>SUM(J85:J85)</f>
        <v>0</v>
      </c>
      <c r="N84" s="146" t="e">
        <f>SUM(#REF!)</f>
        <v>#REF!</v>
      </c>
      <c r="P84" s="146" t="e">
        <f>SUM(#REF!)</f>
        <v>#REF!</v>
      </c>
      <c r="R84" s="170" t="s">
        <v>595</v>
      </c>
      <c r="AH84" s="144" t="s">
        <v>141</v>
      </c>
      <c r="AJ84" s="144" t="s">
        <v>142</v>
      </c>
      <c r="AK84" s="144" t="s">
        <v>141</v>
      </c>
      <c r="AO84" s="144" t="s">
        <v>140</v>
      </c>
      <c r="BA84" s="145" t="e">
        <f>SUM(#REF!)</f>
        <v>#REF!</v>
      </c>
    </row>
    <row r="85" spans="2:55" s="134" customFormat="1" ht="20.85" customHeight="1">
      <c r="B85" s="134">
        <v>1</v>
      </c>
      <c r="C85" s="134" t="s">
        <v>146</v>
      </c>
      <c r="D85" s="143" t="s">
        <v>209</v>
      </c>
      <c r="E85" s="135" t="s">
        <v>208</v>
      </c>
      <c r="F85" s="135" t="s">
        <v>190</v>
      </c>
      <c r="G85" s="324">
        <v>1500</v>
      </c>
      <c r="H85" s="140"/>
      <c r="I85" s="140"/>
      <c r="J85" s="136">
        <f>(G85*H85)+(G85*I85)</f>
        <v>0</v>
      </c>
      <c r="K85" s="135"/>
      <c r="L85" s="138"/>
      <c r="O85" s="137"/>
      <c r="P85" s="137"/>
      <c r="Q85" s="137"/>
      <c r="R85" s="170" t="s">
        <v>588</v>
      </c>
      <c r="AH85" s="135"/>
      <c r="AJ85" s="135"/>
      <c r="AK85" s="135"/>
      <c r="AU85" s="136"/>
      <c r="AV85" s="136"/>
      <c r="AW85" s="136"/>
      <c r="AX85" s="136"/>
      <c r="AY85" s="136"/>
      <c r="AZ85" s="135"/>
      <c r="BA85" s="136"/>
      <c r="BB85" s="135"/>
      <c r="BC85" s="135"/>
    </row>
    <row r="86" spans="2:55" s="134" customFormat="1" ht="20.85" customHeight="1">
      <c r="B86" s="341">
        <v>2</v>
      </c>
      <c r="C86" s="341" t="s">
        <v>146</v>
      </c>
      <c r="D86" s="348" t="s">
        <v>195</v>
      </c>
      <c r="E86" s="337" t="s">
        <v>265</v>
      </c>
      <c r="F86" s="337" t="s">
        <v>190</v>
      </c>
      <c r="G86" s="338"/>
      <c r="H86" s="339"/>
      <c r="I86" s="339"/>
      <c r="J86" s="340">
        <f>(G86*H86)+(G86*I86)</f>
        <v>0</v>
      </c>
      <c r="K86" s="135"/>
      <c r="L86" s="138"/>
      <c r="O86" s="137"/>
      <c r="P86" s="137"/>
      <c r="Q86" s="137"/>
      <c r="R86" s="170" t="s">
        <v>603</v>
      </c>
      <c r="AH86" s="135"/>
      <c r="AJ86" s="135"/>
      <c r="AK86" s="135"/>
      <c r="AU86" s="136"/>
      <c r="AV86" s="136"/>
      <c r="AW86" s="136"/>
      <c r="AX86" s="136"/>
      <c r="AY86" s="136"/>
      <c r="AZ86" s="135"/>
      <c r="BA86" s="136"/>
      <c r="BB86" s="135"/>
      <c r="BC86" s="135"/>
    </row>
    <row r="87" spans="2:55" s="134" customFormat="1" ht="20.85" customHeight="1">
      <c r="B87" s="341">
        <v>3</v>
      </c>
      <c r="C87" s="341" t="s">
        <v>146</v>
      </c>
      <c r="D87" s="348" t="s">
        <v>195</v>
      </c>
      <c r="E87" s="337" t="s">
        <v>264</v>
      </c>
      <c r="F87" s="337" t="s">
        <v>190</v>
      </c>
      <c r="G87" s="338"/>
      <c r="H87" s="339"/>
      <c r="I87" s="339"/>
      <c r="J87" s="340">
        <f>(G87*H87)+(G87*I87)</f>
        <v>0</v>
      </c>
      <c r="K87" s="135"/>
      <c r="L87" s="138"/>
      <c r="O87" s="137"/>
      <c r="P87" s="137"/>
      <c r="Q87" s="137"/>
      <c r="R87" s="170" t="s">
        <v>603</v>
      </c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0.85" customHeight="1">
      <c r="B88" s="341">
        <v>4</v>
      </c>
      <c r="C88" s="341" t="s">
        <v>146</v>
      </c>
      <c r="D88" s="348" t="s">
        <v>194</v>
      </c>
      <c r="E88" s="337" t="s">
        <v>205</v>
      </c>
      <c r="F88" s="337" t="s">
        <v>190</v>
      </c>
      <c r="G88" s="338"/>
      <c r="H88" s="339"/>
      <c r="I88" s="339"/>
      <c r="J88" s="340">
        <f>(G88*H88)+(G88*I88)</f>
        <v>0</v>
      </c>
      <c r="K88" s="135"/>
      <c r="L88" s="138"/>
      <c r="O88" s="137"/>
      <c r="P88" s="137"/>
      <c r="Q88" s="137"/>
      <c r="R88" s="170" t="s">
        <v>603</v>
      </c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20.85" customHeight="1">
      <c r="B89" s="341">
        <v>5</v>
      </c>
      <c r="C89" s="341" t="s">
        <v>146</v>
      </c>
      <c r="D89" s="348" t="s">
        <v>204</v>
      </c>
      <c r="E89" s="337" t="s">
        <v>263</v>
      </c>
      <c r="F89" s="337" t="s">
        <v>190</v>
      </c>
      <c r="G89" s="338"/>
      <c r="H89" s="339"/>
      <c r="I89" s="339"/>
      <c r="J89" s="340">
        <f>(G89*H89)+(G89*I89)</f>
        <v>0</v>
      </c>
      <c r="K89" s="135"/>
      <c r="L89" s="138"/>
      <c r="O89" s="137"/>
      <c r="P89" s="137"/>
      <c r="Q89" s="137"/>
      <c r="R89" s="170" t="s">
        <v>603</v>
      </c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44" customFormat="1" ht="28.2" customHeight="1">
      <c r="B90" s="326" t="s">
        <v>202</v>
      </c>
      <c r="C90" s="326"/>
      <c r="D90" s="327"/>
      <c r="E90" s="327"/>
      <c r="F90" s="327"/>
      <c r="G90" s="327"/>
      <c r="H90" s="327"/>
      <c r="I90" s="327"/>
      <c r="J90" s="328">
        <f>SUM(J91:J92)</f>
        <v>0</v>
      </c>
      <c r="N90" s="146" t="e">
        <f>SUM(#REF!)</f>
        <v>#REF!</v>
      </c>
      <c r="P90" s="146" t="e">
        <f>SUM(#REF!)</f>
        <v>#REF!</v>
      </c>
      <c r="R90" s="170"/>
      <c r="AH90" s="144" t="s">
        <v>141</v>
      </c>
      <c r="AJ90" s="144" t="s">
        <v>142</v>
      </c>
      <c r="AK90" s="144" t="s">
        <v>141</v>
      </c>
      <c r="AO90" s="144" t="s">
        <v>140</v>
      </c>
      <c r="BA90" s="145" t="e">
        <f>SUM(#REF!)</f>
        <v>#REF!</v>
      </c>
    </row>
    <row r="91" spans="2:55" s="134" customFormat="1" ht="28.95" customHeight="1">
      <c r="B91" s="134">
        <v>6</v>
      </c>
      <c r="C91" s="134" t="s">
        <v>146</v>
      </c>
      <c r="D91" s="143" t="s">
        <v>201</v>
      </c>
      <c r="E91" s="135" t="s">
        <v>262</v>
      </c>
      <c r="F91" s="135" t="s">
        <v>190</v>
      </c>
      <c r="G91" s="324">
        <v>150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R91" s="170" t="s">
        <v>588</v>
      </c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34" customFormat="1" ht="28.95" customHeight="1">
      <c r="B92" s="134">
        <v>7</v>
      </c>
      <c r="C92" s="134" t="s">
        <v>146</v>
      </c>
      <c r="D92" s="143" t="s">
        <v>199</v>
      </c>
      <c r="E92" s="135" t="s">
        <v>261</v>
      </c>
      <c r="F92" s="135" t="s">
        <v>190</v>
      </c>
      <c r="G92" s="324">
        <v>1500</v>
      </c>
      <c r="H92" s="140"/>
      <c r="I92" s="140"/>
      <c r="J92" s="136">
        <f>(G92*H92)+(G92*I92)</f>
        <v>0</v>
      </c>
      <c r="K92" s="135"/>
      <c r="L92" s="138"/>
      <c r="O92" s="137"/>
      <c r="P92" s="137"/>
      <c r="Q92" s="137"/>
      <c r="R92" s="170" t="s">
        <v>588</v>
      </c>
      <c r="AH92" s="135"/>
      <c r="AJ92" s="135"/>
      <c r="AK92" s="135"/>
      <c r="AU92" s="136"/>
      <c r="AV92" s="136"/>
      <c r="AW92" s="136"/>
      <c r="AX92" s="136"/>
      <c r="AY92" s="136"/>
      <c r="AZ92" s="135"/>
      <c r="BA92" s="136"/>
      <c r="BB92" s="135"/>
      <c r="BC92" s="135"/>
    </row>
    <row r="93" spans="2:55" s="144" customFormat="1" ht="28.2" customHeight="1">
      <c r="B93" s="333" t="s">
        <v>596</v>
      </c>
      <c r="C93" s="333"/>
      <c r="D93" s="334"/>
      <c r="E93" s="334"/>
      <c r="F93" s="327"/>
      <c r="G93" s="327"/>
      <c r="H93" s="327"/>
      <c r="I93" s="327"/>
      <c r="J93" s="328">
        <f>SUM(J94:J96)</f>
        <v>0</v>
      </c>
      <c r="N93" s="146" t="e">
        <f>SUM(#REF!)</f>
        <v>#REF!</v>
      </c>
      <c r="P93" s="146" t="e">
        <f>SUM(#REF!)</f>
        <v>#REF!</v>
      </c>
      <c r="R93" s="170" t="s">
        <v>595</v>
      </c>
      <c r="AH93" s="144" t="s">
        <v>141</v>
      </c>
      <c r="AJ93" s="144" t="s">
        <v>142</v>
      </c>
      <c r="AK93" s="144" t="s">
        <v>141</v>
      </c>
      <c r="AO93" s="144" t="s">
        <v>140</v>
      </c>
      <c r="BA93" s="145" t="e">
        <f>SUM(#REF!)</f>
        <v>#REF!</v>
      </c>
    </row>
    <row r="94" spans="2:55" s="134" customFormat="1" ht="20.85" customHeight="1">
      <c r="B94" s="134">
        <v>8</v>
      </c>
      <c r="C94" s="134" t="s">
        <v>146</v>
      </c>
      <c r="D94" s="143" t="s">
        <v>195</v>
      </c>
      <c r="E94" s="135" t="s">
        <v>193</v>
      </c>
      <c r="F94" s="135" t="s">
        <v>190</v>
      </c>
      <c r="G94" s="324">
        <v>4200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R94" s="170" t="s">
        <v>588</v>
      </c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0.85" customHeight="1">
      <c r="B95" s="134">
        <v>9</v>
      </c>
      <c r="C95" s="134" t="s">
        <v>146</v>
      </c>
      <c r="D95" s="143" t="s">
        <v>194</v>
      </c>
      <c r="E95" s="135" t="s">
        <v>193</v>
      </c>
      <c r="F95" s="135" t="s">
        <v>190</v>
      </c>
      <c r="G95" s="324">
        <v>525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R95" s="170" t="s">
        <v>588</v>
      </c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10</v>
      </c>
      <c r="C96" s="134" t="s">
        <v>146</v>
      </c>
      <c r="D96" s="143" t="s">
        <v>192</v>
      </c>
      <c r="E96" s="135" t="s">
        <v>191</v>
      </c>
      <c r="F96" s="135" t="s">
        <v>190</v>
      </c>
      <c r="G96" s="323">
        <v>3900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R96" s="134" t="s">
        <v>589</v>
      </c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44" customFormat="1" ht="28.2" customHeight="1">
      <c r="B97" s="333" t="s">
        <v>592</v>
      </c>
      <c r="C97" s="333"/>
      <c r="D97" s="334"/>
      <c r="E97" s="334"/>
      <c r="F97" s="327"/>
      <c r="G97" s="327"/>
      <c r="H97" s="327"/>
      <c r="I97" s="327"/>
      <c r="J97" s="328">
        <f>SUM(J98:J100)</f>
        <v>0</v>
      </c>
      <c r="N97" s="146" t="e">
        <f>SUM(#REF!)</f>
        <v>#REF!</v>
      </c>
      <c r="P97" s="146" t="e">
        <f>SUM(#REF!)</f>
        <v>#REF!</v>
      </c>
      <c r="R97" s="170"/>
      <c r="AH97" s="144" t="s">
        <v>141</v>
      </c>
      <c r="AJ97" s="144" t="s">
        <v>142</v>
      </c>
      <c r="AK97" s="144" t="s">
        <v>141</v>
      </c>
      <c r="AO97" s="144" t="s">
        <v>140</v>
      </c>
      <c r="BA97" s="145" t="e">
        <f>SUM(#REF!)</f>
        <v>#REF!</v>
      </c>
    </row>
    <row r="98" spans="2:55" s="134" customFormat="1" ht="27.6" customHeight="1">
      <c r="B98" s="134">
        <v>11</v>
      </c>
      <c r="C98" s="134" t="s">
        <v>146</v>
      </c>
      <c r="D98" s="135" t="s">
        <v>189</v>
      </c>
      <c r="E98" s="135" t="s">
        <v>186</v>
      </c>
      <c r="F98" s="135" t="s">
        <v>85</v>
      </c>
      <c r="G98" s="324">
        <v>225</v>
      </c>
      <c r="H98" s="140"/>
      <c r="I98" s="140"/>
      <c r="J98" s="136">
        <f>(G98*H98)+(G98*I98)</f>
        <v>0</v>
      </c>
      <c r="K98" s="135"/>
      <c r="L98" s="138"/>
      <c r="O98" s="137"/>
      <c r="P98" s="137"/>
      <c r="Q98" s="137"/>
      <c r="R98" s="170" t="s">
        <v>588</v>
      </c>
      <c r="AH98" s="135"/>
      <c r="AJ98" s="135"/>
      <c r="AK98" s="135"/>
      <c r="AU98" s="136"/>
      <c r="AV98" s="136"/>
      <c r="AW98" s="136"/>
      <c r="AX98" s="136"/>
      <c r="AY98" s="136"/>
      <c r="AZ98" s="135"/>
      <c r="BA98" s="136"/>
      <c r="BB98" s="135"/>
      <c r="BC98" s="135"/>
    </row>
    <row r="99" spans="2:55" s="134" customFormat="1" ht="27.6" customHeight="1">
      <c r="B99" s="341">
        <v>12</v>
      </c>
      <c r="C99" s="341" t="s">
        <v>146</v>
      </c>
      <c r="D99" s="337" t="s">
        <v>188</v>
      </c>
      <c r="E99" s="337" t="s">
        <v>186</v>
      </c>
      <c r="F99" s="337" t="s">
        <v>85</v>
      </c>
      <c r="G99" s="338"/>
      <c r="H99" s="339"/>
      <c r="I99" s="339"/>
      <c r="J99" s="340">
        <f>(G99*H99)+(G99*I99)</f>
        <v>0</v>
      </c>
      <c r="K99" s="135"/>
      <c r="L99" s="138"/>
      <c r="O99" s="137"/>
      <c r="P99" s="137"/>
      <c r="Q99" s="137"/>
      <c r="R99" s="170" t="s">
        <v>603</v>
      </c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7.6" customHeight="1">
      <c r="B100" s="341">
        <v>13</v>
      </c>
      <c r="C100" s="341" t="s">
        <v>146</v>
      </c>
      <c r="D100" s="337" t="s">
        <v>187</v>
      </c>
      <c r="E100" s="337" t="s">
        <v>186</v>
      </c>
      <c r="F100" s="337" t="s">
        <v>85</v>
      </c>
      <c r="G100" s="338"/>
      <c r="H100" s="339"/>
      <c r="I100" s="339"/>
      <c r="J100" s="340">
        <f>(G100*H100)+(G100*I100)</f>
        <v>0</v>
      </c>
      <c r="K100" s="135"/>
      <c r="L100" s="138"/>
      <c r="O100" s="137"/>
      <c r="P100" s="137"/>
      <c r="Q100" s="137"/>
      <c r="R100" s="170" t="s">
        <v>603</v>
      </c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44" customFormat="1" ht="28.2" customHeight="1">
      <c r="B101" s="333" t="s">
        <v>591</v>
      </c>
      <c r="C101" s="333"/>
      <c r="D101" s="334"/>
      <c r="E101" s="334"/>
      <c r="F101" s="327"/>
      <c r="G101" s="327"/>
      <c r="H101" s="327"/>
      <c r="I101" s="327"/>
      <c r="J101" s="328">
        <f>SUM(J102:J109)</f>
        <v>0</v>
      </c>
      <c r="N101" s="146" t="e">
        <f>SUM(#REF!)</f>
        <v>#REF!</v>
      </c>
      <c r="P101" s="146" t="e">
        <f>SUM(#REF!)</f>
        <v>#REF!</v>
      </c>
      <c r="R101" s="170"/>
      <c r="AH101" s="144" t="s">
        <v>141</v>
      </c>
      <c r="AJ101" s="144" t="s">
        <v>142</v>
      </c>
      <c r="AK101" s="144" t="s">
        <v>141</v>
      </c>
      <c r="AO101" s="144" t="s">
        <v>140</v>
      </c>
      <c r="BA101" s="145" t="e">
        <f>SUM(#REF!)</f>
        <v>#REF!</v>
      </c>
    </row>
    <row r="102" spans="2:55" s="144" customFormat="1" ht="21" customHeight="1">
      <c r="B102" s="155" t="s">
        <v>185</v>
      </c>
      <c r="C102" s="155"/>
      <c r="F102" s="135" t="s">
        <v>71</v>
      </c>
      <c r="G102" s="349">
        <v>30</v>
      </c>
      <c r="H102" s="140"/>
      <c r="I102" s="140"/>
      <c r="J102" s="136">
        <f>(G102*H102)+(G102*I102)</f>
        <v>0</v>
      </c>
      <c r="N102" s="146"/>
      <c r="P102" s="146"/>
      <c r="R102" s="170" t="s">
        <v>588</v>
      </c>
      <c r="BA102" s="145"/>
    </row>
    <row r="103" spans="2:55" s="150" customFormat="1" ht="27.6" customHeight="1">
      <c r="B103" s="134">
        <v>14</v>
      </c>
      <c r="C103" s="134" t="s">
        <v>146</v>
      </c>
      <c r="D103" s="150" t="s">
        <v>181</v>
      </c>
      <c r="E103" s="151"/>
      <c r="F103" s="151"/>
      <c r="G103" s="160"/>
      <c r="H103" s="159"/>
      <c r="I103" s="158"/>
      <c r="J103" s="157"/>
      <c r="K103" s="151"/>
      <c r="L103" s="154"/>
      <c r="O103" s="153"/>
      <c r="P103" s="153"/>
      <c r="Q103" s="153"/>
      <c r="AH103" s="151"/>
      <c r="AJ103" s="151"/>
      <c r="AK103" s="151"/>
      <c r="AU103" s="152"/>
      <c r="AV103" s="152"/>
      <c r="AW103" s="152"/>
      <c r="AX103" s="152"/>
      <c r="AY103" s="152"/>
      <c r="AZ103" s="151"/>
      <c r="BA103" s="152"/>
      <c r="BB103" s="151"/>
      <c r="BC103" s="151"/>
    </row>
    <row r="104" spans="2:55" s="150" customFormat="1" ht="27.6" customHeight="1">
      <c r="B104" s="155" t="s">
        <v>184</v>
      </c>
      <c r="C104" s="134"/>
      <c r="E104" s="151"/>
      <c r="F104" s="135" t="s">
        <v>71</v>
      </c>
      <c r="G104" s="349">
        <v>30</v>
      </c>
      <c r="H104" s="140"/>
      <c r="I104" s="140"/>
      <c r="J104" s="136">
        <f>(G104*H104)+(G104*I104)</f>
        <v>0</v>
      </c>
      <c r="K104" s="151"/>
      <c r="L104" s="154"/>
      <c r="O104" s="153"/>
      <c r="P104" s="153"/>
      <c r="Q104" s="153"/>
      <c r="R104" s="170" t="s">
        <v>588</v>
      </c>
      <c r="AH104" s="151"/>
      <c r="AJ104" s="151"/>
      <c r="AK104" s="151"/>
      <c r="AU104" s="152"/>
      <c r="AV104" s="152"/>
      <c r="AW104" s="152"/>
      <c r="AX104" s="152"/>
      <c r="AY104" s="152"/>
      <c r="AZ104" s="151"/>
      <c r="BA104" s="152"/>
      <c r="BB104" s="151"/>
      <c r="BC104" s="151"/>
    </row>
    <row r="105" spans="2:55" s="150" customFormat="1" ht="27.6" customHeight="1">
      <c r="B105" s="134">
        <v>15</v>
      </c>
      <c r="C105" s="134" t="s">
        <v>146</v>
      </c>
      <c r="D105" s="150" t="s">
        <v>181</v>
      </c>
      <c r="E105" s="151"/>
      <c r="F105" s="151"/>
      <c r="G105" s="160"/>
      <c r="H105" s="159"/>
      <c r="I105" s="158"/>
      <c r="J105" s="157"/>
      <c r="K105" s="151"/>
      <c r="L105" s="154"/>
      <c r="O105" s="153"/>
      <c r="P105" s="153"/>
      <c r="Q105" s="153"/>
      <c r="AH105" s="151"/>
      <c r="AJ105" s="151"/>
      <c r="AK105" s="151"/>
      <c r="AU105" s="152"/>
      <c r="AV105" s="152"/>
      <c r="AW105" s="152"/>
      <c r="AX105" s="152"/>
      <c r="AY105" s="152"/>
      <c r="AZ105" s="151"/>
      <c r="BA105" s="152"/>
      <c r="BB105" s="151"/>
      <c r="BC105" s="151"/>
    </row>
    <row r="106" spans="2:55" s="150" customFormat="1" ht="27.6" customHeight="1">
      <c r="B106" s="335" t="s">
        <v>183</v>
      </c>
      <c r="C106" s="341"/>
      <c r="D106" s="342"/>
      <c r="E106" s="343"/>
      <c r="F106" s="337" t="s">
        <v>71</v>
      </c>
      <c r="G106" s="338"/>
      <c r="H106" s="339"/>
      <c r="I106" s="339"/>
      <c r="J106" s="340">
        <f>(G106*H106)+(G106*I106)</f>
        <v>0</v>
      </c>
      <c r="K106" s="151"/>
      <c r="L106" s="154"/>
      <c r="O106" s="153"/>
      <c r="P106" s="153"/>
      <c r="Q106" s="153"/>
      <c r="R106" s="170" t="s">
        <v>603</v>
      </c>
      <c r="AH106" s="151"/>
      <c r="AJ106" s="151"/>
      <c r="AK106" s="151"/>
      <c r="AU106" s="152"/>
      <c r="AV106" s="152"/>
      <c r="AW106" s="152"/>
      <c r="AX106" s="152"/>
      <c r="AY106" s="152"/>
      <c r="AZ106" s="151"/>
      <c r="BA106" s="152"/>
      <c r="BB106" s="151"/>
      <c r="BC106" s="151"/>
    </row>
    <row r="107" spans="2:55" s="150" customFormat="1" ht="27.6" customHeight="1">
      <c r="B107" s="341">
        <v>16</v>
      </c>
      <c r="C107" s="341" t="s">
        <v>146</v>
      </c>
      <c r="D107" s="342" t="s">
        <v>181</v>
      </c>
      <c r="E107" s="343"/>
      <c r="F107" s="343"/>
      <c r="G107" s="344"/>
      <c r="H107" s="345"/>
      <c r="I107" s="346"/>
      <c r="J107" s="347"/>
      <c r="K107" s="151"/>
      <c r="L107" s="154"/>
      <c r="O107" s="153"/>
      <c r="P107" s="153"/>
      <c r="Q107" s="153"/>
      <c r="AH107" s="151"/>
      <c r="AJ107" s="151"/>
      <c r="AK107" s="151"/>
      <c r="AU107" s="152"/>
      <c r="AV107" s="152"/>
      <c r="AW107" s="152"/>
      <c r="AX107" s="152"/>
      <c r="AY107" s="152"/>
      <c r="AZ107" s="151"/>
      <c r="BA107" s="152"/>
      <c r="BB107" s="151"/>
      <c r="BC107" s="151"/>
    </row>
    <row r="108" spans="2:55" s="150" customFormat="1" ht="27.6" customHeight="1">
      <c r="B108" s="335" t="s">
        <v>182</v>
      </c>
      <c r="C108" s="341"/>
      <c r="D108" s="342"/>
      <c r="E108" s="343"/>
      <c r="F108" s="337" t="s">
        <v>71</v>
      </c>
      <c r="G108" s="338"/>
      <c r="H108" s="339"/>
      <c r="I108" s="339"/>
      <c r="J108" s="340">
        <f>(G108*H108)+(G108*I108)</f>
        <v>0</v>
      </c>
      <c r="K108" s="151"/>
      <c r="L108" s="154"/>
      <c r="O108" s="153"/>
      <c r="P108" s="153"/>
      <c r="Q108" s="153"/>
      <c r="R108" s="170" t="s">
        <v>603</v>
      </c>
      <c r="AH108" s="151"/>
      <c r="AJ108" s="151"/>
      <c r="AK108" s="151"/>
      <c r="AU108" s="152"/>
      <c r="AV108" s="152"/>
      <c r="AW108" s="152"/>
      <c r="AX108" s="152"/>
      <c r="AY108" s="152"/>
      <c r="AZ108" s="151"/>
      <c r="BA108" s="152"/>
      <c r="BB108" s="151"/>
      <c r="BC108" s="151"/>
    </row>
    <row r="109" spans="2:55" s="150" customFormat="1" ht="27.6" customHeight="1">
      <c r="B109" s="341">
        <v>17</v>
      </c>
      <c r="C109" s="341" t="s">
        <v>146</v>
      </c>
      <c r="D109" s="342" t="s">
        <v>181</v>
      </c>
      <c r="E109" s="343"/>
      <c r="F109" s="343"/>
      <c r="G109" s="344"/>
      <c r="H109" s="345"/>
      <c r="I109" s="346"/>
      <c r="J109" s="347"/>
      <c r="K109" s="151"/>
      <c r="L109" s="154"/>
      <c r="O109" s="153"/>
      <c r="P109" s="153"/>
      <c r="Q109" s="153"/>
      <c r="AH109" s="151"/>
      <c r="AJ109" s="151"/>
      <c r="AK109" s="151"/>
      <c r="AU109" s="152"/>
      <c r="AV109" s="152"/>
      <c r="AW109" s="152"/>
      <c r="AX109" s="152"/>
      <c r="AY109" s="152"/>
      <c r="AZ109" s="151"/>
      <c r="BA109" s="152"/>
      <c r="BB109" s="151"/>
      <c r="BC109" s="151"/>
    </row>
    <row r="110" spans="2:55" s="144" customFormat="1" ht="28.2" customHeight="1">
      <c r="B110" s="350" t="s">
        <v>590</v>
      </c>
      <c r="C110" s="350"/>
      <c r="D110" s="351"/>
      <c r="E110" s="351"/>
      <c r="F110" s="352" t="s">
        <v>71</v>
      </c>
      <c r="G110" s="352"/>
      <c r="H110" s="353"/>
      <c r="I110" s="353"/>
      <c r="J110" s="354">
        <f>(G110*H110)+(G110*I110)</f>
        <v>0</v>
      </c>
      <c r="N110" s="146"/>
      <c r="P110" s="146"/>
      <c r="R110" s="170" t="s">
        <v>603</v>
      </c>
      <c r="BA110" s="145"/>
    </row>
    <row r="111" spans="2:55" s="150" customFormat="1" ht="27.6" customHeight="1">
      <c r="B111" s="341">
        <v>18</v>
      </c>
      <c r="C111" s="341" t="s">
        <v>146</v>
      </c>
      <c r="D111" s="342" t="s">
        <v>180</v>
      </c>
      <c r="E111" s="343"/>
      <c r="F111" s="343"/>
      <c r="G111" s="344"/>
      <c r="H111" s="345"/>
      <c r="I111" s="346"/>
      <c r="J111" s="347"/>
      <c r="K111" s="151"/>
      <c r="L111" s="154"/>
      <c r="O111" s="153"/>
      <c r="P111" s="153"/>
      <c r="Q111" s="153"/>
      <c r="AH111" s="151"/>
      <c r="AJ111" s="151"/>
      <c r="AK111" s="151"/>
      <c r="AU111" s="152"/>
      <c r="AV111" s="152"/>
      <c r="AW111" s="152"/>
      <c r="AX111" s="152"/>
      <c r="AY111" s="152"/>
      <c r="AZ111" s="151"/>
      <c r="BA111" s="152"/>
      <c r="BB111" s="151"/>
      <c r="BC111" s="151"/>
    </row>
    <row r="112" spans="2:55" s="150" customFormat="1" ht="27.6" customHeight="1">
      <c r="B112" s="341"/>
      <c r="C112" s="341"/>
      <c r="D112" s="342" t="s">
        <v>179</v>
      </c>
      <c r="E112" s="343"/>
      <c r="F112" s="343"/>
      <c r="G112" s="344"/>
      <c r="H112" s="345"/>
      <c r="I112" s="346"/>
      <c r="J112" s="347"/>
      <c r="K112" s="151"/>
      <c r="L112" s="154"/>
      <c r="O112" s="153"/>
      <c r="P112" s="153"/>
      <c r="Q112" s="153"/>
      <c r="AH112" s="151"/>
      <c r="AJ112" s="151"/>
      <c r="AK112" s="151"/>
      <c r="AU112" s="152"/>
      <c r="AV112" s="152"/>
      <c r="AW112" s="152"/>
      <c r="AX112" s="152"/>
      <c r="AY112" s="152"/>
      <c r="AZ112" s="151"/>
      <c r="BA112" s="152"/>
      <c r="BB112" s="151"/>
      <c r="BC112" s="151"/>
    </row>
    <row r="113" spans="2:55" s="150" customFormat="1" ht="27.6" customHeight="1">
      <c r="B113" s="341"/>
      <c r="C113" s="341"/>
      <c r="D113" s="342" t="s">
        <v>178</v>
      </c>
      <c r="E113" s="343"/>
      <c r="F113" s="343"/>
      <c r="G113" s="344"/>
      <c r="H113" s="345"/>
      <c r="I113" s="346"/>
      <c r="J113" s="347"/>
      <c r="K113" s="151"/>
      <c r="L113" s="154"/>
      <c r="O113" s="153"/>
      <c r="P113" s="153"/>
      <c r="Q113" s="153"/>
      <c r="AH113" s="151"/>
      <c r="AJ113" s="151"/>
      <c r="AK113" s="151"/>
      <c r="AU113" s="152"/>
      <c r="AV113" s="152"/>
      <c r="AW113" s="152"/>
      <c r="AX113" s="152"/>
      <c r="AY113" s="152"/>
      <c r="AZ113" s="151"/>
      <c r="BA113" s="152"/>
      <c r="BB113" s="151"/>
      <c r="BC113" s="151"/>
    </row>
    <row r="114" spans="2:55" s="150" customFormat="1" ht="27.6" customHeight="1">
      <c r="B114" s="341"/>
      <c r="C114" s="341"/>
      <c r="D114" s="342" t="s">
        <v>177</v>
      </c>
      <c r="E114" s="343"/>
      <c r="F114" s="343"/>
      <c r="G114" s="344"/>
      <c r="H114" s="345"/>
      <c r="I114" s="346"/>
      <c r="J114" s="347"/>
      <c r="K114" s="151"/>
      <c r="L114" s="154"/>
      <c r="O114" s="153"/>
      <c r="P114" s="153"/>
      <c r="Q114" s="153"/>
      <c r="AH114" s="151"/>
      <c r="AJ114" s="151"/>
      <c r="AK114" s="151"/>
      <c r="AU114" s="152"/>
      <c r="AV114" s="152"/>
      <c r="AW114" s="152"/>
      <c r="AX114" s="152"/>
      <c r="AY114" s="152"/>
      <c r="AZ114" s="151"/>
      <c r="BA114" s="152"/>
      <c r="BB114" s="151"/>
      <c r="BC114" s="151"/>
    </row>
    <row r="115" spans="2:55" s="144" customFormat="1" ht="28.2" customHeight="1">
      <c r="B115" s="333" t="s">
        <v>597</v>
      </c>
      <c r="C115" s="333"/>
      <c r="D115" s="334"/>
      <c r="E115" s="334"/>
      <c r="F115" s="327"/>
      <c r="G115" s="327"/>
      <c r="H115" s="327"/>
      <c r="I115" s="327"/>
      <c r="J115" s="328">
        <f>SUM(J116:J124)</f>
        <v>0</v>
      </c>
      <c r="N115" s="146" t="e">
        <f>SUM(#REF!)</f>
        <v>#REF!</v>
      </c>
      <c r="P115" s="146" t="e">
        <f>SUM(#REF!)</f>
        <v>#REF!</v>
      </c>
      <c r="R115" s="170"/>
      <c r="AH115" s="144" t="s">
        <v>141</v>
      </c>
      <c r="AJ115" s="144" t="s">
        <v>142</v>
      </c>
      <c r="AK115" s="144" t="s">
        <v>141</v>
      </c>
      <c r="AO115" s="144" t="s">
        <v>140</v>
      </c>
      <c r="BA115" s="145" t="e">
        <f>SUM(#REF!)</f>
        <v>#REF!</v>
      </c>
    </row>
    <row r="116" spans="2:55" s="134" customFormat="1" ht="36.6" customHeight="1">
      <c r="B116" s="134">
        <v>19</v>
      </c>
      <c r="C116" s="355" t="s">
        <v>146</v>
      </c>
      <c r="D116" s="356" t="s">
        <v>173</v>
      </c>
      <c r="E116" s="357" t="s">
        <v>172</v>
      </c>
      <c r="F116" s="357" t="s">
        <v>85</v>
      </c>
      <c r="G116" s="324">
        <v>300</v>
      </c>
      <c r="H116" s="140"/>
      <c r="I116" s="140"/>
      <c r="J116" s="139">
        <f t="shared" ref="J116:J124" si="1">(G116*H116)+(G116*I116)</f>
        <v>0</v>
      </c>
      <c r="K116" s="135">
        <f>(G116*H116)+(G116*J116)</f>
        <v>0</v>
      </c>
      <c r="L116" s="138"/>
      <c r="O116" s="137"/>
      <c r="P116" s="137"/>
      <c r="Q116" s="137"/>
      <c r="R116" s="170" t="s">
        <v>588</v>
      </c>
      <c r="AH116" s="135"/>
      <c r="AJ116" s="135"/>
      <c r="AK116" s="135"/>
      <c r="AU116" s="136"/>
      <c r="AV116" s="136"/>
      <c r="AW116" s="136"/>
      <c r="AX116" s="136"/>
      <c r="AY116" s="136"/>
      <c r="AZ116" s="135"/>
      <c r="BA116" s="136"/>
      <c r="BB116" s="135"/>
      <c r="BC116" s="135"/>
    </row>
    <row r="117" spans="2:55" s="134" customFormat="1" ht="36.6" customHeight="1">
      <c r="B117" s="134">
        <v>20</v>
      </c>
      <c r="C117" s="355" t="s">
        <v>146</v>
      </c>
      <c r="D117" s="356" t="s">
        <v>161</v>
      </c>
      <c r="E117" s="357" t="s">
        <v>160</v>
      </c>
      <c r="F117" s="357" t="s">
        <v>85</v>
      </c>
      <c r="G117" s="324">
        <v>120</v>
      </c>
      <c r="H117" s="140"/>
      <c r="I117" s="140"/>
      <c r="J117" s="139">
        <f t="shared" si="1"/>
        <v>0</v>
      </c>
      <c r="K117" s="135">
        <f>(G117*H117)+(G117*J117)</f>
        <v>0</v>
      </c>
      <c r="L117" s="138"/>
      <c r="O117" s="137"/>
      <c r="P117" s="137"/>
      <c r="Q117" s="137"/>
      <c r="R117" s="170" t="s">
        <v>588</v>
      </c>
      <c r="AH117" s="135"/>
      <c r="AJ117" s="135"/>
      <c r="AK117" s="135"/>
      <c r="AU117" s="136"/>
      <c r="AV117" s="136"/>
      <c r="AW117" s="136"/>
      <c r="AX117" s="136"/>
      <c r="AY117" s="136"/>
      <c r="AZ117" s="135"/>
      <c r="BA117" s="136"/>
      <c r="BB117" s="135"/>
      <c r="BC117" s="135"/>
    </row>
    <row r="118" spans="2:55" s="134" customFormat="1" ht="36.6" customHeight="1">
      <c r="B118" s="134">
        <v>21</v>
      </c>
      <c r="C118" s="355" t="s">
        <v>146</v>
      </c>
      <c r="D118" s="356" t="s">
        <v>171</v>
      </c>
      <c r="E118" s="357" t="s">
        <v>170</v>
      </c>
      <c r="F118" s="357" t="s">
        <v>85</v>
      </c>
      <c r="G118" s="324">
        <v>120</v>
      </c>
      <c r="H118" s="140"/>
      <c r="I118" s="140"/>
      <c r="J118" s="139">
        <f t="shared" si="1"/>
        <v>0</v>
      </c>
      <c r="K118" s="135"/>
      <c r="L118" s="138"/>
      <c r="O118" s="137"/>
      <c r="P118" s="137"/>
      <c r="Q118" s="137"/>
      <c r="R118" s="170" t="s">
        <v>588</v>
      </c>
      <c r="AH118" s="135"/>
      <c r="AJ118" s="135"/>
      <c r="AK118" s="135"/>
      <c r="AU118" s="136"/>
      <c r="AV118" s="136"/>
      <c r="AW118" s="136"/>
      <c r="AX118" s="136"/>
      <c r="AY118" s="136"/>
      <c r="AZ118" s="135"/>
      <c r="BA118" s="136"/>
      <c r="BB118" s="135"/>
      <c r="BC118" s="135"/>
    </row>
    <row r="119" spans="2:55" s="134" customFormat="1" ht="36.6" customHeight="1">
      <c r="B119" s="134">
        <v>22</v>
      </c>
      <c r="C119" s="358" t="s">
        <v>146</v>
      </c>
      <c r="D119" s="359" t="s">
        <v>168</v>
      </c>
      <c r="E119" s="360" t="s">
        <v>169</v>
      </c>
      <c r="F119" s="360" t="s">
        <v>85</v>
      </c>
      <c r="G119" s="323">
        <v>1080</v>
      </c>
      <c r="H119" s="140"/>
      <c r="I119" s="140"/>
      <c r="J119" s="139">
        <f t="shared" si="1"/>
        <v>0</v>
      </c>
      <c r="K119" s="135">
        <f>(G119*H119)+(G119*J119)</f>
        <v>0</v>
      </c>
      <c r="L119" s="138"/>
      <c r="O119" s="137"/>
      <c r="P119" s="137"/>
      <c r="Q119" s="137"/>
      <c r="R119" s="134" t="s">
        <v>604</v>
      </c>
      <c r="AH119" s="135"/>
      <c r="AJ119" s="135"/>
      <c r="AK119" s="135"/>
      <c r="AU119" s="136"/>
      <c r="AV119" s="136"/>
      <c r="AW119" s="136"/>
      <c r="AX119" s="136"/>
      <c r="AY119" s="136"/>
      <c r="AZ119" s="135"/>
      <c r="BA119" s="136"/>
      <c r="BB119" s="135"/>
      <c r="BC119" s="135"/>
    </row>
    <row r="120" spans="2:55" s="134" customFormat="1" ht="36.6" customHeight="1">
      <c r="B120" s="134">
        <v>23</v>
      </c>
      <c r="C120" s="355" t="s">
        <v>146</v>
      </c>
      <c r="D120" s="356" t="s">
        <v>168</v>
      </c>
      <c r="E120" s="357" t="s">
        <v>167</v>
      </c>
      <c r="F120" s="357" t="s">
        <v>85</v>
      </c>
      <c r="G120" s="324">
        <v>60</v>
      </c>
      <c r="H120" s="140"/>
      <c r="I120" s="140"/>
      <c r="J120" s="139">
        <f t="shared" si="1"/>
        <v>0</v>
      </c>
      <c r="K120" s="135"/>
      <c r="L120" s="138"/>
      <c r="O120" s="137"/>
      <c r="P120" s="137"/>
      <c r="Q120" s="137"/>
      <c r="R120" s="170" t="s">
        <v>588</v>
      </c>
      <c r="AH120" s="135"/>
      <c r="AJ120" s="135"/>
      <c r="AK120" s="135"/>
      <c r="AU120" s="136"/>
      <c r="AV120" s="136"/>
      <c r="AW120" s="136"/>
      <c r="AX120" s="136"/>
      <c r="AY120" s="136"/>
      <c r="AZ120" s="135"/>
      <c r="BA120" s="136"/>
      <c r="BB120" s="135"/>
      <c r="BC120" s="135"/>
    </row>
    <row r="121" spans="2:55" s="134" customFormat="1" ht="36.6" customHeight="1">
      <c r="B121" s="134">
        <v>24</v>
      </c>
      <c r="C121" s="355" t="s">
        <v>146</v>
      </c>
      <c r="D121" s="356" t="s">
        <v>166</v>
      </c>
      <c r="E121" s="357"/>
      <c r="F121" s="357" t="s">
        <v>71</v>
      </c>
      <c r="G121" s="322">
        <v>1</v>
      </c>
      <c r="H121" s="140"/>
      <c r="I121" s="140"/>
      <c r="J121" s="139">
        <f t="shared" si="1"/>
        <v>0</v>
      </c>
      <c r="K121" s="135">
        <f>(G121*H121)+(G121*J121)</f>
        <v>0</v>
      </c>
      <c r="L121" s="138"/>
      <c r="O121" s="137"/>
      <c r="P121" s="137"/>
      <c r="Q121" s="137"/>
      <c r="AH121" s="135"/>
      <c r="AJ121" s="135"/>
      <c r="AK121" s="135"/>
      <c r="AU121" s="136"/>
      <c r="AV121" s="136"/>
      <c r="AW121" s="136"/>
      <c r="AX121" s="136"/>
      <c r="AY121" s="136"/>
      <c r="AZ121" s="135"/>
      <c r="BA121" s="136"/>
      <c r="BB121" s="135"/>
      <c r="BC121" s="135"/>
    </row>
    <row r="122" spans="2:55" s="134" customFormat="1" ht="36.6" customHeight="1">
      <c r="B122" s="134">
        <v>25</v>
      </c>
      <c r="C122" s="355" t="s">
        <v>164</v>
      </c>
      <c r="D122" s="356" t="s">
        <v>165</v>
      </c>
      <c r="E122" s="357"/>
      <c r="F122" s="357" t="s">
        <v>71</v>
      </c>
      <c r="G122" s="322">
        <v>1</v>
      </c>
      <c r="H122" s="140"/>
      <c r="I122" s="140"/>
      <c r="J122" s="139">
        <f t="shared" si="1"/>
        <v>0</v>
      </c>
      <c r="K122" s="135">
        <f>(G122*H122)+(G122*J122)</f>
        <v>0</v>
      </c>
      <c r="L122" s="138"/>
      <c r="O122" s="137"/>
      <c r="P122" s="137"/>
      <c r="Q122" s="137"/>
      <c r="AH122" s="135"/>
      <c r="AJ122" s="135"/>
      <c r="AK122" s="135"/>
      <c r="AU122" s="136"/>
      <c r="AV122" s="136"/>
      <c r="AW122" s="136"/>
      <c r="AX122" s="136"/>
      <c r="AY122" s="136"/>
      <c r="AZ122" s="135"/>
      <c r="BA122" s="136"/>
      <c r="BB122" s="135"/>
      <c r="BC122" s="135"/>
    </row>
    <row r="123" spans="2:55" s="134" customFormat="1" ht="36.6" customHeight="1">
      <c r="B123" s="134">
        <v>26</v>
      </c>
      <c r="C123" s="355" t="s">
        <v>164</v>
      </c>
      <c r="D123" s="356" t="s">
        <v>163</v>
      </c>
      <c r="E123" s="357" t="s">
        <v>59</v>
      </c>
      <c r="F123" s="357" t="s">
        <v>71</v>
      </c>
      <c r="G123" s="322">
        <v>1</v>
      </c>
      <c r="H123" s="140"/>
      <c r="I123" s="140"/>
      <c r="J123" s="139">
        <f t="shared" si="1"/>
        <v>0</v>
      </c>
      <c r="K123" s="135">
        <f>(G123*H123)+(G123*J123)</f>
        <v>0</v>
      </c>
      <c r="L123" s="138"/>
      <c r="O123" s="137"/>
      <c r="P123" s="137"/>
      <c r="Q123" s="137"/>
      <c r="AH123" s="135"/>
      <c r="AJ123" s="135"/>
      <c r="AK123" s="135"/>
      <c r="AU123" s="136"/>
      <c r="AV123" s="136"/>
      <c r="AW123" s="136"/>
      <c r="AX123" s="136"/>
      <c r="AY123" s="136"/>
      <c r="AZ123" s="135"/>
      <c r="BA123" s="136"/>
      <c r="BB123" s="135"/>
      <c r="BC123" s="135"/>
    </row>
    <row r="124" spans="2:55" s="134" customFormat="1" ht="36.6" customHeight="1">
      <c r="B124" s="134">
        <v>27</v>
      </c>
      <c r="C124" s="355" t="s">
        <v>146</v>
      </c>
      <c r="D124" s="356" t="s">
        <v>162</v>
      </c>
      <c r="E124" s="357"/>
      <c r="F124" s="357" t="s">
        <v>71</v>
      </c>
      <c r="G124" s="322">
        <v>1</v>
      </c>
      <c r="H124" s="140"/>
      <c r="I124" s="140"/>
      <c r="J124" s="139">
        <f t="shared" si="1"/>
        <v>0</v>
      </c>
      <c r="K124" s="135">
        <f>(G124*H124)+(G124*J124)</f>
        <v>0</v>
      </c>
      <c r="L124" s="138"/>
      <c r="O124" s="137"/>
      <c r="P124" s="137"/>
      <c r="Q124" s="137"/>
      <c r="AH124" s="135"/>
      <c r="AJ124" s="135"/>
      <c r="AK124" s="135"/>
      <c r="AU124" s="136"/>
      <c r="AV124" s="136"/>
      <c r="AW124" s="136"/>
      <c r="AX124" s="136"/>
      <c r="AY124" s="136"/>
      <c r="AZ124" s="135"/>
      <c r="BA124" s="136"/>
      <c r="BB124" s="135"/>
      <c r="BC124" s="135"/>
    </row>
    <row r="125" spans="2:55" s="144" customFormat="1" ht="28.2" customHeight="1">
      <c r="B125" s="350" t="s">
        <v>260</v>
      </c>
      <c r="C125" s="350"/>
      <c r="D125" s="351"/>
      <c r="E125" s="351"/>
      <c r="F125" s="351"/>
      <c r="G125" s="351"/>
      <c r="H125" s="351"/>
      <c r="I125" s="351"/>
      <c r="J125" s="361">
        <f>SUM(J126:J129)</f>
        <v>0</v>
      </c>
      <c r="N125" s="146" t="e">
        <f>SUM(#REF!)</f>
        <v>#REF!</v>
      </c>
      <c r="P125" s="146" t="e">
        <f>SUM(#REF!)</f>
        <v>#REF!</v>
      </c>
      <c r="R125" s="170" t="s">
        <v>603</v>
      </c>
      <c r="AH125" s="144" t="s">
        <v>141</v>
      </c>
      <c r="AJ125" s="144" t="s">
        <v>142</v>
      </c>
      <c r="AK125" s="144" t="s">
        <v>141</v>
      </c>
      <c r="AO125" s="144" t="s">
        <v>140</v>
      </c>
      <c r="BA125" s="145" t="e">
        <f>SUM(#REF!)</f>
        <v>#REF!</v>
      </c>
    </row>
    <row r="126" spans="2:55" s="134" customFormat="1" ht="36.6" customHeight="1">
      <c r="B126" s="341">
        <v>28</v>
      </c>
      <c r="C126" s="341" t="s">
        <v>146</v>
      </c>
      <c r="D126" s="348" t="s">
        <v>161</v>
      </c>
      <c r="E126" s="337" t="s">
        <v>160</v>
      </c>
      <c r="F126" s="337" t="s">
        <v>85</v>
      </c>
      <c r="G126" s="338"/>
      <c r="H126" s="362"/>
      <c r="I126" s="339"/>
      <c r="J126" s="363">
        <f>(G126*H126)+(G126*I126)</f>
        <v>0</v>
      </c>
      <c r="K126" s="135">
        <f>(G126*H126)+(G126*J126)</f>
        <v>0</v>
      </c>
      <c r="L126" s="138"/>
      <c r="O126" s="137"/>
      <c r="P126" s="137"/>
      <c r="Q126" s="137"/>
      <c r="R126" s="170" t="s">
        <v>603</v>
      </c>
      <c r="AH126" s="135"/>
      <c r="AJ126" s="135"/>
      <c r="AK126" s="135"/>
      <c r="AU126" s="136"/>
      <c r="AV126" s="136"/>
      <c r="AW126" s="136"/>
      <c r="AX126" s="136"/>
      <c r="AY126" s="136"/>
      <c r="AZ126" s="135"/>
      <c r="BA126" s="136"/>
      <c r="BB126" s="135"/>
      <c r="BC126" s="135"/>
    </row>
    <row r="127" spans="2:55" s="134" customFormat="1" ht="36.6" customHeight="1">
      <c r="B127" s="341">
        <v>29</v>
      </c>
      <c r="C127" s="341" t="s">
        <v>146</v>
      </c>
      <c r="D127" s="348" t="s">
        <v>159</v>
      </c>
      <c r="E127" s="337" t="s">
        <v>158</v>
      </c>
      <c r="F127" s="337" t="s">
        <v>85</v>
      </c>
      <c r="G127" s="338"/>
      <c r="H127" s="362"/>
      <c r="I127" s="339"/>
      <c r="J127" s="363">
        <f>(G127*H127)+(G127*I127)</f>
        <v>0</v>
      </c>
      <c r="K127" s="135">
        <f>(G127*H127)+(G127*J127)</f>
        <v>0</v>
      </c>
      <c r="L127" s="138"/>
      <c r="O127" s="137"/>
      <c r="P127" s="137"/>
      <c r="Q127" s="137"/>
      <c r="R127" s="170" t="s">
        <v>603</v>
      </c>
      <c r="AH127" s="135"/>
      <c r="AJ127" s="135"/>
      <c r="AK127" s="135"/>
      <c r="AU127" s="136"/>
      <c r="AV127" s="136"/>
      <c r="AW127" s="136"/>
      <c r="AX127" s="136"/>
      <c r="AY127" s="136"/>
      <c r="AZ127" s="135"/>
      <c r="BA127" s="136"/>
      <c r="BB127" s="135"/>
      <c r="BC127" s="135"/>
    </row>
    <row r="128" spans="2:55" s="134" customFormat="1" ht="36.6" customHeight="1">
      <c r="B128" s="341">
        <v>30</v>
      </c>
      <c r="C128" s="341" t="s">
        <v>146</v>
      </c>
      <c r="D128" s="348" t="s">
        <v>157</v>
      </c>
      <c r="E128" s="337" t="s">
        <v>156</v>
      </c>
      <c r="F128" s="337" t="s">
        <v>85</v>
      </c>
      <c r="G128" s="338"/>
      <c r="H128" s="362"/>
      <c r="I128" s="339"/>
      <c r="J128" s="363">
        <f>(G128*H128)+(G128*I128)</f>
        <v>0</v>
      </c>
      <c r="K128" s="135"/>
      <c r="L128" s="138"/>
      <c r="O128" s="137"/>
      <c r="P128" s="137"/>
      <c r="Q128" s="137"/>
      <c r="R128" s="170" t="s">
        <v>603</v>
      </c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341">
        <v>31</v>
      </c>
      <c r="C129" s="341" t="s">
        <v>146</v>
      </c>
      <c r="D129" s="348" t="s">
        <v>155</v>
      </c>
      <c r="E129" s="337" t="s">
        <v>154</v>
      </c>
      <c r="F129" s="337" t="s">
        <v>85</v>
      </c>
      <c r="G129" s="338"/>
      <c r="H129" s="362"/>
      <c r="I129" s="339"/>
      <c r="J129" s="363">
        <f>(G129*H129)+(G129*I129)</f>
        <v>0</v>
      </c>
      <c r="K129" s="135"/>
      <c r="L129" s="138"/>
      <c r="O129" s="137"/>
      <c r="P129" s="137"/>
      <c r="Q129" s="137"/>
      <c r="R129" s="170" t="s">
        <v>603</v>
      </c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44" customFormat="1" ht="28.2" customHeight="1">
      <c r="B130" s="333" t="s">
        <v>599</v>
      </c>
      <c r="C130" s="333"/>
      <c r="D130" s="334"/>
      <c r="E130" s="334"/>
      <c r="F130" s="327"/>
      <c r="G130" s="327"/>
      <c r="H130" s="327"/>
      <c r="I130" s="327"/>
      <c r="J130" s="328">
        <f>SUM(J131:J134)</f>
        <v>0</v>
      </c>
      <c r="N130" s="146"/>
      <c r="P130" s="146"/>
      <c r="R130" s="170"/>
      <c r="BA130" s="145"/>
    </row>
    <row r="131" spans="2:55" s="134" customFormat="1" ht="15.75" customHeight="1">
      <c r="B131" s="149" t="s">
        <v>150</v>
      </c>
      <c r="D131" s="143"/>
      <c r="E131" s="135"/>
      <c r="F131" s="135"/>
      <c r="G131" s="142"/>
      <c r="H131" s="141"/>
      <c r="I131" s="148"/>
      <c r="J131" s="139"/>
      <c r="K131" s="135"/>
      <c r="L131" s="138"/>
      <c r="O131" s="137"/>
      <c r="P131" s="137"/>
      <c r="Q131" s="137"/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v>32</v>
      </c>
      <c r="C132" s="134" t="s">
        <v>146</v>
      </c>
      <c r="D132" s="143" t="s">
        <v>153</v>
      </c>
      <c r="E132" s="135" t="s">
        <v>144</v>
      </c>
      <c r="F132" s="135" t="s">
        <v>85</v>
      </c>
      <c r="G132" s="324">
        <v>180</v>
      </c>
      <c r="H132" s="147"/>
      <c r="I132" s="140"/>
      <c r="J132" s="139">
        <f>(G132*H132)+(G132*I132)</f>
        <v>0</v>
      </c>
      <c r="K132" s="135"/>
      <c r="L132" s="138"/>
      <c r="O132" s="137"/>
      <c r="P132" s="137"/>
      <c r="Q132" s="137"/>
      <c r="R132" s="170" t="s">
        <v>588</v>
      </c>
      <c r="S132" s="144"/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v>33</v>
      </c>
      <c r="C133" s="134" t="s">
        <v>146</v>
      </c>
      <c r="D133" s="143" t="s">
        <v>152</v>
      </c>
      <c r="E133" s="135" t="s">
        <v>144</v>
      </c>
      <c r="F133" s="135" t="s">
        <v>85</v>
      </c>
      <c r="G133" s="324">
        <v>60</v>
      </c>
      <c r="H133" s="147"/>
      <c r="I133" s="140"/>
      <c r="J133" s="139">
        <f>(G133*H133)+(G133*I133)</f>
        <v>0</v>
      </c>
      <c r="K133" s="135"/>
      <c r="L133" s="138"/>
      <c r="O133" s="137"/>
      <c r="P133" s="137"/>
      <c r="Q133" s="137"/>
      <c r="R133" s="170" t="s">
        <v>588</v>
      </c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v>34</v>
      </c>
      <c r="C134" s="134" t="s">
        <v>146</v>
      </c>
      <c r="D134" s="143" t="s">
        <v>151</v>
      </c>
      <c r="E134" s="135" t="s">
        <v>144</v>
      </c>
      <c r="F134" s="135" t="s">
        <v>85</v>
      </c>
      <c r="G134" s="324">
        <v>120</v>
      </c>
      <c r="H134" s="147"/>
      <c r="I134" s="140"/>
      <c r="J134" s="139">
        <f>(G134*H134)+(G134*I134)</f>
        <v>0</v>
      </c>
      <c r="K134" s="135"/>
      <c r="L134" s="138"/>
      <c r="O134" s="137"/>
      <c r="P134" s="137"/>
      <c r="Q134" s="137"/>
      <c r="R134" s="170" t="s">
        <v>588</v>
      </c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44" customFormat="1" ht="28.2" customHeight="1">
      <c r="B135" s="350" t="s">
        <v>259</v>
      </c>
      <c r="C135" s="350"/>
      <c r="D135" s="351"/>
      <c r="E135" s="351"/>
      <c r="F135" s="352"/>
      <c r="G135" s="352"/>
      <c r="H135" s="352"/>
      <c r="I135" s="352"/>
      <c r="J135" s="354">
        <f>SUM(J136:J139)</f>
        <v>0</v>
      </c>
      <c r="N135" s="146"/>
      <c r="P135" s="146"/>
      <c r="R135" s="170" t="s">
        <v>603</v>
      </c>
      <c r="BA135" s="145"/>
    </row>
    <row r="136" spans="2:55" s="134" customFormat="1" ht="15.75" customHeight="1">
      <c r="B136" s="364" t="s">
        <v>150</v>
      </c>
      <c r="C136" s="341"/>
      <c r="D136" s="348"/>
      <c r="E136" s="337"/>
      <c r="F136" s="337"/>
      <c r="G136" s="338"/>
      <c r="H136" s="365"/>
      <c r="I136" s="366"/>
      <c r="J136" s="363"/>
      <c r="K136" s="135"/>
      <c r="L136" s="138"/>
      <c r="O136" s="137"/>
      <c r="P136" s="137"/>
      <c r="Q136" s="137"/>
      <c r="R136" s="170" t="s">
        <v>603</v>
      </c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34" customFormat="1" ht="36.6" customHeight="1">
      <c r="B137" s="341">
        <v>35</v>
      </c>
      <c r="C137" s="341" t="s">
        <v>146</v>
      </c>
      <c r="D137" s="348" t="s">
        <v>149</v>
      </c>
      <c r="E137" s="337" t="s">
        <v>148</v>
      </c>
      <c r="F137" s="337" t="s">
        <v>85</v>
      </c>
      <c r="G137" s="338"/>
      <c r="H137" s="362"/>
      <c r="I137" s="339"/>
      <c r="J137" s="363">
        <f>(G137*H137)+(G137*I137)</f>
        <v>0</v>
      </c>
      <c r="K137" s="135"/>
      <c r="L137" s="138"/>
      <c r="O137" s="137"/>
      <c r="P137" s="137"/>
      <c r="Q137" s="137"/>
      <c r="R137" s="170" t="s">
        <v>603</v>
      </c>
      <c r="AH137" s="135"/>
      <c r="AJ137" s="135"/>
      <c r="AK137" s="135"/>
      <c r="AU137" s="136"/>
      <c r="AV137" s="136"/>
      <c r="AW137" s="136"/>
      <c r="AX137" s="136"/>
      <c r="AY137" s="136"/>
      <c r="AZ137" s="135"/>
      <c r="BA137" s="136"/>
      <c r="BB137" s="135"/>
      <c r="BC137" s="135"/>
    </row>
    <row r="138" spans="2:55" s="134" customFormat="1" ht="36.6" customHeight="1">
      <c r="B138" s="341">
        <v>36</v>
      </c>
      <c r="C138" s="341" t="s">
        <v>146</v>
      </c>
      <c r="D138" s="348" t="s">
        <v>147</v>
      </c>
      <c r="E138" s="337" t="s">
        <v>144</v>
      </c>
      <c r="F138" s="337" t="s">
        <v>85</v>
      </c>
      <c r="G138" s="338"/>
      <c r="H138" s="362"/>
      <c r="I138" s="339"/>
      <c r="J138" s="363">
        <f>(G138*H138)+(G138*I138)</f>
        <v>0</v>
      </c>
      <c r="K138" s="135"/>
      <c r="L138" s="138"/>
      <c r="O138" s="137"/>
      <c r="P138" s="137"/>
      <c r="Q138" s="137"/>
      <c r="R138" s="170" t="s">
        <v>603</v>
      </c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341">
        <v>37</v>
      </c>
      <c r="C139" s="341" t="s">
        <v>146</v>
      </c>
      <c r="D139" s="348" t="s">
        <v>145</v>
      </c>
      <c r="E139" s="337" t="s">
        <v>144</v>
      </c>
      <c r="F139" s="337" t="s">
        <v>85</v>
      </c>
      <c r="G139" s="338"/>
      <c r="H139" s="362"/>
      <c r="I139" s="339"/>
      <c r="J139" s="363">
        <f>(G139*H139)+(G139*I139)</f>
        <v>0</v>
      </c>
      <c r="K139" s="135"/>
      <c r="L139" s="138"/>
      <c r="O139" s="137"/>
      <c r="P139" s="137"/>
      <c r="Q139" s="137"/>
      <c r="R139" s="170" t="s">
        <v>603</v>
      </c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44" customFormat="1" ht="28.2" customHeight="1">
      <c r="B140" s="326" t="s">
        <v>143</v>
      </c>
      <c r="C140" s="326"/>
      <c r="D140" s="327"/>
      <c r="E140" s="327"/>
      <c r="F140" s="327"/>
      <c r="G140" s="327"/>
      <c r="H140" s="327"/>
      <c r="I140" s="327"/>
      <c r="J140" s="328">
        <f>SUM(J141:J147)</f>
        <v>0</v>
      </c>
      <c r="N140" s="146" t="e">
        <f>SUM(#REF!)</f>
        <v>#REF!</v>
      </c>
      <c r="P140" s="146" t="e">
        <f>SUM(#REF!)</f>
        <v>#REF!</v>
      </c>
      <c r="R140" s="170"/>
      <c r="AH140" s="144" t="s">
        <v>141</v>
      </c>
      <c r="AJ140" s="144" t="s">
        <v>142</v>
      </c>
      <c r="AK140" s="144" t="s">
        <v>141</v>
      </c>
      <c r="AO140" s="144" t="s">
        <v>140</v>
      </c>
      <c r="BA140" s="145" t="e">
        <f>SUM(#REF!)</f>
        <v>#REF!</v>
      </c>
    </row>
    <row r="141" spans="2:55" s="134" customFormat="1" ht="22.95" customHeight="1">
      <c r="B141" s="134">
        <v>38</v>
      </c>
      <c r="C141" s="134" t="s">
        <v>130</v>
      </c>
      <c r="D141" s="143" t="s">
        <v>139</v>
      </c>
      <c r="E141" s="135"/>
      <c r="F141" s="135" t="s">
        <v>71</v>
      </c>
      <c r="G141" s="142">
        <v>1</v>
      </c>
      <c r="H141" s="141">
        <v>0</v>
      </c>
      <c r="I141" s="140"/>
      <c r="J141" s="139">
        <f t="shared" ref="J141:J147" si="2"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34" customFormat="1" ht="22.95" customHeight="1">
      <c r="B142" s="134">
        <v>39</v>
      </c>
      <c r="C142" s="134" t="s">
        <v>130</v>
      </c>
      <c r="D142" s="143" t="s">
        <v>138</v>
      </c>
      <c r="E142" s="135"/>
      <c r="F142" s="135" t="s">
        <v>71</v>
      </c>
      <c r="G142" s="142">
        <v>1</v>
      </c>
      <c r="H142" s="141">
        <v>0</v>
      </c>
      <c r="I142" s="140"/>
      <c r="J142" s="139">
        <f t="shared" si="2"/>
        <v>0</v>
      </c>
      <c r="K142" s="135"/>
      <c r="L142" s="138"/>
      <c r="O142" s="137"/>
      <c r="P142" s="137"/>
      <c r="Q142" s="137"/>
      <c r="AH142" s="135"/>
      <c r="AJ142" s="135"/>
      <c r="AK142" s="135"/>
      <c r="AU142" s="136"/>
      <c r="AV142" s="136"/>
      <c r="AW142" s="136"/>
      <c r="AX142" s="136"/>
      <c r="AY142" s="136"/>
      <c r="AZ142" s="135"/>
      <c r="BA142" s="136"/>
      <c r="BB142" s="135"/>
      <c r="BC142" s="135"/>
    </row>
    <row r="143" spans="2:55" s="134" customFormat="1" ht="22.95" customHeight="1">
      <c r="B143" s="134">
        <v>40</v>
      </c>
      <c r="C143" s="134" t="s">
        <v>130</v>
      </c>
      <c r="D143" s="143" t="s">
        <v>135</v>
      </c>
      <c r="E143" s="135"/>
      <c r="F143" s="135" t="s">
        <v>71</v>
      </c>
      <c r="G143" s="142">
        <v>1</v>
      </c>
      <c r="H143" s="141">
        <v>0</v>
      </c>
      <c r="I143" s="140"/>
      <c r="J143" s="139">
        <f t="shared" si="2"/>
        <v>0</v>
      </c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22.95" customHeight="1">
      <c r="B144" s="134">
        <v>41</v>
      </c>
      <c r="C144" s="134" t="s">
        <v>130</v>
      </c>
      <c r="D144" s="143" t="s">
        <v>133</v>
      </c>
      <c r="E144" s="135"/>
      <c r="F144" s="135" t="s">
        <v>71</v>
      </c>
      <c r="G144" s="142">
        <v>1</v>
      </c>
      <c r="H144" s="141">
        <v>0</v>
      </c>
      <c r="I144" s="140"/>
      <c r="J144" s="139">
        <f t="shared" si="2"/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22.95" customHeight="1">
      <c r="B145" s="134">
        <v>42</v>
      </c>
      <c r="C145" s="134" t="s">
        <v>130</v>
      </c>
      <c r="D145" s="143" t="s">
        <v>132</v>
      </c>
      <c r="E145" s="135"/>
      <c r="F145" s="135" t="s">
        <v>71</v>
      </c>
      <c r="G145" s="142">
        <v>1</v>
      </c>
      <c r="H145" s="141">
        <v>0</v>
      </c>
      <c r="I145" s="140"/>
      <c r="J145" s="139">
        <f t="shared" si="2"/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22.95" customHeight="1">
      <c r="B146" s="134">
        <v>43</v>
      </c>
      <c r="C146" s="134" t="s">
        <v>130</v>
      </c>
      <c r="D146" s="143" t="s">
        <v>131</v>
      </c>
      <c r="E146" s="135"/>
      <c r="F146" s="135" t="s">
        <v>71</v>
      </c>
      <c r="G146" s="142">
        <v>1</v>
      </c>
      <c r="H146" s="141">
        <v>0</v>
      </c>
      <c r="I146" s="140"/>
      <c r="J146" s="139">
        <f t="shared" si="2"/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34" customFormat="1" ht="22.95" customHeight="1">
      <c r="B147" s="134">
        <v>44</v>
      </c>
      <c r="C147" s="134" t="s">
        <v>130</v>
      </c>
      <c r="D147" s="143" t="s">
        <v>129</v>
      </c>
      <c r="E147" s="135"/>
      <c r="F147" s="135" t="s">
        <v>71</v>
      </c>
      <c r="G147" s="142">
        <v>1</v>
      </c>
      <c r="H147" s="141">
        <v>0</v>
      </c>
      <c r="I147" s="140"/>
      <c r="J147" s="139">
        <f t="shared" si="2"/>
        <v>0</v>
      </c>
      <c r="K147" s="135"/>
      <c r="L147" s="138"/>
      <c r="O147" s="137"/>
      <c r="P147" s="137"/>
      <c r="Q147" s="137"/>
      <c r="AH147" s="135"/>
      <c r="AJ147" s="135"/>
      <c r="AK147" s="135"/>
      <c r="AU147" s="136"/>
      <c r="AV147" s="136"/>
      <c r="AW147" s="136"/>
      <c r="AX147" s="136"/>
      <c r="AY147" s="136"/>
      <c r="AZ147" s="135"/>
      <c r="BA147" s="136"/>
      <c r="BB147" s="135"/>
      <c r="BC147" s="135"/>
    </row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password="CCE2" sheet="1" objects="1" scenarios="1"/>
  <mergeCells count="4">
    <mergeCell ref="B1:J1"/>
    <mergeCell ref="D17:J17"/>
    <mergeCell ref="B25:J25"/>
    <mergeCell ref="B68:J68"/>
  </mergeCells>
  <pageMargins left="0.7" right="0.7" top="0.78740157499999996" bottom="0.78740157499999996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07"/>
  <sheetViews>
    <sheetView topLeftCell="A81" zoomScaleNormal="100" workbookViewId="0">
      <selection activeCell="AE90" sqref="AE90:AK90"/>
    </sheetView>
  </sheetViews>
  <sheetFormatPr defaultColWidth="9.109375" defaultRowHeight="10.199999999999999"/>
  <cols>
    <col min="1" max="1" width="3.5546875" style="10" customWidth="1"/>
    <col min="2" max="31" width="2.33203125" style="10" customWidth="1"/>
    <col min="32" max="32" width="2.88671875" style="10" customWidth="1"/>
    <col min="33" max="33" width="27.109375" style="10" customWidth="1"/>
    <col min="34" max="35" width="2.109375" style="10" customWidth="1"/>
    <col min="36" max="36" width="7.109375" style="10" customWidth="1"/>
    <col min="37" max="37" width="2.88671875" style="10" customWidth="1"/>
    <col min="38" max="38" width="11.44140625" style="10" customWidth="1"/>
    <col min="39" max="39" width="6.44140625" style="10" customWidth="1"/>
    <col min="40" max="40" width="3.5546875" style="10" customWidth="1"/>
    <col min="41" max="41" width="13.44140625" style="10" hidden="1" customWidth="1"/>
    <col min="42" max="42" width="11.6640625" style="10" customWidth="1"/>
    <col min="43" max="16384" width="9.109375" style="10"/>
  </cols>
  <sheetData>
    <row r="1" spans="2:42" ht="25.2" customHeight="1">
      <c r="B1" s="39" t="s">
        <v>70</v>
      </c>
      <c r="AP1" s="43"/>
    </row>
    <row r="2" spans="2:42" ht="12" customHeight="1">
      <c r="B2" s="64" t="s">
        <v>36</v>
      </c>
      <c r="I2" s="394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P2" s="43"/>
    </row>
    <row r="3" spans="2:42" ht="37.200000000000003" customHeight="1">
      <c r="B3" s="63" t="s">
        <v>35</v>
      </c>
      <c r="I3" s="396" t="s">
        <v>270</v>
      </c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45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2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3.8">
      <c r="C10" s="56" t="s">
        <v>59</v>
      </c>
      <c r="AI10" s="33" t="s">
        <v>58</v>
      </c>
      <c r="AL10" s="12" t="s">
        <v>22</v>
      </c>
      <c r="AP10" s="43"/>
    </row>
    <row r="11" spans="2:42" ht="7.2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45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2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45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2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97" t="s">
        <v>22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P19" s="43"/>
    </row>
    <row r="20" spans="1:42" ht="7.2" customHeight="1">
      <c r="AP20" s="43"/>
    </row>
    <row r="21" spans="1:42" ht="7.2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5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98">
        <f>ROUND(AE87,2)</f>
        <v>0</v>
      </c>
      <c r="AJ22" s="399"/>
      <c r="AK22" s="399"/>
      <c r="AL22" s="399"/>
      <c r="AM22" s="399"/>
      <c r="AP22" s="15"/>
    </row>
    <row r="23" spans="1:42" s="14" customFormat="1" ht="7.2" customHeight="1">
      <c r="AP23" s="15"/>
    </row>
    <row r="24" spans="1:42" s="14" customFormat="1" ht="13.8">
      <c r="J24" s="400" t="s">
        <v>55</v>
      </c>
      <c r="K24" s="400"/>
      <c r="L24" s="400"/>
      <c r="M24" s="400"/>
      <c r="N24" s="400"/>
      <c r="U24" s="400" t="s">
        <v>54</v>
      </c>
      <c r="V24" s="400"/>
      <c r="W24" s="400"/>
      <c r="X24" s="400"/>
      <c r="Y24" s="400"/>
      <c r="Z24" s="400"/>
      <c r="AA24" s="400"/>
      <c r="AB24" s="400"/>
      <c r="AC24" s="400"/>
      <c r="AI24" s="400" t="s">
        <v>53</v>
      </c>
      <c r="AJ24" s="400"/>
      <c r="AK24" s="400"/>
      <c r="AL24" s="400"/>
      <c r="AM24" s="400"/>
      <c r="AP24" s="15"/>
    </row>
    <row r="25" spans="1:42" s="50" customFormat="1" ht="14.4" customHeight="1">
      <c r="B25" s="33" t="s">
        <v>52</v>
      </c>
      <c r="D25" s="33" t="s">
        <v>51</v>
      </c>
      <c r="J25" s="387">
        <v>0.21</v>
      </c>
      <c r="K25" s="388"/>
      <c r="L25" s="388"/>
      <c r="M25" s="388"/>
      <c r="N25" s="388"/>
      <c r="U25" s="389">
        <f>AI22</f>
        <v>0</v>
      </c>
      <c r="V25" s="388"/>
      <c r="W25" s="388"/>
      <c r="X25" s="388"/>
      <c r="Y25" s="388"/>
      <c r="Z25" s="388"/>
      <c r="AA25" s="388"/>
      <c r="AB25" s="388"/>
      <c r="AC25" s="388"/>
      <c r="AI25" s="389">
        <f>U25*0.21</f>
        <v>0</v>
      </c>
      <c r="AJ25" s="388"/>
      <c r="AK25" s="388"/>
      <c r="AL25" s="388"/>
      <c r="AM25" s="388"/>
      <c r="AP25" s="51"/>
    </row>
    <row r="26" spans="1:42" s="50" customFormat="1" ht="14.4" customHeight="1">
      <c r="D26" s="33" t="s">
        <v>50</v>
      </c>
      <c r="J26" s="387">
        <v>0.15</v>
      </c>
      <c r="K26" s="388"/>
      <c r="L26" s="388"/>
      <c r="M26" s="388"/>
      <c r="N26" s="388"/>
      <c r="U26" s="389">
        <v>0</v>
      </c>
      <c r="V26" s="388"/>
      <c r="W26" s="388"/>
      <c r="X26" s="388"/>
      <c r="Y26" s="388"/>
      <c r="Z26" s="388"/>
      <c r="AA26" s="388"/>
      <c r="AB26" s="388"/>
      <c r="AC26" s="388"/>
      <c r="AI26" s="389">
        <f>U26*0.15</f>
        <v>0</v>
      </c>
      <c r="AJ26" s="388"/>
      <c r="AK26" s="388"/>
      <c r="AL26" s="388"/>
      <c r="AM26" s="388"/>
      <c r="AP26" s="51"/>
    </row>
    <row r="27" spans="1:42" s="50" customFormat="1" ht="14.4" hidden="1" customHeight="1">
      <c r="D27" s="33" t="s">
        <v>49</v>
      </c>
      <c r="J27" s="387">
        <v>0.21</v>
      </c>
      <c r="K27" s="388"/>
      <c r="L27" s="388"/>
      <c r="M27" s="388"/>
      <c r="N27" s="388"/>
      <c r="U27" s="389" t="e">
        <f>ROUND(#REF!, 2)</f>
        <v>#REF!</v>
      </c>
      <c r="V27" s="388"/>
      <c r="W27" s="388"/>
      <c r="X27" s="388"/>
      <c r="Y27" s="388"/>
      <c r="Z27" s="388"/>
      <c r="AA27" s="388"/>
      <c r="AB27" s="388"/>
      <c r="AC27" s="388"/>
      <c r="AI27" s="389">
        <v>0</v>
      </c>
      <c r="AJ27" s="388"/>
      <c r="AK27" s="388"/>
      <c r="AL27" s="388"/>
      <c r="AM27" s="388"/>
      <c r="AP27" s="51"/>
    </row>
    <row r="28" spans="1:42" s="50" customFormat="1" ht="14.4" hidden="1" customHeight="1">
      <c r="D28" s="33" t="s">
        <v>48</v>
      </c>
      <c r="J28" s="387">
        <v>0.15</v>
      </c>
      <c r="K28" s="388"/>
      <c r="L28" s="388"/>
      <c r="M28" s="388"/>
      <c r="N28" s="388"/>
      <c r="U28" s="389" t="e">
        <f>ROUND(#REF!, 2)</f>
        <v>#REF!</v>
      </c>
      <c r="V28" s="388"/>
      <c r="W28" s="388"/>
      <c r="X28" s="388"/>
      <c r="Y28" s="388"/>
      <c r="Z28" s="388"/>
      <c r="AA28" s="388"/>
      <c r="AB28" s="388"/>
      <c r="AC28" s="388"/>
      <c r="AI28" s="389">
        <v>0</v>
      </c>
      <c r="AJ28" s="388"/>
      <c r="AK28" s="388"/>
      <c r="AL28" s="388"/>
      <c r="AM28" s="388"/>
      <c r="AP28" s="51"/>
    </row>
    <row r="29" spans="1:42" s="50" customFormat="1" ht="14.4" hidden="1" customHeight="1">
      <c r="D29" s="33" t="s">
        <v>47</v>
      </c>
      <c r="J29" s="387">
        <v>0</v>
      </c>
      <c r="K29" s="388"/>
      <c r="L29" s="388"/>
      <c r="M29" s="388"/>
      <c r="N29" s="388"/>
      <c r="U29" s="389" t="e">
        <f>ROUND(#REF!, 2)</f>
        <v>#REF!</v>
      </c>
      <c r="V29" s="388"/>
      <c r="W29" s="388"/>
      <c r="X29" s="388"/>
      <c r="Y29" s="388"/>
      <c r="Z29" s="388"/>
      <c r="AA29" s="388"/>
      <c r="AB29" s="388"/>
      <c r="AC29" s="388"/>
      <c r="AI29" s="389">
        <v>0</v>
      </c>
      <c r="AJ29" s="388"/>
      <c r="AK29" s="388"/>
      <c r="AL29" s="388"/>
      <c r="AM29" s="388"/>
      <c r="AP29" s="51"/>
    </row>
    <row r="30" spans="1:42" s="14" customFormat="1" ht="7.2" customHeight="1">
      <c r="AP30" s="15"/>
    </row>
    <row r="31" spans="1:42" s="14" customFormat="1" ht="25.95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90" t="s">
        <v>44</v>
      </c>
      <c r="W31" s="391"/>
      <c r="X31" s="391"/>
      <c r="Y31" s="391"/>
      <c r="Z31" s="391"/>
      <c r="AA31" s="47"/>
      <c r="AB31" s="47"/>
      <c r="AC31" s="47"/>
      <c r="AD31" s="47"/>
      <c r="AE31" s="47"/>
      <c r="AF31" s="47"/>
      <c r="AG31" s="47"/>
      <c r="AH31" s="47"/>
      <c r="AI31" s="392">
        <f>SUM(AI22:AI29)</f>
        <v>0</v>
      </c>
      <c r="AJ31" s="391"/>
      <c r="AK31" s="391"/>
      <c r="AL31" s="391"/>
      <c r="AM31" s="393"/>
      <c r="AN31" s="46"/>
      <c r="AO31" s="46"/>
      <c r="AP31" s="15"/>
    </row>
    <row r="32" spans="1:42" s="14" customFormat="1" ht="7.2" customHeight="1">
      <c r="AP32" s="15"/>
    </row>
    <row r="33" spans="2:42" s="14" customFormat="1" ht="14.4" customHeight="1">
      <c r="AP33" s="15"/>
    </row>
    <row r="34" spans="2:42" ht="14.4" customHeight="1">
      <c r="AP34" s="43"/>
    </row>
    <row r="35" spans="2:42" ht="14.4" customHeight="1">
      <c r="AP35" s="43"/>
    </row>
    <row r="36" spans="2:42" ht="14.4" customHeight="1">
      <c r="AP36" s="43"/>
    </row>
    <row r="37" spans="2:42" ht="14.4" customHeight="1">
      <c r="AP37" s="43"/>
    </row>
    <row r="38" spans="2:42" ht="14.4" customHeight="1">
      <c r="AP38" s="43"/>
    </row>
    <row r="39" spans="2:42" ht="14.4" customHeight="1">
      <c r="AP39" s="43"/>
    </row>
    <row r="40" spans="2:42" ht="14.4" customHeight="1">
      <c r="AP40" s="43"/>
    </row>
    <row r="41" spans="2:42" ht="14.4" customHeight="1">
      <c r="AP41" s="43"/>
    </row>
    <row r="42" spans="2:42" ht="14.4" customHeight="1">
      <c r="AP42" s="43"/>
    </row>
    <row r="43" spans="2:42" ht="14.4" customHeight="1">
      <c r="AP43" s="43"/>
    </row>
    <row r="44" spans="2:42" ht="14.4" customHeight="1">
      <c r="AP44" s="43"/>
    </row>
    <row r="45" spans="2:42" s="14" customFormat="1" ht="14.4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3.8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3.8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3.8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2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2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2" customHeight="1">
      <c r="A75" s="39" t="s">
        <v>37</v>
      </c>
      <c r="AP75" s="15"/>
    </row>
    <row r="76" spans="1:42" s="14" customFormat="1" ht="7.2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200000000000003" customHeight="1">
      <c r="A78" s="37" t="s">
        <v>35</v>
      </c>
      <c r="J78" s="382" t="str">
        <f>I3</f>
        <v>UK KAM  -rekonstrukce a oprava bloku B, koleje Kajetánka I - NEI</v>
      </c>
      <c r="K78" s="383"/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P78" s="36"/>
    </row>
    <row r="79" spans="1:42" s="14" customFormat="1" ht="7.2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84" t="str">
        <f>IF(AL4= "","",AL4)</f>
        <v/>
      </c>
      <c r="AL80" s="384"/>
      <c r="AP80" s="15"/>
    </row>
    <row r="81" spans="1:42" s="14" customFormat="1" ht="7.2" customHeight="1">
      <c r="AP81" s="15"/>
    </row>
    <row r="82" spans="1:42" s="14" customFormat="1" ht="15.15" customHeight="1">
      <c r="A82" s="33" t="s">
        <v>32</v>
      </c>
      <c r="J82" s="32" t="str">
        <f>IF(C7= "","",C7)</f>
        <v xml:space="preserve"> </v>
      </c>
      <c r="AG82" s="33" t="s">
        <v>31</v>
      </c>
      <c r="AK82" s="385" t="str">
        <f>IF(C13="","",C13)</f>
        <v xml:space="preserve"> </v>
      </c>
      <c r="AL82" s="386"/>
      <c r="AM82" s="386"/>
      <c r="AN82" s="386"/>
      <c r="AP82" s="15"/>
    </row>
    <row r="83" spans="1:42" s="14" customFormat="1" ht="15.15" customHeight="1">
      <c r="A83" s="33" t="s">
        <v>30</v>
      </c>
      <c r="J83" s="32" t="str">
        <f>IF(C10="","",C10)</f>
        <v xml:space="preserve"> </v>
      </c>
      <c r="AG83" s="33" t="s">
        <v>29</v>
      </c>
      <c r="AK83" s="385" t="str">
        <f>IF(C16="","",C16)</f>
        <v xml:space="preserve"> </v>
      </c>
      <c r="AL83" s="386"/>
      <c r="AM83" s="386"/>
      <c r="AN83" s="386"/>
      <c r="AP83" s="15"/>
    </row>
    <row r="84" spans="1:42" s="14" customFormat="1" ht="10.95" customHeight="1">
      <c r="AP84" s="15"/>
    </row>
    <row r="85" spans="1:42" s="14" customFormat="1" ht="29.25" customHeight="1">
      <c r="A85" s="377" t="s">
        <v>28</v>
      </c>
      <c r="B85" s="378"/>
      <c r="C85" s="378"/>
      <c r="D85" s="378"/>
      <c r="E85" s="378"/>
      <c r="F85" s="31"/>
      <c r="G85" s="379" t="s">
        <v>27</v>
      </c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80" t="s">
        <v>26</v>
      </c>
      <c r="AF85" s="378"/>
      <c r="AG85" s="378"/>
      <c r="AH85" s="378"/>
      <c r="AI85" s="378"/>
      <c r="AJ85" s="378"/>
      <c r="AK85" s="378"/>
      <c r="AL85" s="379" t="s">
        <v>25</v>
      </c>
      <c r="AM85" s="378"/>
      <c r="AN85" s="381"/>
      <c r="AO85" s="30" t="s">
        <v>24</v>
      </c>
      <c r="AP85" s="15"/>
    </row>
    <row r="86" spans="1:42" s="14" customFormat="1" ht="10.95" customHeight="1">
      <c r="AP86" s="15"/>
    </row>
    <row r="87" spans="1:42" s="21" customFormat="1" ht="32.4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73">
        <f>AE89+AE92</f>
        <v>0</v>
      </c>
      <c r="AF87" s="373"/>
      <c r="AG87" s="373"/>
      <c r="AH87" s="373"/>
      <c r="AI87" s="373"/>
      <c r="AJ87" s="373"/>
      <c r="AK87" s="373"/>
      <c r="AL87" s="374">
        <f>AL89+AL92</f>
        <v>0</v>
      </c>
      <c r="AM87" s="374"/>
      <c r="AN87" s="374"/>
      <c r="AO87" s="23" t="s">
        <v>22</v>
      </c>
      <c r="AP87" s="24"/>
    </row>
    <row r="88" spans="1:42" s="21" customFormat="1" ht="32.4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</row>
    <row r="89" spans="1:42" s="21" customFormat="1" ht="32.4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73">
        <f>SUM(AE90:AK91)</f>
        <v>0</v>
      </c>
      <c r="AF89" s="373"/>
      <c r="AG89" s="373"/>
      <c r="AH89" s="373"/>
      <c r="AI89" s="373"/>
      <c r="AJ89" s="373"/>
      <c r="AK89" s="373"/>
      <c r="AL89" s="374">
        <f>SUM(AL90:AN91)</f>
        <v>0</v>
      </c>
      <c r="AM89" s="374"/>
      <c r="AN89" s="374"/>
      <c r="AO89" s="23"/>
      <c r="AP89" s="24"/>
    </row>
    <row r="90" spans="1:42" s="21" customFormat="1" ht="32.4" customHeight="1">
      <c r="A90" s="28"/>
      <c r="B90" s="186" t="s">
        <v>269</v>
      </c>
      <c r="C90" s="186"/>
      <c r="D90" s="186"/>
      <c r="E90" s="186"/>
      <c r="F90" s="186"/>
      <c r="G90" s="19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375">
        <f>'D.1.1-Stavba-etapa 1'!H150</f>
        <v>0</v>
      </c>
      <c r="AF90" s="376"/>
      <c r="AG90" s="376"/>
      <c r="AH90" s="376"/>
      <c r="AI90" s="376"/>
      <c r="AJ90" s="376"/>
      <c r="AK90" s="376"/>
      <c r="AL90" s="375">
        <f>AE90*0.21</f>
        <v>0</v>
      </c>
      <c r="AM90" s="376"/>
      <c r="AN90" s="376"/>
      <c r="AO90" s="23"/>
      <c r="AP90" s="24"/>
    </row>
    <row r="91" spans="1:42" s="21" customFormat="1" ht="32.4" customHeight="1">
      <c r="A91" s="28"/>
      <c r="B91" s="20" t="s">
        <v>267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75">
        <f>'D.1.4.c-ZTI-etapa 1'!G3</f>
        <v>0</v>
      </c>
      <c r="AF91" s="376"/>
      <c r="AG91" s="376"/>
      <c r="AH91" s="376"/>
      <c r="AI91" s="376"/>
      <c r="AJ91" s="376"/>
      <c r="AK91" s="376"/>
      <c r="AL91" s="375">
        <f>AE91*0.21</f>
        <v>0</v>
      </c>
      <c r="AM91" s="376"/>
      <c r="AN91" s="376"/>
      <c r="AO91" s="23"/>
      <c r="AP91" s="24"/>
    </row>
    <row r="92" spans="1:42" s="21" customFormat="1" ht="32.4" customHeight="1">
      <c r="A92" s="28" t="s">
        <v>21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73">
        <f>SUM(AE93:AK94)</f>
        <v>0</v>
      </c>
      <c r="AF92" s="373"/>
      <c r="AG92" s="373"/>
      <c r="AH92" s="373"/>
      <c r="AI92" s="373"/>
      <c r="AJ92" s="373"/>
      <c r="AK92" s="373"/>
      <c r="AL92" s="374">
        <f>SUM(AL93:AN94)</f>
        <v>0</v>
      </c>
      <c r="AM92" s="374"/>
      <c r="AN92" s="374"/>
      <c r="AO92" s="23"/>
      <c r="AP92" s="24"/>
    </row>
    <row r="93" spans="1:42" s="182" customFormat="1" ht="16.5" customHeight="1">
      <c r="A93" s="20"/>
      <c r="B93" s="186" t="s">
        <v>269</v>
      </c>
      <c r="C93" s="186"/>
      <c r="D93" s="186"/>
      <c r="E93" s="186"/>
      <c r="F93" s="186"/>
      <c r="G93" s="19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375">
        <f>'D.1.1-Stavba-etapa 1'!H150</f>
        <v>0</v>
      </c>
      <c r="AF93" s="376"/>
      <c r="AG93" s="376"/>
      <c r="AH93" s="376"/>
      <c r="AI93" s="376"/>
      <c r="AJ93" s="376"/>
      <c r="AK93" s="376"/>
      <c r="AL93" s="375">
        <f>AE93*0.21</f>
        <v>0</v>
      </c>
      <c r="AM93" s="376"/>
      <c r="AN93" s="376"/>
      <c r="AO93" s="184" t="s">
        <v>268</v>
      </c>
      <c r="AP93" s="183"/>
    </row>
    <row r="94" spans="1:42" s="14" customFormat="1" ht="30" customHeight="1">
      <c r="B94" s="20" t="s">
        <v>267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75">
        <f>'D.1.4.c-ZTI-etapa 2'!G3</f>
        <v>0</v>
      </c>
      <c r="AF94" s="376"/>
      <c r="AG94" s="376"/>
      <c r="AH94" s="376"/>
      <c r="AI94" s="376"/>
      <c r="AJ94" s="376"/>
      <c r="AK94" s="376"/>
      <c r="AL94" s="375">
        <f>AE94*0.21</f>
        <v>0</v>
      </c>
      <c r="AM94" s="376"/>
      <c r="AN94" s="376"/>
      <c r="AP94" s="15"/>
    </row>
    <row r="95" spans="1:42" s="14" customFormat="1" ht="7.2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5"/>
    </row>
    <row r="97" spans="2:2" ht="13.8">
      <c r="B97" s="13" t="s">
        <v>17</v>
      </c>
    </row>
    <row r="98" spans="2:2" ht="13.8">
      <c r="B98" s="13" t="s">
        <v>16</v>
      </c>
    </row>
    <row r="99" spans="2:2" ht="13.8">
      <c r="B99" s="13" t="s">
        <v>15</v>
      </c>
    </row>
    <row r="100" spans="2:2" ht="13.8">
      <c r="B100" s="13" t="s">
        <v>14</v>
      </c>
    </row>
    <row r="101" spans="2:2" ht="13.8">
      <c r="B101" s="13" t="s">
        <v>13</v>
      </c>
    </row>
    <row r="102" spans="2:2" ht="13.8">
      <c r="B102" s="13" t="s">
        <v>12</v>
      </c>
    </row>
    <row r="103" spans="2:2" ht="13.8">
      <c r="B103" s="13" t="s">
        <v>11</v>
      </c>
    </row>
    <row r="104" spans="2:2">
      <c r="B104" s="12"/>
    </row>
    <row r="105" spans="2:2" ht="13.8">
      <c r="B105" s="11" t="s">
        <v>10</v>
      </c>
    </row>
    <row r="106" spans="2:2" ht="13.8">
      <c r="B106" s="11" t="s">
        <v>9</v>
      </c>
    </row>
    <row r="107" spans="2:2" ht="13.8">
      <c r="B107" s="11" t="s">
        <v>8</v>
      </c>
    </row>
  </sheetData>
  <sheetProtection algorithmName="SHA-512" hashValue="mimQgEnwHqGt4ve/50mBnkJuhz7rk3iqO1NutdkP/daFxs/bFktLEXeznHikkEUvafkyBCzvuN3RW7lC3HeqTQ==" saltValue="ss+X9hIZefWZ6Stfkr2h6w==" spinCount="100000" sheet="1" objects="1" scenarios="1"/>
  <mergeCells count="46">
    <mergeCell ref="I2:AM2"/>
    <mergeCell ref="I3:AM3"/>
    <mergeCell ref="C19:AL19"/>
    <mergeCell ref="AI22:AM22"/>
    <mergeCell ref="J24:N24"/>
    <mergeCell ref="U24:AC24"/>
    <mergeCell ref="AI24:AM24"/>
    <mergeCell ref="J29:N29"/>
    <mergeCell ref="U29:AC29"/>
    <mergeCell ref="AI29:AM29"/>
    <mergeCell ref="J25:N25"/>
    <mergeCell ref="U25:AC25"/>
    <mergeCell ref="AI25:AM25"/>
    <mergeCell ref="J26:N26"/>
    <mergeCell ref="U26:AC26"/>
    <mergeCell ref="AI26:AM26"/>
    <mergeCell ref="J27:N27"/>
    <mergeCell ref="U27:AC27"/>
    <mergeCell ref="AI27:AM27"/>
    <mergeCell ref="J28:N28"/>
    <mergeCell ref="U28:AC28"/>
    <mergeCell ref="AI28:AM28"/>
    <mergeCell ref="V31:Z31"/>
    <mergeCell ref="AI31:AM31"/>
    <mergeCell ref="AK80:AL80"/>
    <mergeCell ref="AK82:AN82"/>
    <mergeCell ref="AK83:AN83"/>
    <mergeCell ref="J78:AM78"/>
    <mergeCell ref="AE94:AK94"/>
    <mergeCell ref="AL94:AN94"/>
    <mergeCell ref="AE87:AK87"/>
    <mergeCell ref="AL87:AN87"/>
    <mergeCell ref="AE93:AK93"/>
    <mergeCell ref="AE89:AK89"/>
    <mergeCell ref="AL93:AN93"/>
    <mergeCell ref="AE92:AK92"/>
    <mergeCell ref="AL92:AN92"/>
    <mergeCell ref="AE90:AK90"/>
    <mergeCell ref="AL90:AN90"/>
    <mergeCell ref="AE91:AK91"/>
    <mergeCell ref="AL91:AN91"/>
    <mergeCell ref="A85:E85"/>
    <mergeCell ref="G85:AD85"/>
    <mergeCell ref="AE85:AK85"/>
    <mergeCell ref="AL85:AN85"/>
    <mergeCell ref="AL89:AN89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50"/>
  <sheetViews>
    <sheetView showGridLines="0" zoomScaleNormal="100" workbookViewId="0">
      <pane ySplit="2" topLeftCell="A129" activePane="bottomLeft" state="frozenSplit"/>
      <selection activeCell="AE94" sqref="AE94:AK94"/>
      <selection pane="bottomLeft" activeCell="K68" sqref="K68"/>
    </sheetView>
  </sheetViews>
  <sheetFormatPr defaultColWidth="9" defaultRowHeight="12" customHeight="1"/>
  <cols>
    <col min="1" max="1" width="6.33203125" style="192" customWidth="1"/>
    <col min="2" max="2" width="6.33203125" style="191" customWidth="1"/>
    <col min="3" max="3" width="13.33203125" style="191" customWidth="1"/>
    <col min="4" max="4" width="49.44140625" style="191" customWidth="1"/>
    <col min="5" max="5" width="5.6640625" style="190" customWidth="1"/>
    <col min="6" max="6" width="9.5546875" style="189" customWidth="1"/>
    <col min="7" max="7" width="13.33203125" style="188" customWidth="1"/>
    <col min="8" max="8" width="15.33203125" style="188" customWidth="1"/>
    <col min="9" max="16384" width="9" style="187"/>
  </cols>
  <sheetData>
    <row r="1" spans="1:8" s="65" customFormat="1" ht="24" customHeight="1">
      <c r="A1" s="234" t="s">
        <v>472</v>
      </c>
      <c r="B1" s="169"/>
      <c r="C1" s="233"/>
      <c r="D1" s="232"/>
      <c r="E1" s="190"/>
      <c r="F1" s="232" t="s">
        <v>99</v>
      </c>
      <c r="G1" s="232"/>
      <c r="H1" s="232" t="s">
        <v>471</v>
      </c>
    </row>
    <row r="2" spans="1:8" ht="6.75" customHeight="1">
      <c r="A2" s="230"/>
      <c r="B2" s="230"/>
      <c r="C2" s="230"/>
      <c r="D2" s="230"/>
      <c r="E2" s="231"/>
      <c r="F2" s="230"/>
      <c r="G2" s="230"/>
      <c r="H2" s="230"/>
    </row>
    <row r="3" spans="1:8" ht="24.75" customHeight="1">
      <c r="A3" s="229" t="s">
        <v>470</v>
      </c>
      <c r="B3" s="229" t="s">
        <v>469</v>
      </c>
      <c r="C3" s="229" t="s">
        <v>468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2.75" customHeight="1">
      <c r="A4" s="229" t="s">
        <v>141</v>
      </c>
      <c r="B4" s="229" t="s">
        <v>467</v>
      </c>
      <c r="C4" s="229" t="s">
        <v>460</v>
      </c>
      <c r="D4" s="229" t="s">
        <v>466</v>
      </c>
      <c r="E4" s="229" t="s">
        <v>465</v>
      </c>
      <c r="F4" s="229" t="s">
        <v>452</v>
      </c>
      <c r="G4" s="229" t="s">
        <v>464</v>
      </c>
      <c r="H4" s="229" t="s">
        <v>463</v>
      </c>
    </row>
    <row r="5" spans="1:8" s="193" customFormat="1" ht="6" customHeight="1">
      <c r="A5" s="228"/>
      <c r="B5" s="228"/>
      <c r="C5" s="228"/>
      <c r="D5" s="228"/>
      <c r="E5" s="228"/>
      <c r="F5" s="228"/>
      <c r="G5" s="228"/>
      <c r="H5" s="228"/>
    </row>
    <row r="6" spans="1:8" s="193" customFormat="1" ht="30.75" customHeight="1">
      <c r="A6" s="224"/>
      <c r="B6" s="227"/>
      <c r="C6" s="227" t="s">
        <v>462</v>
      </c>
      <c r="D6" s="227" t="s">
        <v>461</v>
      </c>
      <c r="E6" s="227"/>
      <c r="F6" s="226"/>
      <c r="G6" s="225"/>
      <c r="H6" s="224">
        <f>H7+H13+H31+H37+H43</f>
        <v>0</v>
      </c>
    </row>
    <row r="7" spans="1:8" s="193" customFormat="1" ht="28.5" customHeight="1">
      <c r="A7" s="210"/>
      <c r="B7" s="209"/>
      <c r="C7" s="209" t="s">
        <v>460</v>
      </c>
      <c r="D7" s="209" t="s">
        <v>459</v>
      </c>
      <c r="E7" s="209"/>
      <c r="F7" s="208"/>
      <c r="G7" s="207"/>
      <c r="H7" s="207">
        <f>SUM(H8:H11)</f>
        <v>0</v>
      </c>
    </row>
    <row r="8" spans="1:8" ht="24" customHeight="1">
      <c r="A8" s="206">
        <v>1</v>
      </c>
      <c r="B8" s="205" t="s">
        <v>407</v>
      </c>
      <c r="C8" s="205" t="s">
        <v>458</v>
      </c>
      <c r="D8" s="205" t="s">
        <v>457</v>
      </c>
      <c r="E8" s="205" t="s">
        <v>112</v>
      </c>
      <c r="F8" s="204">
        <f>SUM(F9:F10)</f>
        <v>850.41</v>
      </c>
      <c r="G8" s="203"/>
      <c r="H8" s="202">
        <f>F8*G8</f>
        <v>0</v>
      </c>
    </row>
    <row r="9" spans="1:8" s="193" customFormat="1" ht="13.5" customHeight="1">
      <c r="A9" s="201"/>
      <c r="B9" s="200"/>
      <c r="C9" s="200"/>
      <c r="D9" s="200" t="s">
        <v>456</v>
      </c>
      <c r="E9" s="200"/>
      <c r="F9" s="199">
        <v>992.25</v>
      </c>
      <c r="G9" s="198"/>
      <c r="H9" s="198"/>
    </row>
    <row r="10" spans="1:8" s="193" customFormat="1" ht="13.5" customHeight="1">
      <c r="A10" s="201"/>
      <c r="B10" s="200"/>
      <c r="C10" s="200"/>
      <c r="D10" s="200" t="s">
        <v>440</v>
      </c>
      <c r="E10" s="200"/>
      <c r="F10" s="199">
        <v>-141.84</v>
      </c>
      <c r="G10" s="198"/>
      <c r="H10" s="198"/>
    </row>
    <row r="11" spans="1:8" ht="13.5" customHeight="1">
      <c r="A11" s="206">
        <v>2</v>
      </c>
      <c r="B11" s="205" t="s">
        <v>407</v>
      </c>
      <c r="C11" s="205" t="s">
        <v>455</v>
      </c>
      <c r="D11" s="205" t="s">
        <v>454</v>
      </c>
      <c r="E11" s="205" t="s">
        <v>112</v>
      </c>
      <c r="F11" s="204">
        <f>SUM(F12)</f>
        <v>276.75</v>
      </c>
      <c r="G11" s="203"/>
      <c r="H11" s="202">
        <f>F11*G11</f>
        <v>0</v>
      </c>
    </row>
    <row r="12" spans="1:8" s="193" customFormat="1" ht="13.5" customHeight="1">
      <c r="A12" s="201"/>
      <c r="B12" s="200"/>
      <c r="C12" s="200"/>
      <c r="D12" s="200" t="s">
        <v>453</v>
      </c>
      <c r="E12" s="200"/>
      <c r="F12" s="199">
        <v>276.75</v>
      </c>
      <c r="G12" s="198"/>
      <c r="H12" s="198"/>
    </row>
    <row r="13" spans="1:8" s="193" customFormat="1" ht="28.5" customHeight="1">
      <c r="A13" s="210"/>
      <c r="B13" s="209"/>
      <c r="C13" s="209" t="s">
        <v>452</v>
      </c>
      <c r="D13" s="209" t="s">
        <v>451</v>
      </c>
      <c r="E13" s="209"/>
      <c r="F13" s="208"/>
      <c r="G13" s="207"/>
      <c r="H13" s="207">
        <f>SUM(H14:H28)</f>
        <v>0</v>
      </c>
    </row>
    <row r="14" spans="1:8" ht="24" customHeight="1">
      <c r="A14" s="206">
        <v>3</v>
      </c>
      <c r="B14" s="205" t="s">
        <v>435</v>
      </c>
      <c r="C14" s="205" t="s">
        <v>450</v>
      </c>
      <c r="D14" s="205" t="s">
        <v>449</v>
      </c>
      <c r="E14" s="205" t="s">
        <v>112</v>
      </c>
      <c r="F14" s="204">
        <f>SUM(F15)</f>
        <v>1703.4</v>
      </c>
      <c r="G14" s="203"/>
      <c r="H14" s="202">
        <f>F14*G14</f>
        <v>0</v>
      </c>
    </row>
    <row r="15" spans="1:8" s="193" customFormat="1" ht="13.5" customHeight="1">
      <c r="A15" s="201"/>
      <c r="B15" s="200"/>
      <c r="C15" s="200"/>
      <c r="D15" s="200" t="s">
        <v>448</v>
      </c>
      <c r="E15" s="200"/>
      <c r="F15" s="199">
        <v>1703.4</v>
      </c>
      <c r="G15" s="198"/>
      <c r="H15" s="198"/>
    </row>
    <row r="16" spans="1:8" ht="24" customHeight="1">
      <c r="A16" s="206">
        <v>4</v>
      </c>
      <c r="B16" s="205" t="s">
        <v>407</v>
      </c>
      <c r="C16" s="205" t="s">
        <v>447</v>
      </c>
      <c r="D16" s="205" t="s">
        <v>446</v>
      </c>
      <c r="E16" s="205" t="s">
        <v>112</v>
      </c>
      <c r="F16" s="204">
        <f>SUM(F17:F20)</f>
        <v>765.15</v>
      </c>
      <c r="G16" s="203"/>
      <c r="H16" s="202">
        <f>F16*G16</f>
        <v>0</v>
      </c>
    </row>
    <row r="17" spans="1:8" s="193" customFormat="1" ht="13.5" customHeight="1">
      <c r="A17" s="201"/>
      <c r="B17" s="200"/>
      <c r="C17" s="200"/>
      <c r="D17" s="200" t="s">
        <v>445</v>
      </c>
      <c r="E17" s="200"/>
      <c r="F17" s="199">
        <v>230.4</v>
      </c>
      <c r="G17" s="198"/>
      <c r="H17" s="198"/>
    </row>
    <row r="18" spans="1:8" s="193" customFormat="1" ht="13.5" customHeight="1">
      <c r="A18" s="201"/>
      <c r="B18" s="200"/>
      <c r="C18" s="200"/>
      <c r="D18" s="200" t="s">
        <v>295</v>
      </c>
      <c r="E18" s="200"/>
      <c r="F18" s="199">
        <v>-43.2</v>
      </c>
      <c r="G18" s="198"/>
      <c r="H18" s="198"/>
    </row>
    <row r="19" spans="1:8" s="193" customFormat="1" ht="13.5" customHeight="1">
      <c r="A19" s="201"/>
      <c r="B19" s="200"/>
      <c r="C19" s="200"/>
      <c r="D19" s="200" t="s">
        <v>444</v>
      </c>
      <c r="E19" s="200"/>
      <c r="F19" s="199">
        <v>648.87</v>
      </c>
      <c r="G19" s="198"/>
      <c r="H19" s="198"/>
    </row>
    <row r="20" spans="1:8" s="193" customFormat="1" ht="13.5" customHeight="1">
      <c r="A20" s="201"/>
      <c r="B20" s="200"/>
      <c r="C20" s="200"/>
      <c r="D20" s="200" t="s">
        <v>293</v>
      </c>
      <c r="E20" s="200"/>
      <c r="F20" s="199">
        <v>-70.92</v>
      </c>
      <c r="G20" s="198"/>
      <c r="H20" s="198"/>
    </row>
    <row r="21" spans="1:8" ht="24" customHeight="1">
      <c r="A21" s="206">
        <v>5</v>
      </c>
      <c r="B21" s="205" t="s">
        <v>407</v>
      </c>
      <c r="C21" s="205" t="s">
        <v>443</v>
      </c>
      <c r="D21" s="205" t="s">
        <v>442</v>
      </c>
      <c r="E21" s="205" t="s">
        <v>112</v>
      </c>
      <c r="F21" s="204">
        <f>SUM(F22:F27)</f>
        <v>694.92</v>
      </c>
      <c r="G21" s="203"/>
      <c r="H21" s="202">
        <f>F21*G21</f>
        <v>0</v>
      </c>
    </row>
    <row r="22" spans="1:8" s="193" customFormat="1" ht="13.5" customHeight="1">
      <c r="A22" s="201"/>
      <c r="B22" s="200"/>
      <c r="C22" s="200"/>
      <c r="D22" s="200" t="s">
        <v>441</v>
      </c>
      <c r="E22" s="200"/>
      <c r="F22" s="199">
        <v>509.25</v>
      </c>
      <c r="G22" s="198"/>
      <c r="H22" s="198"/>
    </row>
    <row r="23" spans="1:8" s="193" customFormat="1" ht="13.5" customHeight="1">
      <c r="A23" s="201"/>
      <c r="B23" s="200"/>
      <c r="C23" s="200"/>
      <c r="D23" s="200" t="s">
        <v>440</v>
      </c>
      <c r="E23" s="200"/>
      <c r="F23" s="199">
        <v>-141.84</v>
      </c>
      <c r="G23" s="198"/>
      <c r="H23" s="198"/>
    </row>
    <row r="24" spans="1:8" s="193" customFormat="1" ht="13.5" customHeight="1">
      <c r="A24" s="223"/>
      <c r="B24" s="222"/>
      <c r="C24" s="222"/>
      <c r="D24" s="222" t="s">
        <v>439</v>
      </c>
      <c r="E24" s="222"/>
      <c r="F24" s="221"/>
      <c r="G24" s="220"/>
      <c r="H24" s="220"/>
    </row>
    <row r="25" spans="1:8" s="193" customFormat="1" ht="13.5" customHeight="1">
      <c r="A25" s="201"/>
      <c r="B25" s="200"/>
      <c r="C25" s="200"/>
      <c r="D25" s="200" t="s">
        <v>438</v>
      </c>
      <c r="E25" s="200"/>
      <c r="F25" s="199">
        <v>249.6</v>
      </c>
      <c r="G25" s="198"/>
      <c r="H25" s="198"/>
    </row>
    <row r="26" spans="1:8" s="193" customFormat="1" ht="13.5" customHeight="1">
      <c r="A26" s="201"/>
      <c r="B26" s="200"/>
      <c r="C26" s="200"/>
      <c r="D26" s="200" t="s">
        <v>437</v>
      </c>
      <c r="E26" s="200"/>
      <c r="F26" s="199">
        <v>-27.72</v>
      </c>
      <c r="G26" s="198"/>
      <c r="H26" s="198"/>
    </row>
    <row r="27" spans="1:8" s="193" customFormat="1" ht="13.5" customHeight="1">
      <c r="A27" s="201"/>
      <c r="B27" s="200"/>
      <c r="C27" s="200"/>
      <c r="D27" s="200" t="s">
        <v>436</v>
      </c>
      <c r="E27" s="200"/>
      <c r="F27" s="199">
        <v>105.63</v>
      </c>
      <c r="G27" s="198"/>
      <c r="H27" s="198"/>
    </row>
    <row r="28" spans="1:8" ht="24" customHeight="1">
      <c r="A28" s="206">
        <v>6</v>
      </c>
      <c r="B28" s="205" t="s">
        <v>435</v>
      </c>
      <c r="C28" s="205" t="s">
        <v>434</v>
      </c>
      <c r="D28" s="205" t="s">
        <v>433</v>
      </c>
      <c r="E28" s="205" t="s">
        <v>112</v>
      </c>
      <c r="F28" s="204">
        <f>SUM(F29:F30)</f>
        <v>4407.45</v>
      </c>
      <c r="G28" s="203"/>
      <c r="H28" s="202">
        <f>F28*G28</f>
        <v>0</v>
      </c>
    </row>
    <row r="29" spans="1:8" s="193" customFormat="1" ht="13.5" customHeight="1">
      <c r="A29" s="201"/>
      <c r="B29" s="200"/>
      <c r="C29" s="200"/>
      <c r="D29" s="200" t="s">
        <v>432</v>
      </c>
      <c r="E29" s="200"/>
      <c r="F29" s="199">
        <v>4880.25</v>
      </c>
      <c r="G29" s="198"/>
      <c r="H29" s="198"/>
    </row>
    <row r="30" spans="1:8" s="193" customFormat="1" ht="13.5" customHeight="1">
      <c r="A30" s="201"/>
      <c r="B30" s="200"/>
      <c r="C30" s="200"/>
      <c r="D30" s="200" t="s">
        <v>431</v>
      </c>
      <c r="E30" s="200"/>
      <c r="F30" s="199">
        <v>-472.8</v>
      </c>
      <c r="G30" s="198"/>
      <c r="H30" s="198"/>
    </row>
    <row r="31" spans="1:8" s="193" customFormat="1" ht="28.5" customHeight="1">
      <c r="A31" s="210"/>
      <c r="B31" s="209"/>
      <c r="C31" s="209" t="s">
        <v>430</v>
      </c>
      <c r="D31" s="209" t="s">
        <v>429</v>
      </c>
      <c r="E31" s="209"/>
      <c r="F31" s="208"/>
      <c r="G31" s="207"/>
      <c r="H31" s="207">
        <f>SUM(H32:H34)</f>
        <v>0</v>
      </c>
    </row>
    <row r="32" spans="1:8" ht="13.5" customHeight="1">
      <c r="A32" s="206">
        <v>7</v>
      </c>
      <c r="B32" s="205" t="s">
        <v>412</v>
      </c>
      <c r="C32" s="205" t="s">
        <v>428</v>
      </c>
      <c r="D32" s="205" t="s">
        <v>427</v>
      </c>
      <c r="E32" s="205" t="s">
        <v>112</v>
      </c>
      <c r="F32" s="204">
        <f>SUM(F33)</f>
        <v>1254</v>
      </c>
      <c r="G32" s="203"/>
      <c r="H32" s="202">
        <f>F32*G32</f>
        <v>0</v>
      </c>
    </row>
    <row r="33" spans="1:8" s="193" customFormat="1" ht="13.5" customHeight="1">
      <c r="A33" s="201"/>
      <c r="B33" s="200"/>
      <c r="C33" s="200"/>
      <c r="D33" s="200" t="s">
        <v>426</v>
      </c>
      <c r="E33" s="200"/>
      <c r="F33" s="199">
        <v>1254</v>
      </c>
      <c r="G33" s="198"/>
      <c r="H33" s="198"/>
    </row>
    <row r="34" spans="1:8" ht="13.5" customHeight="1">
      <c r="A34" s="206">
        <v>8</v>
      </c>
      <c r="B34" s="205" t="s">
        <v>412</v>
      </c>
      <c r="C34" s="205" t="s">
        <v>425</v>
      </c>
      <c r="D34" s="205" t="s">
        <v>424</v>
      </c>
      <c r="E34" s="205" t="s">
        <v>112</v>
      </c>
      <c r="F34" s="204">
        <f>SUM(F35:F36)</f>
        <v>141.84</v>
      </c>
      <c r="G34" s="203"/>
      <c r="H34" s="202">
        <f>F34*G34</f>
        <v>0</v>
      </c>
    </row>
    <row r="35" spans="1:8" s="193" customFormat="1" ht="13.5" customHeight="1">
      <c r="A35" s="223"/>
      <c r="B35" s="222"/>
      <c r="C35" s="222"/>
      <c r="D35" s="222" t="s">
        <v>423</v>
      </c>
      <c r="E35" s="222"/>
      <c r="F35" s="221"/>
      <c r="G35" s="220"/>
      <c r="H35" s="220"/>
    </row>
    <row r="36" spans="1:8" s="193" customFormat="1" ht="13.5" customHeight="1">
      <c r="A36" s="201"/>
      <c r="B36" s="200"/>
      <c r="C36" s="200"/>
      <c r="D36" s="200" t="s">
        <v>422</v>
      </c>
      <c r="E36" s="200"/>
      <c r="F36" s="199">
        <v>141.84</v>
      </c>
      <c r="G36" s="198"/>
      <c r="H36" s="198"/>
    </row>
    <row r="37" spans="1:8" s="193" customFormat="1" ht="28.5" customHeight="1">
      <c r="A37" s="210"/>
      <c r="B37" s="209"/>
      <c r="C37" s="209" t="s">
        <v>421</v>
      </c>
      <c r="D37" s="209" t="s">
        <v>420</v>
      </c>
      <c r="E37" s="209"/>
      <c r="F37" s="208"/>
      <c r="G37" s="207"/>
      <c r="H37" s="207">
        <f>SUM(H38:H42)</f>
        <v>0</v>
      </c>
    </row>
    <row r="38" spans="1:8" ht="24" customHeight="1">
      <c r="A38" s="206">
        <v>9</v>
      </c>
      <c r="B38" s="205" t="s">
        <v>412</v>
      </c>
      <c r="C38" s="205" t="s">
        <v>419</v>
      </c>
      <c r="D38" s="205" t="s">
        <v>418</v>
      </c>
      <c r="E38" s="205" t="s">
        <v>404</v>
      </c>
      <c r="F38" s="204">
        <v>114.648</v>
      </c>
      <c r="G38" s="203"/>
      <c r="H38" s="202">
        <f>F38*G38</f>
        <v>0</v>
      </c>
    </row>
    <row r="39" spans="1:8" ht="24" customHeight="1">
      <c r="A39" s="206">
        <v>10</v>
      </c>
      <c r="B39" s="205" t="s">
        <v>412</v>
      </c>
      <c r="C39" s="205" t="s">
        <v>417</v>
      </c>
      <c r="D39" s="205" t="s">
        <v>416</v>
      </c>
      <c r="E39" s="205" t="s">
        <v>404</v>
      </c>
      <c r="F39" s="204">
        <v>114.648</v>
      </c>
      <c r="G39" s="203"/>
      <c r="H39" s="202">
        <f>F39*G39</f>
        <v>0</v>
      </c>
    </row>
    <row r="40" spans="1:8" ht="24" customHeight="1">
      <c r="A40" s="206">
        <v>11</v>
      </c>
      <c r="B40" s="205" t="s">
        <v>412</v>
      </c>
      <c r="C40" s="205" t="s">
        <v>415</v>
      </c>
      <c r="D40" s="205" t="s">
        <v>414</v>
      </c>
      <c r="E40" s="205" t="s">
        <v>404</v>
      </c>
      <c r="F40" s="204">
        <f>SUM(F41)</f>
        <v>2178.3119999999999</v>
      </c>
      <c r="G40" s="203"/>
      <c r="H40" s="202">
        <f>F40*G40</f>
        <v>0</v>
      </c>
    </row>
    <row r="41" spans="1:8" s="193" customFormat="1" ht="13.5" customHeight="1">
      <c r="A41" s="201"/>
      <c r="B41" s="200"/>
      <c r="C41" s="200"/>
      <c r="D41" s="200" t="s">
        <v>413</v>
      </c>
      <c r="E41" s="200"/>
      <c r="F41" s="199">
        <v>2178.3119999999999</v>
      </c>
      <c r="G41" s="198"/>
      <c r="H41" s="198"/>
    </row>
    <row r="42" spans="1:8" ht="34.5" customHeight="1">
      <c r="A42" s="206">
        <v>12</v>
      </c>
      <c r="B42" s="205" t="s">
        <v>412</v>
      </c>
      <c r="C42" s="205" t="s">
        <v>411</v>
      </c>
      <c r="D42" s="205" t="s">
        <v>410</v>
      </c>
      <c r="E42" s="205" t="s">
        <v>404</v>
      </c>
      <c r="F42" s="204">
        <v>114.648</v>
      </c>
      <c r="G42" s="203"/>
      <c r="H42" s="202">
        <f>F42*G42</f>
        <v>0</v>
      </c>
    </row>
    <row r="43" spans="1:8" s="193" customFormat="1" ht="28.5" customHeight="1">
      <c r="A43" s="210"/>
      <c r="B43" s="209"/>
      <c r="C43" s="209" t="s">
        <v>409</v>
      </c>
      <c r="D43" s="209" t="s">
        <v>408</v>
      </c>
      <c r="E43" s="209"/>
      <c r="F43" s="208"/>
      <c r="G43" s="207"/>
      <c r="H43" s="207">
        <f>H44</f>
        <v>0</v>
      </c>
    </row>
    <row r="44" spans="1:8" ht="13.5" customHeight="1">
      <c r="A44" s="206">
        <v>13</v>
      </c>
      <c r="B44" s="205" t="s">
        <v>407</v>
      </c>
      <c r="C44" s="205" t="s">
        <v>406</v>
      </c>
      <c r="D44" s="205" t="s">
        <v>405</v>
      </c>
      <c r="E44" s="205" t="s">
        <v>404</v>
      </c>
      <c r="F44" s="204">
        <v>209.65700000000001</v>
      </c>
      <c r="G44" s="203"/>
      <c r="H44" s="202">
        <f>F44*G44</f>
        <v>0</v>
      </c>
    </row>
    <row r="45" spans="1:8" s="193" customFormat="1" ht="30.75" customHeight="1">
      <c r="A45" s="224"/>
      <c r="B45" s="227"/>
      <c r="C45" s="227" t="s">
        <v>403</v>
      </c>
      <c r="D45" s="227" t="s">
        <v>402</v>
      </c>
      <c r="E45" s="227"/>
      <c r="F45" s="226"/>
      <c r="G45" s="225"/>
      <c r="H45" s="224">
        <f>H46+H57+H77+H92+H118+H142+H145</f>
        <v>0</v>
      </c>
    </row>
    <row r="46" spans="1:8" s="193" customFormat="1" ht="28.5" customHeight="1">
      <c r="A46" s="210"/>
      <c r="B46" s="209"/>
      <c r="C46" s="209" t="s">
        <v>401</v>
      </c>
      <c r="D46" s="209" t="s">
        <v>400</v>
      </c>
      <c r="E46" s="209"/>
      <c r="F46" s="208"/>
      <c r="G46" s="207"/>
      <c r="H46" s="207">
        <f>SUM(H47:H55)</f>
        <v>0</v>
      </c>
    </row>
    <row r="47" spans="1:8" ht="24" customHeight="1">
      <c r="A47" s="206">
        <v>14</v>
      </c>
      <c r="B47" s="205" t="s">
        <v>391</v>
      </c>
      <c r="C47" s="205" t="s">
        <v>399</v>
      </c>
      <c r="D47" s="205" t="s">
        <v>398</v>
      </c>
      <c r="E47" s="205" t="s">
        <v>388</v>
      </c>
      <c r="F47" s="204">
        <f>SUM(F48)</f>
        <v>60</v>
      </c>
      <c r="G47" s="203"/>
      <c r="H47" s="202">
        <f>F47*G47</f>
        <v>0</v>
      </c>
    </row>
    <row r="48" spans="1:8" s="193" customFormat="1" ht="13.5" customHeight="1">
      <c r="A48" s="201"/>
      <c r="B48" s="200"/>
      <c r="C48" s="200"/>
      <c r="D48" s="200" t="s">
        <v>279</v>
      </c>
      <c r="E48" s="200"/>
      <c r="F48" s="199">
        <v>60</v>
      </c>
      <c r="G48" s="198"/>
      <c r="H48" s="198"/>
    </row>
    <row r="49" spans="1:9" ht="24" customHeight="1">
      <c r="A49" s="206">
        <v>15</v>
      </c>
      <c r="B49" s="205" t="s">
        <v>391</v>
      </c>
      <c r="C49" s="205" t="s">
        <v>397</v>
      </c>
      <c r="D49" s="205" t="s">
        <v>396</v>
      </c>
      <c r="E49" s="205" t="s">
        <v>388</v>
      </c>
      <c r="F49" s="204">
        <f>SUM(F50)</f>
        <v>60</v>
      </c>
      <c r="G49" s="203"/>
      <c r="H49" s="202">
        <f>F49*G49</f>
        <v>0</v>
      </c>
    </row>
    <row r="50" spans="1:9" s="193" customFormat="1" ht="13.5" customHeight="1">
      <c r="A50" s="201"/>
      <c r="B50" s="200"/>
      <c r="C50" s="200"/>
      <c r="D50" s="200" t="s">
        <v>279</v>
      </c>
      <c r="E50" s="200"/>
      <c r="F50" s="199">
        <v>60</v>
      </c>
      <c r="G50" s="198"/>
      <c r="H50" s="198"/>
    </row>
    <row r="51" spans="1:9" ht="24" customHeight="1">
      <c r="A51" s="206">
        <v>16</v>
      </c>
      <c r="B51" s="205" t="s">
        <v>391</v>
      </c>
      <c r="C51" s="205" t="s">
        <v>395</v>
      </c>
      <c r="D51" s="205" t="s">
        <v>394</v>
      </c>
      <c r="E51" s="205" t="s">
        <v>388</v>
      </c>
      <c r="F51" s="204">
        <f>SUM(F52)</f>
        <v>60</v>
      </c>
      <c r="G51" s="203"/>
      <c r="H51" s="202">
        <f>F51*G51</f>
        <v>0</v>
      </c>
    </row>
    <row r="52" spans="1:9" s="193" customFormat="1" ht="13.5" customHeight="1">
      <c r="A52" s="201"/>
      <c r="B52" s="200"/>
      <c r="C52" s="200"/>
      <c r="D52" s="200" t="s">
        <v>279</v>
      </c>
      <c r="E52" s="200"/>
      <c r="F52" s="199">
        <v>60</v>
      </c>
      <c r="G52" s="198"/>
      <c r="H52" s="198"/>
    </row>
    <row r="53" spans="1:9" ht="24" customHeight="1">
      <c r="A53" s="206">
        <v>17</v>
      </c>
      <c r="B53" s="205" t="s">
        <v>391</v>
      </c>
      <c r="C53" s="205" t="s">
        <v>393</v>
      </c>
      <c r="D53" s="205" t="s">
        <v>392</v>
      </c>
      <c r="E53" s="205" t="s">
        <v>388</v>
      </c>
      <c r="F53" s="204">
        <f>SUM(F54)</f>
        <v>60</v>
      </c>
      <c r="G53" s="203"/>
      <c r="H53" s="202">
        <f>F53*G53</f>
        <v>0</v>
      </c>
    </row>
    <row r="54" spans="1:9" s="193" customFormat="1" ht="13.5" customHeight="1">
      <c r="A54" s="201"/>
      <c r="B54" s="200"/>
      <c r="C54" s="200"/>
      <c r="D54" s="200" t="s">
        <v>279</v>
      </c>
      <c r="E54" s="200"/>
      <c r="F54" s="199">
        <v>60</v>
      </c>
      <c r="G54" s="198"/>
      <c r="H54" s="198"/>
    </row>
    <row r="55" spans="1:9" ht="24" customHeight="1">
      <c r="A55" s="206">
        <v>18</v>
      </c>
      <c r="B55" s="205" t="s">
        <v>391</v>
      </c>
      <c r="C55" s="205" t="s">
        <v>390</v>
      </c>
      <c r="D55" s="205" t="s">
        <v>389</v>
      </c>
      <c r="E55" s="205" t="s">
        <v>388</v>
      </c>
      <c r="F55" s="204">
        <f>SUM(F56)</f>
        <v>60</v>
      </c>
      <c r="G55" s="203"/>
      <c r="H55" s="202">
        <f>F55*G55</f>
        <v>0</v>
      </c>
    </row>
    <row r="56" spans="1:9" s="193" customFormat="1" ht="13.5" customHeight="1">
      <c r="A56" s="201"/>
      <c r="B56" s="200"/>
      <c r="C56" s="200"/>
      <c r="D56" s="200" t="s">
        <v>279</v>
      </c>
      <c r="E56" s="200"/>
      <c r="F56" s="199">
        <v>60</v>
      </c>
      <c r="G56" s="198"/>
      <c r="H56" s="198"/>
    </row>
    <row r="57" spans="1:9" s="193" customFormat="1" ht="28.5" customHeight="1">
      <c r="A57" s="210"/>
      <c r="B57" s="209"/>
      <c r="C57" s="209" t="s">
        <v>372</v>
      </c>
      <c r="D57" s="209" t="s">
        <v>387</v>
      </c>
      <c r="E57" s="209"/>
      <c r="F57" s="208"/>
      <c r="G57" s="207"/>
      <c r="H57" s="207">
        <f>SUM(H58:H76)</f>
        <v>0</v>
      </c>
    </row>
    <row r="58" spans="1:9" ht="13.5" customHeight="1">
      <c r="A58" s="206">
        <v>19</v>
      </c>
      <c r="B58" s="205" t="s">
        <v>372</v>
      </c>
      <c r="C58" s="205"/>
      <c r="D58" s="205" t="s">
        <v>386</v>
      </c>
      <c r="E58" s="205" t="s">
        <v>280</v>
      </c>
      <c r="F58" s="204">
        <f>SUM(F59)</f>
        <v>120</v>
      </c>
      <c r="G58" s="203"/>
      <c r="H58" s="202">
        <f>F58*G58</f>
        <v>0</v>
      </c>
    </row>
    <row r="59" spans="1:9" s="193" customFormat="1" ht="13.5" customHeight="1">
      <c r="A59" s="201"/>
      <c r="B59" s="200"/>
      <c r="C59" s="200"/>
      <c r="D59" s="200" t="s">
        <v>384</v>
      </c>
      <c r="E59" s="200"/>
      <c r="F59" s="199">
        <v>120</v>
      </c>
      <c r="G59" s="198"/>
      <c r="H59" s="198"/>
    </row>
    <row r="60" spans="1:9" ht="13.5" customHeight="1">
      <c r="A60" s="206">
        <v>20</v>
      </c>
      <c r="B60" s="205" t="s">
        <v>372</v>
      </c>
      <c r="C60" s="205"/>
      <c r="D60" s="205" t="s">
        <v>385</v>
      </c>
      <c r="E60" s="205" t="s">
        <v>280</v>
      </c>
      <c r="F60" s="204">
        <f>SUM(F61)</f>
        <v>120</v>
      </c>
      <c r="G60" s="203"/>
      <c r="H60" s="202">
        <f>F60*G60</f>
        <v>0</v>
      </c>
    </row>
    <row r="61" spans="1:9" s="193" customFormat="1" ht="13.5" customHeight="1">
      <c r="A61" s="201"/>
      <c r="B61" s="200"/>
      <c r="C61" s="200"/>
      <c r="D61" s="200" t="s">
        <v>384</v>
      </c>
      <c r="E61" s="200"/>
      <c r="F61" s="199">
        <v>120</v>
      </c>
      <c r="G61" s="198"/>
      <c r="H61" s="198"/>
    </row>
    <row r="62" spans="1:9" ht="13.5" customHeight="1">
      <c r="A62" s="206">
        <v>21</v>
      </c>
      <c r="B62" s="205" t="s">
        <v>372</v>
      </c>
      <c r="C62" s="205"/>
      <c r="D62" s="205" t="s">
        <v>383</v>
      </c>
      <c r="E62" s="205" t="s">
        <v>280</v>
      </c>
      <c r="F62" s="204">
        <f>SUM(F63)</f>
        <v>60</v>
      </c>
      <c r="G62" s="203"/>
      <c r="H62" s="202">
        <f>F62*G62</f>
        <v>0</v>
      </c>
    </row>
    <row r="63" spans="1:9" s="193" customFormat="1" ht="13.5" customHeight="1">
      <c r="A63" s="201"/>
      <c r="B63" s="200"/>
      <c r="C63" s="200"/>
      <c r="D63" s="200" t="s">
        <v>279</v>
      </c>
      <c r="E63" s="200"/>
      <c r="F63" s="199">
        <v>60</v>
      </c>
      <c r="G63" s="198"/>
      <c r="H63" s="198"/>
    </row>
    <row r="64" spans="1:9" ht="13.5" customHeight="1">
      <c r="A64" s="318">
        <v>22</v>
      </c>
      <c r="B64" s="319" t="s">
        <v>372</v>
      </c>
      <c r="C64" s="319"/>
      <c r="D64" s="319" t="s">
        <v>586</v>
      </c>
      <c r="E64" s="319" t="s">
        <v>280</v>
      </c>
      <c r="F64" s="320">
        <f>SUM(F65)</f>
        <v>60</v>
      </c>
      <c r="G64" s="203"/>
      <c r="H64" s="202">
        <f>F64*G64</f>
        <v>0</v>
      </c>
      <c r="I64" s="187" t="s">
        <v>587</v>
      </c>
    </row>
    <row r="65" spans="1:8" s="193" customFormat="1" ht="13.5" customHeight="1">
      <c r="A65" s="201"/>
      <c r="B65" s="200"/>
      <c r="C65" s="200"/>
      <c r="D65" s="200" t="s">
        <v>279</v>
      </c>
      <c r="E65" s="200"/>
      <c r="F65" s="199">
        <v>60</v>
      </c>
      <c r="G65" s="198"/>
      <c r="H65" s="198"/>
    </row>
    <row r="66" spans="1:8" ht="13.5" customHeight="1">
      <c r="A66" s="206">
        <v>23</v>
      </c>
      <c r="B66" s="205" t="s">
        <v>372</v>
      </c>
      <c r="C66" s="205" t="s">
        <v>382</v>
      </c>
      <c r="D66" s="205" t="s">
        <v>381</v>
      </c>
      <c r="E66" s="205" t="s">
        <v>280</v>
      </c>
      <c r="F66" s="204">
        <f>SUM(F67:F68)</f>
        <v>180</v>
      </c>
      <c r="G66" s="203"/>
      <c r="H66" s="202">
        <f>F66*G66</f>
        <v>0</v>
      </c>
    </row>
    <row r="67" spans="1:8" s="193" customFormat="1" ht="13.5" customHeight="1">
      <c r="A67" s="223"/>
      <c r="B67" s="222"/>
      <c r="C67" s="222"/>
      <c r="D67" s="222" t="s">
        <v>378</v>
      </c>
      <c r="E67" s="222"/>
      <c r="F67" s="221"/>
      <c r="G67" s="220"/>
      <c r="H67" s="220"/>
    </row>
    <row r="68" spans="1:8" s="193" customFormat="1" ht="13.5" customHeight="1">
      <c r="A68" s="201"/>
      <c r="B68" s="200"/>
      <c r="C68" s="200"/>
      <c r="D68" s="200" t="s">
        <v>377</v>
      </c>
      <c r="E68" s="200"/>
      <c r="F68" s="199">
        <v>180</v>
      </c>
      <c r="G68" s="198"/>
      <c r="H68" s="198"/>
    </row>
    <row r="69" spans="1:8" ht="13.5" customHeight="1">
      <c r="A69" s="206">
        <v>24</v>
      </c>
      <c r="B69" s="205" t="s">
        <v>372</v>
      </c>
      <c r="C69" s="205" t="s">
        <v>380</v>
      </c>
      <c r="D69" s="205" t="s">
        <v>379</v>
      </c>
      <c r="E69" s="205" t="s">
        <v>280</v>
      </c>
      <c r="F69" s="204">
        <f>SUM(F70:F73)</f>
        <v>300</v>
      </c>
      <c r="G69" s="203"/>
      <c r="H69" s="202">
        <f>F69*G69</f>
        <v>0</v>
      </c>
    </row>
    <row r="70" spans="1:8" s="193" customFormat="1" ht="13.5" customHeight="1">
      <c r="A70" s="223"/>
      <c r="B70" s="222"/>
      <c r="C70" s="222"/>
      <c r="D70" s="222" t="s">
        <v>378</v>
      </c>
      <c r="E70" s="222"/>
      <c r="F70" s="221"/>
      <c r="G70" s="220"/>
      <c r="H70" s="220"/>
    </row>
    <row r="71" spans="1:8" s="193" customFormat="1" ht="13.5" customHeight="1">
      <c r="A71" s="201"/>
      <c r="B71" s="200"/>
      <c r="C71" s="200"/>
      <c r="D71" s="200" t="s">
        <v>377</v>
      </c>
      <c r="E71" s="200"/>
      <c r="F71" s="199">
        <v>180</v>
      </c>
      <c r="G71" s="198"/>
      <c r="H71" s="198"/>
    </row>
    <row r="72" spans="1:8" s="193" customFormat="1" ht="13.5" customHeight="1">
      <c r="A72" s="223"/>
      <c r="B72" s="222"/>
      <c r="C72" s="222"/>
      <c r="D72" s="222" t="s">
        <v>376</v>
      </c>
      <c r="E72" s="222"/>
      <c r="F72" s="221"/>
      <c r="G72" s="220"/>
      <c r="H72" s="220"/>
    </row>
    <row r="73" spans="1:8" s="193" customFormat="1" ht="13.5" customHeight="1">
      <c r="A73" s="201"/>
      <c r="B73" s="200"/>
      <c r="C73" s="200"/>
      <c r="D73" s="200" t="s">
        <v>375</v>
      </c>
      <c r="E73" s="200"/>
      <c r="F73" s="199">
        <v>120</v>
      </c>
      <c r="G73" s="198"/>
      <c r="H73" s="198"/>
    </row>
    <row r="74" spans="1:8" ht="13.5" customHeight="1">
      <c r="A74" s="206">
        <v>25</v>
      </c>
      <c r="B74" s="205" t="s">
        <v>372</v>
      </c>
      <c r="C74" s="205" t="s">
        <v>374</v>
      </c>
      <c r="D74" s="205" t="s">
        <v>373</v>
      </c>
      <c r="E74" s="205" t="s">
        <v>280</v>
      </c>
      <c r="F74" s="204">
        <f>SUM(F75)</f>
        <v>60</v>
      </c>
      <c r="G74" s="203"/>
      <c r="H74" s="202">
        <f>F74*G74</f>
        <v>0</v>
      </c>
    </row>
    <row r="75" spans="1:8" s="193" customFormat="1" ht="13.5" customHeight="1">
      <c r="A75" s="201"/>
      <c r="B75" s="200"/>
      <c r="C75" s="200"/>
      <c r="D75" s="200" t="s">
        <v>279</v>
      </c>
      <c r="E75" s="200"/>
      <c r="F75" s="199">
        <v>60</v>
      </c>
      <c r="G75" s="198"/>
      <c r="H75" s="198"/>
    </row>
    <row r="76" spans="1:8" ht="24" customHeight="1">
      <c r="A76" s="206">
        <v>26</v>
      </c>
      <c r="B76" s="205" t="s">
        <v>372</v>
      </c>
      <c r="C76" s="205" t="s">
        <v>371</v>
      </c>
      <c r="D76" s="205" t="s">
        <v>370</v>
      </c>
      <c r="E76" s="205" t="s">
        <v>284</v>
      </c>
      <c r="F76" s="204">
        <v>21585.18</v>
      </c>
      <c r="G76" s="203"/>
      <c r="H76" s="202">
        <f>F76*G76</f>
        <v>0</v>
      </c>
    </row>
    <row r="77" spans="1:8" s="193" customFormat="1" ht="28.5" customHeight="1">
      <c r="A77" s="210"/>
      <c r="B77" s="209"/>
      <c r="C77" s="209" t="s">
        <v>351</v>
      </c>
      <c r="D77" s="209" t="s">
        <v>369</v>
      </c>
      <c r="E77" s="209"/>
      <c r="F77" s="208"/>
      <c r="G77" s="207"/>
      <c r="H77" s="207">
        <f>SUM(H78:H91)</f>
        <v>0</v>
      </c>
    </row>
    <row r="78" spans="1:8" ht="13.5" customHeight="1">
      <c r="A78" s="206">
        <v>27</v>
      </c>
      <c r="B78" s="205" t="s">
        <v>351</v>
      </c>
      <c r="C78" s="205" t="s">
        <v>368</v>
      </c>
      <c r="D78" s="205" t="s">
        <v>367</v>
      </c>
      <c r="E78" s="205" t="s">
        <v>112</v>
      </c>
      <c r="F78" s="204">
        <f>SUM(F79)</f>
        <v>396</v>
      </c>
      <c r="G78" s="203"/>
      <c r="H78" s="202">
        <f>F78*G78</f>
        <v>0</v>
      </c>
    </row>
    <row r="79" spans="1:8" s="193" customFormat="1" ht="13.5" customHeight="1">
      <c r="A79" s="201"/>
      <c r="B79" s="200"/>
      <c r="C79" s="200"/>
      <c r="D79" s="200" t="s">
        <v>366</v>
      </c>
      <c r="E79" s="200"/>
      <c r="F79" s="199">
        <v>396</v>
      </c>
      <c r="G79" s="198"/>
      <c r="H79" s="198"/>
    </row>
    <row r="80" spans="1:8" ht="13.5" customHeight="1">
      <c r="A80" s="206">
        <v>28</v>
      </c>
      <c r="B80" s="205" t="s">
        <v>351</v>
      </c>
      <c r="C80" s="205" t="s">
        <v>365</v>
      </c>
      <c r="D80" s="205" t="s">
        <v>364</v>
      </c>
      <c r="E80" s="205" t="s">
        <v>112</v>
      </c>
      <c r="F80" s="204">
        <f>SUM(F81)</f>
        <v>149.50649999999999</v>
      </c>
      <c r="G80" s="203"/>
      <c r="H80" s="202">
        <f>F80*G80</f>
        <v>0</v>
      </c>
    </row>
    <row r="81" spans="1:8" s="193" customFormat="1" ht="13.5" customHeight="1">
      <c r="A81" s="201"/>
      <c r="B81" s="200"/>
      <c r="C81" s="200"/>
      <c r="D81" s="200" t="s">
        <v>363</v>
      </c>
      <c r="E81" s="200"/>
      <c r="F81" s="199">
        <v>149.50649999999999</v>
      </c>
      <c r="G81" s="198"/>
      <c r="H81" s="198"/>
    </row>
    <row r="82" spans="1:8" ht="24" customHeight="1">
      <c r="A82" s="206">
        <v>29</v>
      </c>
      <c r="B82" s="205" t="s">
        <v>351</v>
      </c>
      <c r="C82" s="205" t="s">
        <v>362</v>
      </c>
      <c r="D82" s="205" t="s">
        <v>361</v>
      </c>
      <c r="E82" s="205" t="s">
        <v>112</v>
      </c>
      <c r="F82" s="204">
        <f>SUM(F83)</f>
        <v>198</v>
      </c>
      <c r="G82" s="203"/>
      <c r="H82" s="202">
        <f>F82*G82</f>
        <v>0</v>
      </c>
    </row>
    <row r="83" spans="1:8" s="193" customFormat="1" ht="13.5" customHeight="1">
      <c r="A83" s="201"/>
      <c r="B83" s="200"/>
      <c r="C83" s="200"/>
      <c r="D83" s="200" t="s">
        <v>355</v>
      </c>
      <c r="E83" s="200"/>
      <c r="F83" s="199">
        <v>198</v>
      </c>
      <c r="G83" s="198"/>
      <c r="H83" s="198"/>
    </row>
    <row r="84" spans="1:8" ht="24" customHeight="1">
      <c r="A84" s="219">
        <v>30</v>
      </c>
      <c r="B84" s="218" t="s">
        <v>292</v>
      </c>
      <c r="C84" s="218" t="s">
        <v>360</v>
      </c>
      <c r="D84" s="218" t="s">
        <v>359</v>
      </c>
      <c r="E84" s="218" t="s">
        <v>112</v>
      </c>
      <c r="F84" s="217">
        <f>SUM(F85)</f>
        <v>217.8</v>
      </c>
      <c r="G84" s="216"/>
      <c r="H84" s="215">
        <f>F84*G84</f>
        <v>0</v>
      </c>
    </row>
    <row r="85" spans="1:8" s="193" customFormat="1" ht="13.5" customHeight="1">
      <c r="A85" s="214"/>
      <c r="B85" s="213"/>
      <c r="C85" s="213"/>
      <c r="D85" s="213" t="s">
        <v>358</v>
      </c>
      <c r="E85" s="213"/>
      <c r="F85" s="212">
        <v>217.8</v>
      </c>
      <c r="G85" s="211"/>
      <c r="H85" s="211"/>
    </row>
    <row r="86" spans="1:8" ht="13.5" customHeight="1">
      <c r="A86" s="206">
        <v>31</v>
      </c>
      <c r="B86" s="205" t="s">
        <v>351</v>
      </c>
      <c r="C86" s="205" t="s">
        <v>357</v>
      </c>
      <c r="D86" s="205" t="s">
        <v>356</v>
      </c>
      <c r="E86" s="205" t="s">
        <v>112</v>
      </c>
      <c r="F86" s="204">
        <f>SUM(F87)</f>
        <v>198</v>
      </c>
      <c r="G86" s="203"/>
      <c r="H86" s="202">
        <f>F86*G86</f>
        <v>0</v>
      </c>
    </row>
    <row r="87" spans="1:8" s="193" customFormat="1" ht="13.5" customHeight="1">
      <c r="A87" s="201"/>
      <c r="B87" s="200"/>
      <c r="C87" s="200"/>
      <c r="D87" s="200" t="s">
        <v>355</v>
      </c>
      <c r="E87" s="200"/>
      <c r="F87" s="199">
        <v>198</v>
      </c>
      <c r="G87" s="198"/>
      <c r="H87" s="198"/>
    </row>
    <row r="88" spans="1:8" ht="13.5" customHeight="1">
      <c r="A88" s="206">
        <v>32</v>
      </c>
      <c r="B88" s="205" t="s">
        <v>351</v>
      </c>
      <c r="C88" s="205" t="s">
        <v>354</v>
      </c>
      <c r="D88" s="205" t="s">
        <v>353</v>
      </c>
      <c r="E88" s="205" t="s">
        <v>190</v>
      </c>
      <c r="F88" s="204">
        <f>SUM(F89:F90)</f>
        <v>607.20000000000005</v>
      </c>
      <c r="G88" s="203"/>
      <c r="H88" s="202">
        <f>F88*G88</f>
        <v>0</v>
      </c>
    </row>
    <row r="89" spans="1:8" s="193" customFormat="1" ht="13.5" customHeight="1">
      <c r="A89" s="201"/>
      <c r="B89" s="200"/>
      <c r="C89" s="200"/>
      <c r="D89" s="200" t="s">
        <v>304</v>
      </c>
      <c r="E89" s="200"/>
      <c r="F89" s="199">
        <v>679.2</v>
      </c>
      <c r="G89" s="198"/>
      <c r="H89" s="198"/>
    </row>
    <row r="90" spans="1:8" s="193" customFormat="1" ht="13.5" customHeight="1">
      <c r="A90" s="201"/>
      <c r="B90" s="200"/>
      <c r="C90" s="200"/>
      <c r="D90" s="200" t="s">
        <v>352</v>
      </c>
      <c r="E90" s="200"/>
      <c r="F90" s="199">
        <v>-72</v>
      </c>
      <c r="G90" s="198"/>
      <c r="H90" s="198"/>
    </row>
    <row r="91" spans="1:8" ht="24" customHeight="1">
      <c r="A91" s="206">
        <v>33</v>
      </c>
      <c r="B91" s="205" t="s">
        <v>351</v>
      </c>
      <c r="C91" s="205" t="s">
        <v>350</v>
      </c>
      <c r="D91" s="205" t="s">
        <v>349</v>
      </c>
      <c r="E91" s="205" t="s">
        <v>284</v>
      </c>
      <c r="F91" s="204">
        <v>4937.799</v>
      </c>
      <c r="G91" s="203"/>
      <c r="H91" s="202">
        <f>F91*G91</f>
        <v>0</v>
      </c>
    </row>
    <row r="92" spans="1:8" s="193" customFormat="1" ht="28.5" customHeight="1">
      <c r="A92" s="210"/>
      <c r="B92" s="209"/>
      <c r="C92" s="209" t="s">
        <v>316</v>
      </c>
      <c r="D92" s="209" t="s">
        <v>348</v>
      </c>
      <c r="E92" s="209"/>
      <c r="F92" s="208"/>
      <c r="G92" s="207"/>
      <c r="H92" s="207">
        <f>SUM(H93:H117)</f>
        <v>0</v>
      </c>
    </row>
    <row r="93" spans="1:8" ht="13.5" customHeight="1">
      <c r="A93" s="206">
        <v>34</v>
      </c>
      <c r="B93" s="205" t="s">
        <v>316</v>
      </c>
      <c r="C93" s="205" t="s">
        <v>347</v>
      </c>
      <c r="D93" s="205" t="s">
        <v>346</v>
      </c>
      <c r="E93" s="205" t="s">
        <v>112</v>
      </c>
      <c r="F93" s="204">
        <f>SUM(F94)</f>
        <v>1723.307</v>
      </c>
      <c r="G93" s="203"/>
      <c r="H93" s="202">
        <f>F93*G93</f>
        <v>0</v>
      </c>
    </row>
    <row r="94" spans="1:8" s="193" customFormat="1" ht="13.5" customHeight="1">
      <c r="A94" s="201"/>
      <c r="B94" s="200"/>
      <c r="C94" s="200"/>
      <c r="D94" s="200" t="s">
        <v>343</v>
      </c>
      <c r="E94" s="200"/>
      <c r="F94" s="199">
        <v>1723.307</v>
      </c>
      <c r="G94" s="198"/>
      <c r="H94" s="198"/>
    </row>
    <row r="95" spans="1:8" ht="13.5" customHeight="1">
      <c r="A95" s="206">
        <v>35</v>
      </c>
      <c r="B95" s="205" t="s">
        <v>316</v>
      </c>
      <c r="C95" s="205" t="s">
        <v>345</v>
      </c>
      <c r="D95" s="205" t="s">
        <v>344</v>
      </c>
      <c r="E95" s="205" t="s">
        <v>112</v>
      </c>
      <c r="F95" s="204">
        <f>SUM(F96)</f>
        <v>1723.307</v>
      </c>
      <c r="G95" s="203"/>
      <c r="H95" s="202">
        <f>F95*G95</f>
        <v>0</v>
      </c>
    </row>
    <row r="96" spans="1:8" s="193" customFormat="1" ht="13.5" customHeight="1">
      <c r="A96" s="201"/>
      <c r="B96" s="200"/>
      <c r="C96" s="200"/>
      <c r="D96" s="200" t="s">
        <v>343</v>
      </c>
      <c r="E96" s="200"/>
      <c r="F96" s="199">
        <v>1723.307</v>
      </c>
      <c r="G96" s="198"/>
      <c r="H96" s="198"/>
    </row>
    <row r="97" spans="1:8" ht="13.5" customHeight="1">
      <c r="A97" s="206">
        <v>36</v>
      </c>
      <c r="B97" s="205" t="s">
        <v>316</v>
      </c>
      <c r="C97" s="205" t="s">
        <v>342</v>
      </c>
      <c r="D97" s="205" t="s">
        <v>341</v>
      </c>
      <c r="E97" s="205" t="s">
        <v>112</v>
      </c>
      <c r="F97" s="204">
        <f>SUM(F98)</f>
        <v>3147.6</v>
      </c>
      <c r="G97" s="203"/>
      <c r="H97" s="202">
        <f>F97*G97</f>
        <v>0</v>
      </c>
    </row>
    <row r="98" spans="1:8" s="193" customFormat="1" ht="13.5" customHeight="1">
      <c r="A98" s="201"/>
      <c r="B98" s="200"/>
      <c r="C98" s="200"/>
      <c r="D98" s="200" t="s">
        <v>340</v>
      </c>
      <c r="E98" s="200"/>
      <c r="F98" s="199">
        <v>3147.6</v>
      </c>
      <c r="G98" s="198"/>
      <c r="H98" s="198"/>
    </row>
    <row r="99" spans="1:8" ht="24" customHeight="1">
      <c r="A99" s="206">
        <v>37</v>
      </c>
      <c r="B99" s="205" t="s">
        <v>316</v>
      </c>
      <c r="C99" s="205" t="s">
        <v>339</v>
      </c>
      <c r="D99" s="205" t="s">
        <v>338</v>
      </c>
      <c r="E99" s="205" t="s">
        <v>112</v>
      </c>
      <c r="F99" s="204">
        <f>SUM(F100)</f>
        <v>1573.8</v>
      </c>
      <c r="G99" s="203"/>
      <c r="H99" s="202">
        <f>F99*G99</f>
        <v>0</v>
      </c>
    </row>
    <row r="100" spans="1:8" s="193" customFormat="1" ht="13.5" customHeight="1">
      <c r="A100" s="201"/>
      <c r="B100" s="200"/>
      <c r="C100" s="200"/>
      <c r="D100" s="200" t="s">
        <v>332</v>
      </c>
      <c r="E100" s="200"/>
      <c r="F100" s="199">
        <v>1573.8</v>
      </c>
      <c r="G100" s="198"/>
      <c r="H100" s="198"/>
    </row>
    <row r="101" spans="1:8" ht="13.5" customHeight="1">
      <c r="A101" s="206">
        <v>38</v>
      </c>
      <c r="B101" s="205" t="s">
        <v>316</v>
      </c>
      <c r="C101" s="205" t="s">
        <v>337</v>
      </c>
      <c r="D101" s="205" t="s">
        <v>336</v>
      </c>
      <c r="E101" s="205" t="s">
        <v>112</v>
      </c>
      <c r="F101" s="204">
        <f>SUM(F102)</f>
        <v>1573.8</v>
      </c>
      <c r="G101" s="203"/>
      <c r="H101" s="202">
        <f>F101*G101</f>
        <v>0</v>
      </c>
    </row>
    <row r="102" spans="1:8" s="193" customFormat="1" ht="13.5" customHeight="1">
      <c r="A102" s="201"/>
      <c r="B102" s="200"/>
      <c r="C102" s="200"/>
      <c r="D102" s="200" t="s">
        <v>335</v>
      </c>
      <c r="E102" s="200"/>
      <c r="F102" s="199">
        <v>1573.8</v>
      </c>
      <c r="G102" s="198"/>
      <c r="H102" s="198"/>
    </row>
    <row r="103" spans="1:8" ht="13.5" customHeight="1">
      <c r="A103" s="206">
        <v>39</v>
      </c>
      <c r="B103" s="205" t="s">
        <v>316</v>
      </c>
      <c r="C103" s="205" t="s">
        <v>334</v>
      </c>
      <c r="D103" s="205" t="s">
        <v>333</v>
      </c>
      <c r="E103" s="205" t="s">
        <v>112</v>
      </c>
      <c r="F103" s="204">
        <f>SUM(F104)</f>
        <v>1573.8</v>
      </c>
      <c r="G103" s="203"/>
      <c r="H103" s="202">
        <f>F103*G103</f>
        <v>0</v>
      </c>
    </row>
    <row r="104" spans="1:8" s="193" customFormat="1" ht="13.5" customHeight="1">
      <c r="A104" s="201"/>
      <c r="B104" s="200"/>
      <c r="C104" s="200"/>
      <c r="D104" s="200" t="s">
        <v>332</v>
      </c>
      <c r="E104" s="200"/>
      <c r="F104" s="199">
        <v>1573.8</v>
      </c>
      <c r="G104" s="198"/>
      <c r="H104" s="198"/>
    </row>
    <row r="105" spans="1:8" ht="45" customHeight="1">
      <c r="A105" s="219">
        <v>40</v>
      </c>
      <c r="B105" s="218" t="s">
        <v>331</v>
      </c>
      <c r="C105" s="218" t="s">
        <v>330</v>
      </c>
      <c r="D105" s="218" t="s">
        <v>329</v>
      </c>
      <c r="E105" s="218" t="s">
        <v>112</v>
      </c>
      <c r="F105" s="217">
        <f>SUM(F106)</f>
        <v>1731.18</v>
      </c>
      <c r="G105" s="216"/>
      <c r="H105" s="215">
        <f>F105*G105</f>
        <v>0</v>
      </c>
    </row>
    <row r="106" spans="1:8" s="193" customFormat="1" ht="13.5" customHeight="1">
      <c r="A106" s="214"/>
      <c r="B106" s="213"/>
      <c r="C106" s="213"/>
      <c r="D106" s="213" t="s">
        <v>328</v>
      </c>
      <c r="E106" s="213"/>
      <c r="F106" s="212">
        <v>1731.18</v>
      </c>
      <c r="G106" s="211"/>
      <c r="H106" s="211"/>
    </row>
    <row r="107" spans="1:8" ht="13.5" customHeight="1">
      <c r="A107" s="206">
        <v>41</v>
      </c>
      <c r="B107" s="205" t="s">
        <v>316</v>
      </c>
      <c r="C107" s="205" t="s">
        <v>327</v>
      </c>
      <c r="D107" s="205" t="s">
        <v>326</v>
      </c>
      <c r="E107" s="205" t="s">
        <v>190</v>
      </c>
      <c r="F107" s="204">
        <f>SUM(F108:F110)</f>
        <v>1924.92</v>
      </c>
      <c r="G107" s="203"/>
      <c r="H107" s="202">
        <f>F107*G107</f>
        <v>0</v>
      </c>
    </row>
    <row r="108" spans="1:8" s="193" customFormat="1" ht="13.5" customHeight="1">
      <c r="A108" s="201"/>
      <c r="B108" s="200"/>
      <c r="C108" s="200"/>
      <c r="D108" s="200" t="s">
        <v>323</v>
      </c>
      <c r="E108" s="200"/>
      <c r="F108" s="199">
        <v>2140.92</v>
      </c>
      <c r="G108" s="198"/>
      <c r="H108" s="198"/>
    </row>
    <row r="109" spans="1:8" s="193" customFormat="1" ht="13.5" customHeight="1">
      <c r="A109" s="201"/>
      <c r="B109" s="200"/>
      <c r="C109" s="200"/>
      <c r="D109" s="200" t="s">
        <v>322</v>
      </c>
      <c r="E109" s="200"/>
      <c r="F109" s="199">
        <v>-144</v>
      </c>
      <c r="G109" s="198"/>
      <c r="H109" s="198"/>
    </row>
    <row r="110" spans="1:8" s="193" customFormat="1" ht="13.5" customHeight="1">
      <c r="A110" s="201"/>
      <c r="B110" s="200"/>
      <c r="C110" s="200"/>
      <c r="D110" s="200" t="s">
        <v>321</v>
      </c>
      <c r="E110" s="200"/>
      <c r="F110" s="199">
        <v>-72</v>
      </c>
      <c r="G110" s="198"/>
      <c r="H110" s="198"/>
    </row>
    <row r="111" spans="1:8" ht="13.5" customHeight="1">
      <c r="A111" s="206">
        <v>42</v>
      </c>
      <c r="B111" s="205" t="s">
        <v>316</v>
      </c>
      <c r="C111" s="205" t="s">
        <v>325</v>
      </c>
      <c r="D111" s="205" t="s">
        <v>324</v>
      </c>
      <c r="E111" s="205" t="s">
        <v>190</v>
      </c>
      <c r="F111" s="204">
        <f>SUM(F112:F114)</f>
        <v>1924.92</v>
      </c>
      <c r="G111" s="203"/>
      <c r="H111" s="202">
        <f>F111*G111</f>
        <v>0</v>
      </c>
    </row>
    <row r="112" spans="1:8" s="193" customFormat="1" ht="13.5" customHeight="1">
      <c r="A112" s="201"/>
      <c r="B112" s="200"/>
      <c r="C112" s="200"/>
      <c r="D112" s="200" t="s">
        <v>323</v>
      </c>
      <c r="E112" s="200"/>
      <c r="F112" s="199">
        <v>2140.92</v>
      </c>
      <c r="G112" s="198"/>
      <c r="H112" s="198"/>
    </row>
    <row r="113" spans="1:8" s="193" customFormat="1" ht="13.5" customHeight="1">
      <c r="A113" s="201"/>
      <c r="B113" s="200"/>
      <c r="C113" s="200"/>
      <c r="D113" s="200" t="s">
        <v>322</v>
      </c>
      <c r="E113" s="200"/>
      <c r="F113" s="199">
        <v>-144</v>
      </c>
      <c r="G113" s="198"/>
      <c r="H113" s="198"/>
    </row>
    <row r="114" spans="1:8" s="193" customFormat="1" ht="13.5" customHeight="1">
      <c r="A114" s="201"/>
      <c r="B114" s="200"/>
      <c r="C114" s="200"/>
      <c r="D114" s="200" t="s">
        <v>321</v>
      </c>
      <c r="E114" s="200"/>
      <c r="F114" s="199">
        <v>-72</v>
      </c>
      <c r="G114" s="198"/>
      <c r="H114" s="198"/>
    </row>
    <row r="115" spans="1:8" ht="13.5" customHeight="1">
      <c r="A115" s="219">
        <v>43</v>
      </c>
      <c r="B115" s="218" t="s">
        <v>320</v>
      </c>
      <c r="C115" s="218" t="s">
        <v>319</v>
      </c>
      <c r="D115" s="218" t="s">
        <v>318</v>
      </c>
      <c r="E115" s="218" t="s">
        <v>190</v>
      </c>
      <c r="F115" s="217">
        <f>SUM(F116)</f>
        <v>1963.4179999999999</v>
      </c>
      <c r="G115" s="216"/>
      <c r="H115" s="215">
        <f>F115*G115</f>
        <v>0</v>
      </c>
    </row>
    <row r="116" spans="1:8" s="193" customFormat="1" ht="13.5" customHeight="1">
      <c r="A116" s="214"/>
      <c r="B116" s="213"/>
      <c r="C116" s="213"/>
      <c r="D116" s="213" t="s">
        <v>317</v>
      </c>
      <c r="E116" s="213"/>
      <c r="F116" s="212">
        <v>1963.4179999999999</v>
      </c>
      <c r="G116" s="211"/>
      <c r="H116" s="211"/>
    </row>
    <row r="117" spans="1:8" ht="24" customHeight="1">
      <c r="A117" s="206">
        <v>44</v>
      </c>
      <c r="B117" s="205" t="s">
        <v>316</v>
      </c>
      <c r="C117" s="205" t="s">
        <v>315</v>
      </c>
      <c r="D117" s="205" t="s">
        <v>314</v>
      </c>
      <c r="E117" s="205" t="s">
        <v>284</v>
      </c>
      <c r="F117" s="204">
        <v>31478.190999999999</v>
      </c>
      <c r="G117" s="203"/>
      <c r="H117" s="202">
        <f>F117*G117</f>
        <v>0</v>
      </c>
    </row>
    <row r="118" spans="1:8" s="193" customFormat="1" ht="28.5" customHeight="1">
      <c r="A118" s="210"/>
      <c r="B118" s="209"/>
      <c r="C118" s="209" t="s">
        <v>287</v>
      </c>
      <c r="D118" s="209" t="s">
        <v>313</v>
      </c>
      <c r="E118" s="209"/>
      <c r="F118" s="208"/>
      <c r="G118" s="207"/>
      <c r="H118" s="207">
        <f>SUM(H119:H141)</f>
        <v>0</v>
      </c>
    </row>
    <row r="119" spans="1:8" ht="13.5" customHeight="1">
      <c r="A119" s="206">
        <v>45</v>
      </c>
      <c r="B119" s="205" t="s">
        <v>287</v>
      </c>
      <c r="C119" s="205" t="s">
        <v>312</v>
      </c>
      <c r="D119" s="205" t="s">
        <v>311</v>
      </c>
      <c r="E119" s="205" t="s">
        <v>112</v>
      </c>
      <c r="F119" s="204">
        <f>SUM(F120:F123)</f>
        <v>1078.26</v>
      </c>
      <c r="G119" s="203"/>
      <c r="H119" s="202">
        <f>F119*G119</f>
        <v>0</v>
      </c>
    </row>
    <row r="120" spans="1:8" s="193" customFormat="1" ht="13.5" customHeight="1">
      <c r="A120" s="201"/>
      <c r="B120" s="200"/>
      <c r="C120" s="200"/>
      <c r="D120" s="200" t="s">
        <v>296</v>
      </c>
      <c r="E120" s="200"/>
      <c r="F120" s="199">
        <v>338.4</v>
      </c>
      <c r="G120" s="198"/>
      <c r="H120" s="198"/>
    </row>
    <row r="121" spans="1:8" s="193" customFormat="1" ht="13.5" customHeight="1">
      <c r="A121" s="201"/>
      <c r="B121" s="200"/>
      <c r="C121" s="200"/>
      <c r="D121" s="200" t="s">
        <v>295</v>
      </c>
      <c r="E121" s="200"/>
      <c r="F121" s="199">
        <v>-43.2</v>
      </c>
      <c r="G121" s="198"/>
      <c r="H121" s="198"/>
    </row>
    <row r="122" spans="1:8" s="193" customFormat="1" ht="13.5" customHeight="1">
      <c r="A122" s="201"/>
      <c r="B122" s="200"/>
      <c r="C122" s="200"/>
      <c r="D122" s="200" t="s">
        <v>294</v>
      </c>
      <c r="E122" s="200"/>
      <c r="F122" s="199">
        <v>853.98</v>
      </c>
      <c r="G122" s="198"/>
      <c r="H122" s="198"/>
    </row>
    <row r="123" spans="1:8" s="193" customFormat="1" ht="13.5" customHeight="1">
      <c r="A123" s="201"/>
      <c r="B123" s="200"/>
      <c r="C123" s="200"/>
      <c r="D123" s="200" t="s">
        <v>293</v>
      </c>
      <c r="E123" s="200"/>
      <c r="F123" s="199">
        <v>-70.92</v>
      </c>
      <c r="G123" s="198"/>
      <c r="H123" s="198"/>
    </row>
    <row r="124" spans="1:8" ht="13.5" customHeight="1">
      <c r="A124" s="206">
        <v>46</v>
      </c>
      <c r="B124" s="205" t="s">
        <v>287</v>
      </c>
      <c r="C124" s="205" t="s">
        <v>310</v>
      </c>
      <c r="D124" s="205" t="s">
        <v>309</v>
      </c>
      <c r="E124" s="205" t="s">
        <v>112</v>
      </c>
      <c r="F124" s="204">
        <f>SUM(F125:F126)</f>
        <v>389.37</v>
      </c>
      <c r="G124" s="203"/>
      <c r="H124" s="202">
        <f>F124*G124</f>
        <v>0</v>
      </c>
    </row>
    <row r="125" spans="1:8" s="193" customFormat="1" ht="13.5" customHeight="1">
      <c r="A125" s="201"/>
      <c r="B125" s="200"/>
      <c r="C125" s="200"/>
      <c r="D125" s="200" t="s">
        <v>308</v>
      </c>
      <c r="E125" s="200"/>
      <c r="F125" s="199">
        <v>101.88</v>
      </c>
      <c r="G125" s="198"/>
      <c r="H125" s="198"/>
    </row>
    <row r="126" spans="1:8" s="193" customFormat="1" ht="13.5" customHeight="1">
      <c r="A126" s="201"/>
      <c r="B126" s="200"/>
      <c r="C126" s="200"/>
      <c r="D126" s="200" t="s">
        <v>307</v>
      </c>
      <c r="E126" s="200"/>
      <c r="F126" s="199">
        <v>287.49</v>
      </c>
      <c r="G126" s="198"/>
      <c r="H126" s="198"/>
    </row>
    <row r="127" spans="1:8" ht="13.5" customHeight="1">
      <c r="A127" s="206">
        <v>47</v>
      </c>
      <c r="B127" s="205" t="s">
        <v>287</v>
      </c>
      <c r="C127" s="205" t="s">
        <v>306</v>
      </c>
      <c r="D127" s="205" t="s">
        <v>305</v>
      </c>
      <c r="E127" s="205" t="s">
        <v>190</v>
      </c>
      <c r="F127" s="204">
        <f>SUM(F128:F129)</f>
        <v>808.2</v>
      </c>
      <c r="G127" s="203"/>
      <c r="H127" s="202">
        <f>F127*G127</f>
        <v>0</v>
      </c>
    </row>
    <row r="128" spans="1:8" s="193" customFormat="1" ht="13.5" customHeight="1">
      <c r="A128" s="201"/>
      <c r="B128" s="200"/>
      <c r="C128" s="200"/>
      <c r="D128" s="200" t="s">
        <v>304</v>
      </c>
      <c r="E128" s="200"/>
      <c r="F128" s="199">
        <v>679.2</v>
      </c>
      <c r="G128" s="198"/>
      <c r="H128" s="198"/>
    </row>
    <row r="129" spans="1:8" s="193" customFormat="1" ht="13.5" customHeight="1">
      <c r="A129" s="201"/>
      <c r="B129" s="200"/>
      <c r="C129" s="200"/>
      <c r="D129" s="200" t="s">
        <v>303</v>
      </c>
      <c r="E129" s="200"/>
      <c r="F129" s="199">
        <v>129</v>
      </c>
      <c r="G129" s="198"/>
      <c r="H129" s="198"/>
    </row>
    <row r="130" spans="1:8" ht="24" customHeight="1">
      <c r="A130" s="219">
        <v>48</v>
      </c>
      <c r="B130" s="218" t="s">
        <v>302</v>
      </c>
      <c r="C130" s="218" t="s">
        <v>301</v>
      </c>
      <c r="D130" s="218" t="s">
        <v>300</v>
      </c>
      <c r="E130" s="218" t="s">
        <v>190</v>
      </c>
      <c r="F130" s="217">
        <f>SUM(F131)</f>
        <v>889.02</v>
      </c>
      <c r="G130" s="216"/>
      <c r="H130" s="215">
        <f>F130*G130</f>
        <v>0</v>
      </c>
    </row>
    <row r="131" spans="1:8" s="193" customFormat="1" ht="13.5" customHeight="1">
      <c r="A131" s="214"/>
      <c r="B131" s="213"/>
      <c r="C131" s="213"/>
      <c r="D131" s="213" t="s">
        <v>299</v>
      </c>
      <c r="E131" s="213"/>
      <c r="F131" s="212">
        <v>889.02</v>
      </c>
      <c r="G131" s="211"/>
      <c r="H131" s="211"/>
    </row>
    <row r="132" spans="1:8" ht="24" customHeight="1">
      <c r="A132" s="206">
        <v>49</v>
      </c>
      <c r="B132" s="205" t="s">
        <v>287</v>
      </c>
      <c r="C132" s="205" t="s">
        <v>298</v>
      </c>
      <c r="D132" s="205" t="s">
        <v>297</v>
      </c>
      <c r="E132" s="205" t="s">
        <v>112</v>
      </c>
      <c r="F132" s="204">
        <f>SUM(F133:F136)</f>
        <v>1078.26</v>
      </c>
      <c r="G132" s="203"/>
      <c r="H132" s="202">
        <f>F132*G132</f>
        <v>0</v>
      </c>
    </row>
    <row r="133" spans="1:8" s="193" customFormat="1" ht="13.5" customHeight="1">
      <c r="A133" s="201"/>
      <c r="B133" s="200"/>
      <c r="C133" s="200"/>
      <c r="D133" s="200" t="s">
        <v>296</v>
      </c>
      <c r="E133" s="200"/>
      <c r="F133" s="199">
        <v>338.4</v>
      </c>
      <c r="G133" s="198"/>
      <c r="H133" s="198"/>
    </row>
    <row r="134" spans="1:8" s="193" customFormat="1" ht="13.5" customHeight="1">
      <c r="A134" s="201"/>
      <c r="B134" s="200"/>
      <c r="C134" s="200"/>
      <c r="D134" s="200" t="s">
        <v>295</v>
      </c>
      <c r="E134" s="200"/>
      <c r="F134" s="199">
        <v>-43.2</v>
      </c>
      <c r="G134" s="198"/>
      <c r="H134" s="198"/>
    </row>
    <row r="135" spans="1:8" s="193" customFormat="1" ht="13.5" customHeight="1">
      <c r="A135" s="201"/>
      <c r="B135" s="200"/>
      <c r="C135" s="200"/>
      <c r="D135" s="200" t="s">
        <v>294</v>
      </c>
      <c r="E135" s="200"/>
      <c r="F135" s="199">
        <v>853.98</v>
      </c>
      <c r="G135" s="198"/>
      <c r="H135" s="198"/>
    </row>
    <row r="136" spans="1:8" s="193" customFormat="1" ht="13.5" customHeight="1">
      <c r="A136" s="201"/>
      <c r="B136" s="200"/>
      <c r="C136" s="200"/>
      <c r="D136" s="200" t="s">
        <v>293</v>
      </c>
      <c r="E136" s="200"/>
      <c r="F136" s="199">
        <v>-70.92</v>
      </c>
      <c r="G136" s="198"/>
      <c r="H136" s="198"/>
    </row>
    <row r="137" spans="1:8" ht="24" customHeight="1">
      <c r="A137" s="219">
        <v>50</v>
      </c>
      <c r="B137" s="218" t="s">
        <v>292</v>
      </c>
      <c r="C137" s="218" t="s">
        <v>291</v>
      </c>
      <c r="D137" s="218" t="s">
        <v>290</v>
      </c>
      <c r="E137" s="218" t="s">
        <v>112</v>
      </c>
      <c r="F137" s="217">
        <f>SUM(F138)</f>
        <v>1186.086</v>
      </c>
      <c r="G137" s="216"/>
      <c r="H137" s="215">
        <f>F137*G137</f>
        <v>0</v>
      </c>
    </row>
    <row r="138" spans="1:8" s="193" customFormat="1" ht="13.5" customHeight="1">
      <c r="A138" s="214"/>
      <c r="B138" s="213"/>
      <c r="C138" s="213"/>
      <c r="D138" s="213" t="s">
        <v>289</v>
      </c>
      <c r="E138" s="213"/>
      <c r="F138" s="212">
        <v>1186.086</v>
      </c>
      <c r="G138" s="211"/>
      <c r="H138" s="211"/>
    </row>
    <row r="139" spans="1:8" ht="24" customHeight="1">
      <c r="A139" s="206">
        <v>51</v>
      </c>
      <c r="B139" s="205" t="s">
        <v>287</v>
      </c>
      <c r="C139" s="205"/>
      <c r="D139" s="205" t="s">
        <v>288</v>
      </c>
      <c r="E139" s="205" t="s">
        <v>280</v>
      </c>
      <c r="F139" s="204">
        <f>SUM(F140)</f>
        <v>60</v>
      </c>
      <c r="G139" s="203"/>
      <c r="H139" s="202">
        <f>F139*G139</f>
        <v>0</v>
      </c>
    </row>
    <row r="140" spans="1:8" s="193" customFormat="1" ht="13.5" customHeight="1">
      <c r="A140" s="201"/>
      <c r="B140" s="200"/>
      <c r="C140" s="200"/>
      <c r="D140" s="200" t="s">
        <v>279</v>
      </c>
      <c r="E140" s="200"/>
      <c r="F140" s="199">
        <v>60</v>
      </c>
      <c r="G140" s="198"/>
      <c r="H140" s="198"/>
    </row>
    <row r="141" spans="1:8" ht="24" customHeight="1">
      <c r="A141" s="206">
        <v>52</v>
      </c>
      <c r="B141" s="205" t="s">
        <v>287</v>
      </c>
      <c r="C141" s="205" t="s">
        <v>286</v>
      </c>
      <c r="D141" s="205" t="s">
        <v>285</v>
      </c>
      <c r="E141" s="205" t="s">
        <v>284</v>
      </c>
      <c r="F141" s="204">
        <v>23782.587</v>
      </c>
      <c r="G141" s="203"/>
      <c r="H141" s="202">
        <f>F141*G141</f>
        <v>0</v>
      </c>
    </row>
    <row r="142" spans="1:8" s="193" customFormat="1" ht="28.5" customHeight="1">
      <c r="A142" s="210"/>
      <c r="B142" s="209"/>
      <c r="C142" s="209" t="s">
        <v>282</v>
      </c>
      <c r="D142" s="209" t="s">
        <v>283</v>
      </c>
      <c r="E142" s="209"/>
      <c r="F142" s="208"/>
      <c r="G142" s="207"/>
      <c r="H142" s="207">
        <f>H143</f>
        <v>0</v>
      </c>
    </row>
    <row r="143" spans="1:8" ht="24" customHeight="1">
      <c r="A143" s="206">
        <v>53</v>
      </c>
      <c r="B143" s="205" t="s">
        <v>282</v>
      </c>
      <c r="C143" s="205"/>
      <c r="D143" s="205" t="s">
        <v>281</v>
      </c>
      <c r="E143" s="205" t="s">
        <v>280</v>
      </c>
      <c r="F143" s="204">
        <f>SUM(F144)</f>
        <v>60</v>
      </c>
      <c r="G143" s="203"/>
      <c r="H143" s="202">
        <f>F143*G143</f>
        <v>0</v>
      </c>
    </row>
    <row r="144" spans="1:8" s="193" customFormat="1" ht="13.5" customHeight="1">
      <c r="A144" s="201"/>
      <c r="B144" s="200"/>
      <c r="C144" s="200"/>
      <c r="D144" s="200" t="s">
        <v>279</v>
      </c>
      <c r="E144" s="200"/>
      <c r="F144" s="199">
        <v>60</v>
      </c>
      <c r="G144" s="198"/>
      <c r="H144" s="198"/>
    </row>
    <row r="145" spans="1:8" s="193" customFormat="1" ht="28.5" customHeight="1">
      <c r="A145" s="210"/>
      <c r="B145" s="209"/>
      <c r="C145" s="209" t="s">
        <v>275</v>
      </c>
      <c r="D145" s="209" t="s">
        <v>278</v>
      </c>
      <c r="E145" s="209"/>
      <c r="F145" s="208"/>
      <c r="G145" s="207"/>
      <c r="H145" s="207">
        <f>SUM(H146:H148)</f>
        <v>0</v>
      </c>
    </row>
    <row r="146" spans="1:8" ht="24" customHeight="1">
      <c r="A146" s="206">
        <v>54</v>
      </c>
      <c r="B146" s="205" t="s">
        <v>275</v>
      </c>
      <c r="C146" s="205" t="s">
        <v>277</v>
      </c>
      <c r="D146" s="205" t="s">
        <v>276</v>
      </c>
      <c r="E146" s="205" t="s">
        <v>112</v>
      </c>
      <c r="F146" s="204">
        <f>SUM(F147)</f>
        <v>6805.77</v>
      </c>
      <c r="G146" s="203"/>
      <c r="H146" s="202">
        <f>F146*G146</f>
        <v>0</v>
      </c>
    </row>
    <row r="147" spans="1:8" s="193" customFormat="1" ht="13.5" customHeight="1">
      <c r="A147" s="201"/>
      <c r="B147" s="200"/>
      <c r="C147" s="200"/>
      <c r="D147" s="200" t="s">
        <v>272</v>
      </c>
      <c r="E147" s="200"/>
      <c r="F147" s="199">
        <v>6805.77</v>
      </c>
      <c r="G147" s="198"/>
      <c r="H147" s="198"/>
    </row>
    <row r="148" spans="1:8" ht="24" customHeight="1">
      <c r="A148" s="206">
        <v>55</v>
      </c>
      <c r="B148" s="205" t="s">
        <v>275</v>
      </c>
      <c r="C148" s="205" t="s">
        <v>274</v>
      </c>
      <c r="D148" s="205" t="s">
        <v>273</v>
      </c>
      <c r="E148" s="205" t="s">
        <v>112</v>
      </c>
      <c r="F148" s="204">
        <f>SUM(F149)</f>
        <v>6805.77</v>
      </c>
      <c r="G148" s="203"/>
      <c r="H148" s="202">
        <f>F148*G148</f>
        <v>0</v>
      </c>
    </row>
    <row r="149" spans="1:8" s="193" customFormat="1" ht="13.5" customHeight="1">
      <c r="A149" s="201"/>
      <c r="B149" s="200"/>
      <c r="C149" s="200"/>
      <c r="D149" s="200" t="s">
        <v>272</v>
      </c>
      <c r="E149" s="200"/>
      <c r="F149" s="199">
        <v>6805.77</v>
      </c>
      <c r="G149" s="198"/>
      <c r="H149" s="198"/>
    </row>
    <row r="150" spans="1:8" s="193" customFormat="1" ht="30.75" customHeight="1">
      <c r="A150" s="194"/>
      <c r="B150" s="197"/>
      <c r="C150" s="197"/>
      <c r="D150" s="197" t="s">
        <v>271</v>
      </c>
      <c r="E150" s="197"/>
      <c r="F150" s="196"/>
      <c r="G150" s="195"/>
      <c r="H150" s="194">
        <f>H6+H45</f>
        <v>0</v>
      </c>
    </row>
  </sheetData>
  <sheetProtection password="CC3A" sheet="1" objects="1" scenarios="1"/>
  <autoFilter ref="A3:H150" xr:uid="{00000000-0009-0000-0000-00000A000000}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50"/>
  <sheetViews>
    <sheetView showGridLines="0" zoomScaleNormal="100" workbookViewId="0">
      <pane ySplit="2" topLeftCell="A52" activePane="bottomLeft" state="frozenSplit"/>
      <selection activeCell="AE94" sqref="AE94:AK94"/>
      <selection pane="bottomLeft" activeCell="K69" sqref="K69"/>
    </sheetView>
  </sheetViews>
  <sheetFormatPr defaultColWidth="9" defaultRowHeight="12" customHeight="1"/>
  <cols>
    <col min="1" max="1" width="6.33203125" style="235" customWidth="1"/>
    <col min="2" max="2" width="6.33203125" style="191" customWidth="1"/>
    <col min="3" max="3" width="13.33203125" style="191" customWidth="1"/>
    <col min="4" max="4" width="49.44140625" style="191" customWidth="1"/>
    <col min="5" max="5" width="5.6640625" style="190" customWidth="1"/>
    <col min="6" max="6" width="9.5546875" style="189" customWidth="1"/>
    <col min="7" max="7" width="13.33203125" style="188" customWidth="1"/>
    <col min="8" max="8" width="15.33203125" style="188" customWidth="1"/>
    <col min="9" max="16384" width="9" style="187"/>
  </cols>
  <sheetData>
    <row r="1" spans="1:8" s="65" customFormat="1" ht="24" customHeight="1">
      <c r="A1" s="268" t="s">
        <v>472</v>
      </c>
      <c r="B1" s="169"/>
      <c r="C1" s="233"/>
      <c r="D1" s="232"/>
      <c r="E1" s="190"/>
      <c r="F1" s="232" t="s">
        <v>99</v>
      </c>
      <c r="G1" s="232"/>
      <c r="H1" s="232" t="s">
        <v>471</v>
      </c>
    </row>
    <row r="2" spans="1:8" ht="6.75" customHeight="1">
      <c r="A2" s="267"/>
      <c r="B2" s="230"/>
      <c r="C2" s="230"/>
      <c r="D2" s="230"/>
      <c r="E2" s="231"/>
      <c r="F2" s="230"/>
      <c r="G2" s="230"/>
      <c r="H2" s="230"/>
    </row>
    <row r="3" spans="1:8" ht="24.75" customHeight="1">
      <c r="A3" s="266" t="s">
        <v>470</v>
      </c>
      <c r="B3" s="229" t="s">
        <v>469</v>
      </c>
      <c r="C3" s="229" t="s">
        <v>468</v>
      </c>
      <c r="D3" s="229" t="s">
        <v>27</v>
      </c>
      <c r="E3" s="229" t="s">
        <v>126</v>
      </c>
      <c r="F3" s="229" t="s">
        <v>125</v>
      </c>
      <c r="G3" s="229" t="s">
        <v>124</v>
      </c>
      <c r="H3" s="229" t="s">
        <v>123</v>
      </c>
    </row>
    <row r="4" spans="1:8" ht="11.25" hidden="1" customHeight="1">
      <c r="A4" s="266" t="s">
        <v>141</v>
      </c>
      <c r="B4" s="229" t="s">
        <v>467</v>
      </c>
      <c r="C4" s="229" t="s">
        <v>460</v>
      </c>
      <c r="D4" s="229" t="s">
        <v>466</v>
      </c>
      <c r="E4" s="229" t="s">
        <v>465</v>
      </c>
      <c r="F4" s="229" t="s">
        <v>452</v>
      </c>
      <c r="G4" s="229" t="s">
        <v>464</v>
      </c>
      <c r="H4" s="229" t="s">
        <v>463</v>
      </c>
    </row>
    <row r="5" spans="1:8" ht="6" customHeight="1">
      <c r="A5" s="265"/>
      <c r="B5" s="228"/>
      <c r="C5" s="228"/>
      <c r="D5" s="228"/>
      <c r="E5" s="228"/>
      <c r="F5" s="228"/>
      <c r="G5" s="228"/>
      <c r="H5" s="228"/>
    </row>
    <row r="6" spans="1:8" ht="30.75" customHeight="1">
      <c r="A6" s="263"/>
      <c r="B6" s="262"/>
      <c r="C6" s="262" t="s">
        <v>462</v>
      </c>
      <c r="D6" s="262" t="s">
        <v>461</v>
      </c>
      <c r="E6" s="262"/>
      <c r="F6" s="261"/>
      <c r="G6" s="260"/>
      <c r="H6" s="259">
        <f>H7+H13+H31+H37+H43</f>
        <v>0</v>
      </c>
    </row>
    <row r="7" spans="1:8" ht="28.5" customHeight="1">
      <c r="A7" s="249" t="str">
        <f>CONCATENATE('D.1.1-Stavba-etapa 1'!A7)</f>
        <v/>
      </c>
      <c r="B7" s="248" t="str">
        <f>CONCATENATE('D.1.1-Stavba-etapa 1'!B7)</f>
        <v/>
      </c>
      <c r="C7" s="248" t="str">
        <f>CONCATENATE('D.1.1-Stavba-etapa 1'!C7)</f>
        <v>3</v>
      </c>
      <c r="D7" s="248" t="str">
        <f>CONCATENATE('D.1.1-Stavba-etapa 1'!D7)</f>
        <v xml:space="preserve">Svislé a kompletní konstrukce   </v>
      </c>
      <c r="E7" s="248"/>
      <c r="F7" s="247"/>
      <c r="G7" s="246"/>
      <c r="H7" s="246">
        <f>SUM(H8:H11)</f>
        <v>0</v>
      </c>
    </row>
    <row r="8" spans="1:8" ht="24" customHeight="1">
      <c r="A8" s="245" t="str">
        <f>CONCATENATE('D.1.1-Stavba-etapa 1'!A8)</f>
        <v>1</v>
      </c>
      <c r="B8" s="264" t="str">
        <f>CONCATENATE('D.1.1-Stavba-etapa 1'!B8)</f>
        <v>011</v>
      </c>
      <c r="C8" s="264" t="str">
        <f>CONCATENATE('D.1.1-Stavba-etapa 1'!C8)</f>
        <v>342272215</v>
      </c>
      <c r="D8" s="205" t="str">
        <f>CONCATENATE('D.1.1-Stavba-etapa 1'!D8)</f>
        <v xml:space="preserve">Příčka z pórobetonových hladkých tvárnic na tenkovrstvou maltu tl 75 mm   </v>
      </c>
      <c r="E8" s="205" t="str">
        <f>CONCATENATE('D.1.1-Stavba-etapa 1'!E8)</f>
        <v>m2</v>
      </c>
      <c r="F8" s="204">
        <f>'D.1.1-Stavba-etapa 1'!F8</f>
        <v>850.41</v>
      </c>
      <c r="G8" s="204">
        <f>'D.1.1-Stavba-etapa 1'!G8</f>
        <v>0</v>
      </c>
      <c r="H8" s="202">
        <f>F8*G8</f>
        <v>0</v>
      </c>
    </row>
    <row r="9" spans="1:8" ht="13.5" customHeight="1">
      <c r="A9" s="244" t="str">
        <f>CONCATENATE('D.1.1-Stavba-etapa 1'!A9)</f>
        <v/>
      </c>
      <c r="B9" s="243" t="str">
        <f>CONCATENATE('D.1.1-Stavba-etapa 1'!B9)</f>
        <v/>
      </c>
      <c r="C9" s="243" t="str">
        <f>CONCATENATE('D.1.1-Stavba-etapa 1'!C9)</f>
        <v/>
      </c>
      <c r="D9" s="243" t="str">
        <f>CONCATENATE('D.1.1-Stavba-etapa 1'!D9)</f>
        <v xml:space="preserve">(2*0,925+1,5+2*0,795+0,825+0,85)*2,5*4*15   </v>
      </c>
      <c r="E9" s="243" t="str">
        <f>CONCATENATE('D.1.1-Stavba-etapa 1'!E9)</f>
        <v/>
      </c>
      <c r="F9" s="242">
        <f>'D.1.1-Stavba-etapa 1'!F9</f>
        <v>992.25</v>
      </c>
      <c r="G9" s="241"/>
      <c r="H9" s="241"/>
    </row>
    <row r="10" spans="1:8" ht="13.5" customHeight="1">
      <c r="A10" s="244" t="str">
        <f>CONCATENATE('D.1.1-Stavba-etapa 1'!A10)</f>
        <v/>
      </c>
      <c r="B10" s="243" t="str">
        <f>CONCATENATE('D.1.1-Stavba-etapa 1'!B10)</f>
        <v/>
      </c>
      <c r="C10" s="243" t="str">
        <f>CONCATENATE('D.1.1-Stavba-etapa 1'!C10)</f>
        <v/>
      </c>
      <c r="D10" s="243" t="str">
        <f>CONCATENATE('D.1.1-Stavba-etapa 1'!D10)</f>
        <v xml:space="preserve">-2*0,6*1,97*4*15   </v>
      </c>
      <c r="E10" s="243" t="str">
        <f>CONCATENATE('D.1.1-Stavba-etapa 1'!E10)</f>
        <v/>
      </c>
      <c r="F10" s="242">
        <f>'D.1.1-Stavba-etapa 1'!F10</f>
        <v>-141.84</v>
      </c>
      <c r="G10" s="241"/>
      <c r="H10" s="241"/>
    </row>
    <row r="11" spans="1:8" ht="13.5" customHeight="1">
      <c r="A11" s="245" t="str">
        <f>CONCATENATE('D.1.1-Stavba-etapa 1'!A11)</f>
        <v>2</v>
      </c>
      <c r="B11" s="205" t="str">
        <f>CONCATENATE('D.1.1-Stavba-etapa 1'!B11)</f>
        <v>011</v>
      </c>
      <c r="C11" s="205" t="str">
        <f>CONCATENATE('D.1.1-Stavba-etapa 1'!C11)</f>
        <v>346272236</v>
      </c>
      <c r="D11" s="205" t="str">
        <f>CONCATENATE('D.1.1-Stavba-etapa 1'!D11)</f>
        <v xml:space="preserve">Přizdívka z pórobetonových tvárnic tl 100 mm   </v>
      </c>
      <c r="E11" s="205" t="str">
        <f>CONCATENATE('D.1.1-Stavba-etapa 1'!E11)</f>
        <v>m2</v>
      </c>
      <c r="F11" s="204">
        <f>'D.1.1-Stavba-etapa 1'!F11</f>
        <v>276.75</v>
      </c>
      <c r="G11" s="202">
        <f>'D.1.1-Stavba-etapa 1'!G11</f>
        <v>0</v>
      </c>
      <c r="H11" s="202">
        <f>F11*G11</f>
        <v>0</v>
      </c>
    </row>
    <row r="12" spans="1:8" ht="13.5" customHeight="1">
      <c r="A12" s="244" t="str">
        <f>CONCATENATE('D.1.1-Stavba-etapa 1'!A12)</f>
        <v/>
      </c>
      <c r="B12" s="243" t="str">
        <f>CONCATENATE('D.1.1-Stavba-etapa 1'!B12)</f>
        <v/>
      </c>
      <c r="C12" s="243" t="str">
        <f>CONCATENATE('D.1.1-Stavba-etapa 1'!C12)</f>
        <v/>
      </c>
      <c r="D12" s="243" t="str">
        <f>CONCATENATE('D.1.1-Stavba-etapa 1'!D12)</f>
        <v xml:space="preserve">1,845*2,5*4*15   </v>
      </c>
      <c r="E12" s="243" t="str">
        <f>CONCATENATE('D.1.1-Stavba-etapa 1'!E12)</f>
        <v/>
      </c>
      <c r="F12" s="242">
        <f>'D.1.1-Stavba-etapa 1'!F12</f>
        <v>276.75</v>
      </c>
      <c r="G12" s="241"/>
      <c r="H12" s="241"/>
    </row>
    <row r="13" spans="1:8" ht="28.5" customHeight="1">
      <c r="A13" s="249" t="str">
        <f>CONCATENATE('D.1.1-Stavba-etapa 1'!A13)</f>
        <v/>
      </c>
      <c r="B13" s="248" t="str">
        <f>CONCATENATE('D.1.1-Stavba-etapa 1'!B13)</f>
        <v/>
      </c>
      <c r="C13" s="248" t="str">
        <f>CONCATENATE('D.1.1-Stavba-etapa 1'!C13)</f>
        <v>6</v>
      </c>
      <c r="D13" s="248" t="str">
        <f>CONCATENATE('D.1.1-Stavba-etapa 1'!D13)</f>
        <v xml:space="preserve">Úpravy povrchů, podlahy a osazování výplní   </v>
      </c>
      <c r="E13" s="248" t="str">
        <f>CONCATENATE('D.1.1-Stavba-etapa 1'!E13)</f>
        <v/>
      </c>
      <c r="F13" s="247"/>
      <c r="G13" s="246"/>
      <c r="H13" s="246">
        <f>SUM(H14:H28)</f>
        <v>0</v>
      </c>
    </row>
    <row r="14" spans="1:8" ht="24" customHeight="1">
      <c r="A14" s="245" t="str">
        <f>CONCATENATE('D.1.1-Stavba-etapa 1'!A14)</f>
        <v>3</v>
      </c>
      <c r="B14" s="205" t="str">
        <f>CONCATENATE('D.1.1-Stavba-etapa 1'!B14)</f>
        <v>014</v>
      </c>
      <c r="C14" s="205" t="str">
        <f>CONCATENATE('D.1.1-Stavba-etapa 1'!C14)</f>
        <v>611325417</v>
      </c>
      <c r="D14" s="205" t="str">
        <f>CONCATENATE('D.1.1-Stavba-etapa 1'!D14)</f>
        <v xml:space="preserve">Oprava vnitřní vápenocementové hladké omítky stropů v rozsahu plochy přes 10 do 30 % s celoplošným přeštukováním   </v>
      </c>
      <c r="E14" s="205" t="str">
        <f>CONCATENATE('D.1.1-Stavba-etapa 1'!E14)</f>
        <v>m2</v>
      </c>
      <c r="F14" s="204">
        <f>'D.1.1-Stavba-etapa 1'!F14</f>
        <v>1703.4</v>
      </c>
      <c r="G14" s="202">
        <f>'D.1.1-Stavba-etapa 1'!G14</f>
        <v>0</v>
      </c>
      <c r="H14" s="202">
        <f>F14*G14</f>
        <v>0</v>
      </c>
    </row>
    <row r="15" spans="1:8" ht="13.5" customHeight="1">
      <c r="A15" s="244" t="str">
        <f>CONCATENATE('D.1.1-Stavba-etapa 1'!A15)</f>
        <v/>
      </c>
      <c r="B15" s="243" t="str">
        <f>CONCATENATE('D.1.1-Stavba-etapa 1'!B15)</f>
        <v/>
      </c>
      <c r="C15" s="243" t="str">
        <f>CONCATENATE('D.1.1-Stavba-etapa 1'!C15)</f>
        <v/>
      </c>
      <c r="D15" s="243" t="str">
        <f>CONCATENATE('D.1.1-Stavba-etapa 1'!D15)</f>
        <v xml:space="preserve">28,39*4*15   </v>
      </c>
      <c r="E15" s="243" t="str">
        <f>CONCATENATE('D.1.1-Stavba-etapa 1'!E15)</f>
        <v/>
      </c>
      <c r="F15" s="242">
        <f>'D.1.1-Stavba-etapa 1'!F15</f>
        <v>1703.4</v>
      </c>
      <c r="G15" s="241"/>
      <c r="H15" s="241"/>
    </row>
    <row r="16" spans="1:8" ht="24" customHeight="1">
      <c r="A16" s="245" t="str">
        <f>CONCATENATE('D.1.1-Stavba-etapa 1'!A16)</f>
        <v>4</v>
      </c>
      <c r="B16" s="205" t="str">
        <f>CONCATENATE('D.1.1-Stavba-etapa 1'!B16)</f>
        <v>011</v>
      </c>
      <c r="C16" s="205" t="str">
        <f>CONCATENATE('D.1.1-Stavba-etapa 1'!C16)</f>
        <v>612321121</v>
      </c>
      <c r="D16" s="205" t="str">
        <f>CONCATENATE('D.1.1-Stavba-etapa 1'!D16)</f>
        <v xml:space="preserve">Vápenocementová omítka hladká jednovrstvá vnitřních stěn nanášená ručně   </v>
      </c>
      <c r="E16" s="205" t="str">
        <f>CONCATENATE('D.1.1-Stavba-etapa 1'!E16)</f>
        <v>m2</v>
      </c>
      <c r="F16" s="204">
        <f>'D.1.1-Stavba-etapa 1'!F16</f>
        <v>765.15</v>
      </c>
      <c r="G16" s="202">
        <f>'D.1.1-Stavba-etapa 1'!G16</f>
        <v>0</v>
      </c>
      <c r="H16" s="202">
        <f>F16*G16</f>
        <v>0</v>
      </c>
    </row>
    <row r="17" spans="1:8" ht="13.5" customHeight="1">
      <c r="A17" s="244" t="str">
        <f>CONCATENATE('D.1.1-Stavba-etapa 1'!A17)</f>
        <v/>
      </c>
      <c r="B17" s="243" t="str">
        <f>CONCATENATE('D.1.1-Stavba-etapa 1'!B17)</f>
        <v/>
      </c>
      <c r="C17" s="243" t="str">
        <f>CONCATENATE('D.1.1-Stavba-etapa 1'!C17)</f>
        <v/>
      </c>
      <c r="D17" s="243" t="str">
        <f>CONCATENATE('D.1.1-Stavba-etapa 1'!D17)</f>
        <v xml:space="preserve">(2*0,85+1,5)*1,2*4*15   </v>
      </c>
      <c r="E17" s="243" t="str">
        <f>CONCATENATE('D.1.1-Stavba-etapa 1'!E17)</f>
        <v/>
      </c>
      <c r="F17" s="242">
        <f>'D.1.1-Stavba-etapa 1'!F17</f>
        <v>230.4</v>
      </c>
      <c r="G17" s="241"/>
      <c r="H17" s="241"/>
    </row>
    <row r="18" spans="1:8" ht="13.5" customHeight="1">
      <c r="A18" s="244" t="str">
        <f>CONCATENATE('D.1.1-Stavba-etapa 1'!A18)</f>
        <v/>
      </c>
      <c r="B18" s="243" t="str">
        <f>CONCATENATE('D.1.1-Stavba-etapa 1'!B18)</f>
        <v/>
      </c>
      <c r="C18" s="243" t="str">
        <f>CONCATENATE('D.1.1-Stavba-etapa 1'!C18)</f>
        <v/>
      </c>
      <c r="D18" s="243" t="str">
        <f>CONCATENATE('D.1.1-Stavba-etapa 1'!D18)</f>
        <v xml:space="preserve">-0,6*1,2*4*15   </v>
      </c>
      <c r="E18" s="243" t="str">
        <f>CONCATENATE('D.1.1-Stavba-etapa 1'!E18)</f>
        <v/>
      </c>
      <c r="F18" s="242">
        <f>'D.1.1-Stavba-etapa 1'!F18</f>
        <v>-43.2</v>
      </c>
      <c r="G18" s="241"/>
      <c r="H18" s="241"/>
    </row>
    <row r="19" spans="1:8" ht="13.5" customHeight="1">
      <c r="A19" s="244" t="str">
        <f>CONCATENATE('D.1.1-Stavba-etapa 1'!A19)</f>
        <v/>
      </c>
      <c r="B19" s="243" t="str">
        <f>CONCATENATE('D.1.1-Stavba-etapa 1'!B19)</f>
        <v/>
      </c>
      <c r="C19" s="243" t="str">
        <f>CONCATENATE('D.1.1-Stavba-etapa 1'!C19)</f>
        <v/>
      </c>
      <c r="D19" s="243" t="str">
        <f>CONCATENATE('D.1.1-Stavba-etapa 1'!D19)</f>
        <v xml:space="preserve">(1,59+2*1,72)*2,15*4*15   </v>
      </c>
      <c r="E19" s="243" t="str">
        <f>CONCATENATE('D.1.1-Stavba-etapa 1'!E19)</f>
        <v/>
      </c>
      <c r="F19" s="242">
        <f>'D.1.1-Stavba-etapa 1'!F19</f>
        <v>648.87</v>
      </c>
      <c r="G19" s="241"/>
      <c r="H19" s="241"/>
    </row>
    <row r="20" spans="1:8" ht="13.5" customHeight="1">
      <c r="A20" s="244" t="str">
        <f>CONCATENATE('D.1.1-Stavba-etapa 1'!A20)</f>
        <v/>
      </c>
      <c r="B20" s="243" t="str">
        <f>CONCATENATE('D.1.1-Stavba-etapa 1'!B20)</f>
        <v/>
      </c>
      <c r="C20" s="243" t="str">
        <f>CONCATENATE('D.1.1-Stavba-etapa 1'!C20)</f>
        <v/>
      </c>
      <c r="D20" s="243" t="str">
        <f>CONCATENATE('D.1.1-Stavba-etapa 1'!D20)</f>
        <v xml:space="preserve">-0,6*1,97*4*15   </v>
      </c>
      <c r="E20" s="243" t="str">
        <f>CONCATENATE('D.1.1-Stavba-etapa 1'!E20)</f>
        <v/>
      </c>
      <c r="F20" s="242">
        <f>'D.1.1-Stavba-etapa 1'!F20</f>
        <v>-70.92</v>
      </c>
      <c r="G20" s="241"/>
      <c r="H20" s="241"/>
    </row>
    <row r="21" spans="1:8" ht="24" customHeight="1">
      <c r="A21" s="245" t="str">
        <f>CONCATENATE('D.1.1-Stavba-etapa 1'!A21)</f>
        <v>5</v>
      </c>
      <c r="B21" s="205" t="str">
        <f>CONCATENATE('D.1.1-Stavba-etapa 1'!B21)</f>
        <v>011</v>
      </c>
      <c r="C21" s="205" t="str">
        <f>CONCATENATE('D.1.1-Stavba-etapa 1'!C21)</f>
        <v>612321141</v>
      </c>
      <c r="D21" s="205" t="str">
        <f>CONCATENATE('D.1.1-Stavba-etapa 1'!D21)</f>
        <v xml:space="preserve">Vápenocementová omítka štuková dvouvrstvá vnitřních stěn nanášená ručně   </v>
      </c>
      <c r="E21" s="205" t="str">
        <f>CONCATENATE('D.1.1-Stavba-etapa 1'!E21)</f>
        <v>m2</v>
      </c>
      <c r="F21" s="204">
        <f>'D.1.1-Stavba-etapa 1'!F21</f>
        <v>694.92</v>
      </c>
      <c r="G21" s="202">
        <f>'D.1.1-Stavba-etapa 1'!G21</f>
        <v>0</v>
      </c>
      <c r="H21" s="202">
        <f>F21*G21</f>
        <v>0</v>
      </c>
    </row>
    <row r="22" spans="1:8" ht="13.5" customHeight="1">
      <c r="A22" s="244" t="str">
        <f>CONCATENATE('D.1.1-Stavba-etapa 1'!A22)</f>
        <v/>
      </c>
      <c r="B22" s="243" t="str">
        <f>CONCATENATE('D.1.1-Stavba-etapa 1'!B22)</f>
        <v/>
      </c>
      <c r="C22" s="243" t="str">
        <f>CONCATENATE('D.1.1-Stavba-etapa 1'!C22)</f>
        <v/>
      </c>
      <c r="D22" s="243" t="str">
        <f>CONCATENATE('D.1.1-Stavba-etapa 1'!D22)</f>
        <v xml:space="preserve">(2,645+2*0,375)*2,5*4*15   </v>
      </c>
      <c r="E22" s="243" t="str">
        <f>CONCATENATE('D.1.1-Stavba-etapa 1'!E22)</f>
        <v/>
      </c>
      <c r="F22" s="242">
        <f>'D.1.1-Stavba-etapa 1'!F22</f>
        <v>509.25</v>
      </c>
      <c r="G22" s="241"/>
      <c r="H22" s="241"/>
    </row>
    <row r="23" spans="1:8" ht="13.5" customHeight="1">
      <c r="A23" s="244" t="str">
        <f>CONCATENATE('D.1.1-Stavba-etapa 1'!A23)</f>
        <v/>
      </c>
      <c r="B23" s="243" t="str">
        <f>CONCATENATE('D.1.1-Stavba-etapa 1'!B23)</f>
        <v/>
      </c>
      <c r="C23" s="243" t="str">
        <f>CONCATENATE('D.1.1-Stavba-etapa 1'!C23)</f>
        <v/>
      </c>
      <c r="D23" s="243" t="str">
        <f>CONCATENATE('D.1.1-Stavba-etapa 1'!D23)</f>
        <v xml:space="preserve">-2*0,6*1,97*4*15   </v>
      </c>
      <c r="E23" s="243" t="str">
        <f>CONCATENATE('D.1.1-Stavba-etapa 1'!E23)</f>
        <v/>
      </c>
      <c r="F23" s="242">
        <f>'D.1.1-Stavba-etapa 1'!F23</f>
        <v>-141.84</v>
      </c>
      <c r="G23" s="241"/>
      <c r="H23" s="241"/>
    </row>
    <row r="24" spans="1:8" ht="13.5" customHeight="1">
      <c r="A24" s="258" t="str">
        <f>CONCATENATE('D.1.1-Stavba-etapa 1'!A24)</f>
        <v/>
      </c>
      <c r="B24" s="257" t="str">
        <f>CONCATENATE('D.1.1-Stavba-etapa 1'!B24)</f>
        <v/>
      </c>
      <c r="C24" s="257" t="str">
        <f>CONCATENATE('D.1.1-Stavba-etapa 1'!C24)</f>
        <v/>
      </c>
      <c r="D24" s="257" t="str">
        <f>CONCATENATE('D.1.1-Stavba-etapa 1'!D24)</f>
        <v xml:space="preserve">nad obklad   </v>
      </c>
      <c r="E24" s="257" t="str">
        <f>CONCATENATE('D.1.1-Stavba-etapa 1'!E24)</f>
        <v/>
      </c>
      <c r="F24" s="256"/>
      <c r="G24" s="255"/>
      <c r="H24" s="255"/>
    </row>
    <row r="25" spans="1:8" ht="13.5" customHeight="1">
      <c r="A25" s="244" t="str">
        <f>CONCATENATE('D.1.1-Stavba-etapa 1'!A25)</f>
        <v/>
      </c>
      <c r="B25" s="243" t="str">
        <f>CONCATENATE('D.1.1-Stavba-etapa 1'!B25)</f>
        <v/>
      </c>
      <c r="C25" s="243" t="str">
        <f>CONCATENATE('D.1.1-Stavba-etapa 1'!C25)</f>
        <v/>
      </c>
      <c r="D25" s="243" t="str">
        <f>CONCATENATE('D.1.1-Stavba-etapa 1'!D25)</f>
        <v xml:space="preserve">(2*0,85+1,5)*1,3*4*15   </v>
      </c>
      <c r="E25" s="243" t="str">
        <f>CONCATENATE('D.1.1-Stavba-etapa 1'!E25)</f>
        <v/>
      </c>
      <c r="F25" s="242">
        <f>'D.1.1-Stavba-etapa 1'!F25</f>
        <v>249.6</v>
      </c>
      <c r="G25" s="241"/>
      <c r="H25" s="241"/>
    </row>
    <row r="26" spans="1:8" ht="13.5" customHeight="1">
      <c r="A26" s="244" t="str">
        <f>CONCATENATE('D.1.1-Stavba-etapa 1'!A26)</f>
        <v/>
      </c>
      <c r="B26" s="243" t="str">
        <f>CONCATENATE('D.1.1-Stavba-etapa 1'!B26)</f>
        <v/>
      </c>
      <c r="C26" s="243" t="str">
        <f>CONCATENATE('D.1.1-Stavba-etapa 1'!C26)</f>
        <v/>
      </c>
      <c r="D26" s="243" t="str">
        <f>CONCATENATE('D.1.1-Stavba-etapa 1'!D26)</f>
        <v xml:space="preserve">-0,6*0,77*4*15   </v>
      </c>
      <c r="E26" s="243" t="str">
        <f>CONCATENATE('D.1.1-Stavba-etapa 1'!E26)</f>
        <v/>
      </c>
      <c r="F26" s="242">
        <f>'D.1.1-Stavba-etapa 1'!F26</f>
        <v>-27.72</v>
      </c>
      <c r="G26" s="241"/>
      <c r="H26" s="241"/>
    </row>
    <row r="27" spans="1:8" ht="13.5" customHeight="1">
      <c r="A27" s="244" t="str">
        <f>CONCATENATE('D.1.1-Stavba-etapa 1'!A27)</f>
        <v/>
      </c>
      <c r="B27" s="243" t="str">
        <f>CONCATENATE('D.1.1-Stavba-etapa 1'!B27)</f>
        <v/>
      </c>
      <c r="C27" s="243" t="str">
        <f>CONCATENATE('D.1.1-Stavba-etapa 1'!C27)</f>
        <v/>
      </c>
      <c r="D27" s="243" t="str">
        <f>CONCATENATE('D.1.1-Stavba-etapa 1'!D27)</f>
        <v xml:space="preserve">(1,59+2*1,72)*0,35*4*15   </v>
      </c>
      <c r="E27" s="243" t="str">
        <f>CONCATENATE('D.1.1-Stavba-etapa 1'!E27)</f>
        <v/>
      </c>
      <c r="F27" s="242">
        <f>'D.1.1-Stavba-etapa 1'!F27</f>
        <v>105.63</v>
      </c>
      <c r="G27" s="241"/>
      <c r="H27" s="241"/>
    </row>
    <row r="28" spans="1:8" ht="24" customHeight="1">
      <c r="A28" s="245" t="str">
        <f>CONCATENATE('D.1.1-Stavba-etapa 1'!A28)</f>
        <v>6</v>
      </c>
      <c r="B28" s="205" t="str">
        <f>CONCATENATE('D.1.1-Stavba-etapa 1'!B28)</f>
        <v>014</v>
      </c>
      <c r="C28" s="205" t="str">
        <f>CONCATENATE('D.1.1-Stavba-etapa 1'!C28)</f>
        <v>612325417</v>
      </c>
      <c r="D28" s="205" t="str">
        <f>CONCATENATE('D.1.1-Stavba-etapa 1'!D28)</f>
        <v xml:space="preserve">Oprava vnitřní vápenocementové hladké omítky stěn v rozsahu plochy přes 10 do 30 % s celoplošným přeštukováním   </v>
      </c>
      <c r="E28" s="205" t="str">
        <f>CONCATENATE('D.1.1-Stavba-etapa 1'!E28)</f>
        <v>m2</v>
      </c>
      <c r="F28" s="204">
        <f>'D.1.1-Stavba-etapa 1'!F28</f>
        <v>4407.45</v>
      </c>
      <c r="G28" s="202">
        <f>'D.1.1-Stavba-etapa 1'!G28</f>
        <v>0</v>
      </c>
      <c r="H28" s="202">
        <f>F28*G28</f>
        <v>0</v>
      </c>
    </row>
    <row r="29" spans="1:8" ht="13.5" customHeight="1">
      <c r="A29" s="244" t="str">
        <f>CONCATENATE('D.1.1-Stavba-etapa 1'!A29)</f>
        <v/>
      </c>
      <c r="B29" s="243" t="str">
        <f>CONCATENATE('D.1.1-Stavba-etapa 1'!B29)</f>
        <v/>
      </c>
      <c r="C29" s="243" t="str">
        <f>CONCATENATE('D.1.1-Stavba-etapa 1'!C29)</f>
        <v/>
      </c>
      <c r="D29" s="243" t="str">
        <f>CONCATENATE('D.1.1-Stavba-etapa 1'!D29)</f>
        <v xml:space="preserve">(2*(2,765+5,475+2,875+2,73+1,1)+2,645)*2,5*4*15   </v>
      </c>
      <c r="E29" s="243" t="str">
        <f>CONCATENATE('D.1.1-Stavba-etapa 1'!E29)</f>
        <v/>
      </c>
      <c r="F29" s="242">
        <f>'D.1.1-Stavba-etapa 1'!F29</f>
        <v>4880.25</v>
      </c>
      <c r="G29" s="241"/>
      <c r="H29" s="241"/>
    </row>
    <row r="30" spans="1:8" ht="13.5" customHeight="1">
      <c r="A30" s="244" t="str">
        <f>CONCATENATE('D.1.1-Stavba-etapa 1'!A30)</f>
        <v/>
      </c>
      <c r="B30" s="243" t="str">
        <f>CONCATENATE('D.1.1-Stavba-etapa 1'!B30)</f>
        <v/>
      </c>
      <c r="C30" s="243" t="str">
        <f>CONCATENATE('D.1.1-Stavba-etapa 1'!C30)</f>
        <v/>
      </c>
      <c r="D30" s="243" t="str">
        <f>CONCATENATE('D.1.1-Stavba-etapa 1'!D30)</f>
        <v xml:space="preserve">-5*0,8*1,97*4*15   </v>
      </c>
      <c r="E30" s="243" t="str">
        <f>CONCATENATE('D.1.1-Stavba-etapa 1'!E30)</f>
        <v/>
      </c>
      <c r="F30" s="242">
        <f>'D.1.1-Stavba-etapa 1'!F30</f>
        <v>-472.8</v>
      </c>
      <c r="G30" s="241"/>
      <c r="H30" s="241"/>
    </row>
    <row r="31" spans="1:8" ht="28.5" customHeight="1">
      <c r="A31" s="249" t="str">
        <f>CONCATENATE('D.1.1-Stavba-etapa 1'!A31)</f>
        <v/>
      </c>
      <c r="B31" s="248" t="str">
        <f>CONCATENATE('D.1.1-Stavba-etapa 1'!B31)</f>
        <v/>
      </c>
      <c r="C31" s="248" t="str">
        <f>CONCATENATE('D.1.1-Stavba-etapa 1'!C31)</f>
        <v>9</v>
      </c>
      <c r="D31" s="248" t="str">
        <f>CONCATENATE('D.1.1-Stavba-etapa 1'!D31)</f>
        <v xml:space="preserve">Ostatní konstrukce a práce, bourání   </v>
      </c>
      <c r="E31" s="248" t="str">
        <f>CONCATENATE('D.1.1-Stavba-etapa 1'!E31)</f>
        <v/>
      </c>
      <c r="F31" s="247"/>
      <c r="G31" s="246"/>
      <c r="H31" s="246">
        <f>SUM(H32:H34)</f>
        <v>0</v>
      </c>
    </row>
    <row r="32" spans="1:8" ht="13.5" customHeight="1">
      <c r="A32" s="245" t="str">
        <f>CONCATENATE('D.1.1-Stavba-etapa 1'!A32)</f>
        <v>7</v>
      </c>
      <c r="B32" s="205" t="str">
        <f>CONCATENATE('D.1.1-Stavba-etapa 1'!B32)</f>
        <v>013</v>
      </c>
      <c r="C32" s="205" t="str">
        <f>CONCATENATE('D.1.1-Stavba-etapa 1'!C32)</f>
        <v>962086110</v>
      </c>
      <c r="D32" s="205" t="str">
        <f>CONCATENATE('D.1.1-Stavba-etapa 1'!D32)</f>
        <v xml:space="preserve">Bourání pórobetonových příček nebo přizdívek tl do 100 mm   </v>
      </c>
      <c r="E32" s="205" t="str">
        <f>CONCATENATE('D.1.1-Stavba-etapa 1'!E32)</f>
        <v>m2</v>
      </c>
      <c r="F32" s="204">
        <f>'D.1.1-Stavba-etapa 1'!F32</f>
        <v>1254</v>
      </c>
      <c r="G32" s="202">
        <f>'D.1.1-Stavba-etapa 1'!G32</f>
        <v>0</v>
      </c>
      <c r="H32" s="202">
        <f>F32*G32</f>
        <v>0</v>
      </c>
    </row>
    <row r="33" spans="1:8" ht="13.5" customHeight="1">
      <c r="A33" s="244" t="str">
        <f>CONCATENATE('D.1.1-Stavba-etapa 1'!A33)</f>
        <v/>
      </c>
      <c r="B33" s="243" t="str">
        <f>CONCATENATE('D.1.1-Stavba-etapa 1'!B33)</f>
        <v/>
      </c>
      <c r="C33" s="243" t="str">
        <f>CONCATENATE('D.1.1-Stavba-etapa 1'!C33)</f>
        <v/>
      </c>
      <c r="D33" s="243" t="str">
        <f>CONCATENATE('D.1.1-Stavba-etapa 1'!D33)</f>
        <v xml:space="preserve">(4*0,8+1,775+0,795+0,845+1,745)*2,5*4*15   </v>
      </c>
      <c r="E33" s="243" t="str">
        <f>CONCATENATE('D.1.1-Stavba-etapa 1'!E33)</f>
        <v/>
      </c>
      <c r="F33" s="242">
        <f>'D.1.1-Stavba-etapa 1'!F33</f>
        <v>1254</v>
      </c>
      <c r="G33" s="241"/>
      <c r="H33" s="241"/>
    </row>
    <row r="34" spans="1:8" ht="13.5" customHeight="1">
      <c r="A34" s="245" t="str">
        <f>CONCATENATE('D.1.1-Stavba-etapa 1'!A34)</f>
        <v>8</v>
      </c>
      <c r="B34" s="205" t="str">
        <f>CONCATENATE('D.1.1-Stavba-etapa 1'!B34)</f>
        <v>013</v>
      </c>
      <c r="C34" s="205" t="str">
        <f>CONCATENATE('D.1.1-Stavba-etapa 1'!C34)</f>
        <v>968072455</v>
      </c>
      <c r="D34" s="205" t="str">
        <f>CONCATENATE('D.1.1-Stavba-etapa 1'!D34)</f>
        <v xml:space="preserve">Vybourání kovových dveřních zárubní pl do 2 m2   </v>
      </c>
      <c r="E34" s="205" t="str">
        <f>CONCATENATE('D.1.1-Stavba-etapa 1'!E34)</f>
        <v>m2</v>
      </c>
      <c r="F34" s="204">
        <f>'D.1.1-Stavba-etapa 1'!F34</f>
        <v>141.84</v>
      </c>
      <c r="G34" s="202">
        <f>'D.1.1-Stavba-etapa 1'!G34</f>
        <v>0</v>
      </c>
      <c r="H34" s="202">
        <f>F34*G34</f>
        <v>0</v>
      </c>
    </row>
    <row r="35" spans="1:8" ht="13.5" customHeight="1">
      <c r="A35" s="258" t="str">
        <f>CONCATENATE('D.1.1-Stavba-etapa 1'!A35)</f>
        <v/>
      </c>
      <c r="B35" s="257" t="str">
        <f>CONCATENATE('D.1.1-Stavba-etapa 1'!B35)</f>
        <v/>
      </c>
      <c r="C35" s="257" t="str">
        <f>CONCATENATE('D.1.1-Stavba-etapa 1'!C35)</f>
        <v/>
      </c>
      <c r="D35" s="257" t="str">
        <f>CONCATENATE('D.1.1-Stavba-etapa 1'!D35)</f>
        <v xml:space="preserve">zárubeň 600/1970   </v>
      </c>
      <c r="E35" s="257" t="str">
        <f>CONCATENATE('D.1.1-Stavba-etapa 1'!E35)</f>
        <v/>
      </c>
      <c r="F35" s="256"/>
      <c r="G35" s="255"/>
      <c r="H35" s="255"/>
    </row>
    <row r="36" spans="1:8" ht="13.5" customHeight="1">
      <c r="A36" s="244" t="str">
        <f>CONCATENATE('D.1.1-Stavba-etapa 1'!A36)</f>
        <v/>
      </c>
      <c r="B36" s="243" t="str">
        <f>CONCATENATE('D.1.1-Stavba-etapa 1'!B36)</f>
        <v/>
      </c>
      <c r="C36" s="243" t="str">
        <f>CONCATENATE('D.1.1-Stavba-etapa 1'!C36)</f>
        <v/>
      </c>
      <c r="D36" s="243" t="str">
        <f>CONCATENATE('D.1.1-Stavba-etapa 1'!D36)</f>
        <v xml:space="preserve">0,6*1,97*2*4*15   </v>
      </c>
      <c r="E36" s="243" t="str">
        <f>CONCATENATE('D.1.1-Stavba-etapa 1'!E36)</f>
        <v/>
      </c>
      <c r="F36" s="242">
        <f>'D.1.1-Stavba-etapa 1'!F36</f>
        <v>141.84</v>
      </c>
      <c r="G36" s="241"/>
      <c r="H36" s="241"/>
    </row>
    <row r="37" spans="1:8" ht="28.5" customHeight="1">
      <c r="A37" s="249" t="str">
        <f>CONCATENATE('D.1.1-Stavba-etapa 1'!A37)</f>
        <v/>
      </c>
      <c r="B37" s="248" t="str">
        <f>CONCATENATE('D.1.1-Stavba-etapa 1'!B37)</f>
        <v/>
      </c>
      <c r="C37" s="248" t="str">
        <f>CONCATENATE('D.1.1-Stavba-etapa 1'!C37)</f>
        <v>997</v>
      </c>
      <c r="D37" s="248" t="str">
        <f>CONCATENATE('D.1.1-Stavba-etapa 1'!D37)</f>
        <v xml:space="preserve">Přesun sutě   </v>
      </c>
      <c r="E37" s="248" t="str">
        <f>CONCATENATE('D.1.1-Stavba-etapa 1'!E37)</f>
        <v/>
      </c>
      <c r="F37" s="247"/>
      <c r="G37" s="246"/>
      <c r="H37" s="246">
        <f>SUM(H38:H42)</f>
        <v>0</v>
      </c>
    </row>
    <row r="38" spans="1:8" ht="24" customHeight="1">
      <c r="A38" s="245" t="str">
        <f>CONCATENATE('D.1.1-Stavba-etapa 1'!A38)</f>
        <v>9</v>
      </c>
      <c r="B38" s="205" t="str">
        <f>CONCATENATE('D.1.1-Stavba-etapa 1'!B38)</f>
        <v>013</v>
      </c>
      <c r="C38" s="205" t="str">
        <f>CONCATENATE('D.1.1-Stavba-etapa 1'!C38)</f>
        <v>997013121</v>
      </c>
      <c r="D38" s="205" t="str">
        <f>CONCATENATE('D.1.1-Stavba-etapa 1'!D38)</f>
        <v xml:space="preserve">Vnitrostaveništní doprava suti a vybouraných hmot pro budovy v přes 36 do 45 m   </v>
      </c>
      <c r="E38" s="205" t="str">
        <f>CONCATENATE('D.1.1-Stavba-etapa 1'!E38)</f>
        <v>t</v>
      </c>
      <c r="F38" s="204">
        <f>'D.1.1-Stavba-etapa 1'!F38</f>
        <v>114.648</v>
      </c>
      <c r="G38" s="202">
        <f>'D.1.1-Stavba-etapa 1'!G38</f>
        <v>0</v>
      </c>
      <c r="H38" s="202">
        <f>F38*G38</f>
        <v>0</v>
      </c>
    </row>
    <row r="39" spans="1:8" ht="24" customHeight="1">
      <c r="A39" s="245" t="str">
        <f>CONCATENATE('D.1.1-Stavba-etapa 1'!A39)</f>
        <v>10</v>
      </c>
      <c r="B39" s="205" t="str">
        <f>CONCATENATE('D.1.1-Stavba-etapa 1'!B39)</f>
        <v>013</v>
      </c>
      <c r="C39" s="205" t="str">
        <f>CONCATENATE('D.1.1-Stavba-etapa 1'!C39)</f>
        <v>997013501</v>
      </c>
      <c r="D39" s="205" t="str">
        <f>CONCATENATE('D.1.1-Stavba-etapa 1'!D39)</f>
        <v xml:space="preserve">Odvoz suti a vybouraných hmot na skládku nebo meziskládku do 1 km se složením   </v>
      </c>
      <c r="E39" s="205" t="str">
        <f>CONCATENATE('D.1.1-Stavba-etapa 1'!E39)</f>
        <v>t</v>
      </c>
      <c r="F39" s="204">
        <f>'D.1.1-Stavba-etapa 1'!F39</f>
        <v>114.648</v>
      </c>
      <c r="G39" s="202">
        <f>'D.1.1-Stavba-etapa 1'!G39</f>
        <v>0</v>
      </c>
      <c r="H39" s="202">
        <f>F39*G39</f>
        <v>0</v>
      </c>
    </row>
    <row r="40" spans="1:8" ht="24" customHeight="1">
      <c r="A40" s="245" t="str">
        <f>CONCATENATE('D.1.1-Stavba-etapa 1'!A40)</f>
        <v>11</v>
      </c>
      <c r="B40" s="205" t="str">
        <f>CONCATENATE('D.1.1-Stavba-etapa 1'!B40)</f>
        <v>013</v>
      </c>
      <c r="C40" s="205" t="str">
        <f>CONCATENATE('D.1.1-Stavba-etapa 1'!C40)</f>
        <v>997013509</v>
      </c>
      <c r="D40" s="205" t="str">
        <f>CONCATENATE('D.1.1-Stavba-etapa 1'!D40)</f>
        <v xml:space="preserve">Příplatek k odvozu suti a vybouraných hmot na skládku ZKD 1 km přes 1 km   </v>
      </c>
      <c r="E40" s="205" t="str">
        <f>CONCATENATE('D.1.1-Stavba-etapa 1'!E40)</f>
        <v>t</v>
      </c>
      <c r="F40" s="204">
        <f>'D.1.1-Stavba-etapa 1'!F40</f>
        <v>2178.3119999999999</v>
      </c>
      <c r="G40" s="202">
        <f>'D.1.1-Stavba-etapa 1'!G40</f>
        <v>0</v>
      </c>
      <c r="H40" s="202">
        <f>F40*G40</f>
        <v>0</v>
      </c>
    </row>
    <row r="41" spans="1:8" ht="13.5" customHeight="1">
      <c r="A41" s="244" t="str">
        <f>CONCATENATE('D.1.1-Stavba-etapa 1'!A41)</f>
        <v/>
      </c>
      <c r="B41" s="243" t="str">
        <f>CONCATENATE('D.1.1-Stavba-etapa 1'!B41)</f>
        <v/>
      </c>
      <c r="C41" s="243" t="str">
        <f>CONCATENATE('D.1.1-Stavba-etapa 1'!C41)</f>
        <v/>
      </c>
      <c r="D41" s="243" t="str">
        <f>CONCATENATE('D.1.1-Stavba-etapa 1'!D41)</f>
        <v xml:space="preserve">114,648*19   </v>
      </c>
      <c r="E41" s="243" t="str">
        <f>CONCATENATE('D.1.1-Stavba-etapa 1'!E41)</f>
        <v/>
      </c>
      <c r="F41" s="242">
        <f>'D.1.1-Stavba-etapa 1'!F41</f>
        <v>2178.3119999999999</v>
      </c>
      <c r="G41" s="241"/>
      <c r="H41" s="241"/>
    </row>
    <row r="42" spans="1:8" ht="34.5" customHeight="1">
      <c r="A42" s="245" t="str">
        <f>CONCATENATE('D.1.1-Stavba-etapa 1'!A42)</f>
        <v>12</v>
      </c>
      <c r="B42" s="205" t="str">
        <f>CONCATENATE('D.1.1-Stavba-etapa 1'!B42)</f>
        <v>013</v>
      </c>
      <c r="C42" s="205" t="str">
        <f>CONCATENATE('D.1.1-Stavba-etapa 1'!C42)</f>
        <v>997013609</v>
      </c>
      <c r="D42" s="205" t="str">
        <f>CONCATENATE('D.1.1-Stavba-etapa 1'!D42)</f>
        <v xml:space="preserve">Poplatek za uložení na skládce (skládkovné) stavebního odpadu ze směsí nebo oddělených frakcí betonu, cihel a keramických výrobků kód odpadu 17 01 07   </v>
      </c>
      <c r="E42" s="205" t="str">
        <f>CONCATENATE('D.1.1-Stavba-etapa 1'!E42)</f>
        <v>t</v>
      </c>
      <c r="F42" s="204">
        <f>'D.1.1-Stavba-etapa 1'!F42</f>
        <v>114.648</v>
      </c>
      <c r="G42" s="202">
        <f>'D.1.1-Stavba-etapa 1'!G42</f>
        <v>0</v>
      </c>
      <c r="H42" s="202">
        <f>F42*G42</f>
        <v>0</v>
      </c>
    </row>
    <row r="43" spans="1:8" ht="28.5" customHeight="1">
      <c r="A43" s="249" t="str">
        <f>CONCATENATE('D.1.1-Stavba-etapa 1'!A43)</f>
        <v/>
      </c>
      <c r="B43" s="248" t="str">
        <f>CONCATENATE('D.1.1-Stavba-etapa 1'!B43)</f>
        <v/>
      </c>
      <c r="C43" s="248" t="str">
        <f>CONCATENATE('D.1.1-Stavba-etapa 1'!C43)</f>
        <v>998</v>
      </c>
      <c r="D43" s="248" t="str">
        <f>CONCATENATE('D.1.1-Stavba-etapa 1'!D43)</f>
        <v xml:space="preserve">Přesun hmot   </v>
      </c>
      <c r="E43" s="248" t="str">
        <f>CONCATENATE('D.1.1-Stavba-etapa 1'!E43)</f>
        <v/>
      </c>
      <c r="F43" s="247"/>
      <c r="G43" s="246"/>
      <c r="H43" s="246">
        <f>H44</f>
        <v>0</v>
      </c>
    </row>
    <row r="44" spans="1:8" ht="13.5" customHeight="1">
      <c r="A44" s="245" t="str">
        <f>CONCATENATE('D.1.1-Stavba-etapa 1'!A44)</f>
        <v>13</v>
      </c>
      <c r="B44" s="205" t="str">
        <f>CONCATENATE('D.1.1-Stavba-etapa 1'!B44)</f>
        <v>011</v>
      </c>
      <c r="C44" s="205" t="str">
        <f>CONCATENATE('D.1.1-Stavba-etapa 1'!C44)</f>
        <v>998012025</v>
      </c>
      <c r="D44" s="205" t="str">
        <f>CONCATENATE('D.1.1-Stavba-etapa 1'!D44)</f>
        <v xml:space="preserve">Přesun hmot pro budovy monolitické v přes 36 do 48 m   </v>
      </c>
      <c r="E44" s="205" t="str">
        <f>CONCATENATE('D.1.1-Stavba-etapa 1'!E44)</f>
        <v>t</v>
      </c>
      <c r="F44" s="204">
        <f>'D.1.1-Stavba-etapa 1'!F44</f>
        <v>209.65700000000001</v>
      </c>
      <c r="G44" s="202">
        <f>'D.1.1-Stavba-etapa 1'!G44</f>
        <v>0</v>
      </c>
      <c r="H44" s="202">
        <f>F44*G44</f>
        <v>0</v>
      </c>
    </row>
    <row r="45" spans="1:8" ht="30.75" customHeight="1">
      <c r="A45" s="263" t="str">
        <f>CONCATENATE('D.1.1-Stavba-etapa 1'!A45)</f>
        <v/>
      </c>
      <c r="B45" s="262" t="str">
        <f>CONCATENATE('D.1.1-Stavba-etapa 1'!B45)</f>
        <v/>
      </c>
      <c r="C45" s="262" t="str">
        <f>CONCATENATE('D.1.1-Stavba-etapa 1'!C45)</f>
        <v>PSV</v>
      </c>
      <c r="D45" s="262" t="str">
        <f>CONCATENATE('D.1.1-Stavba-etapa 1'!D45)</f>
        <v xml:space="preserve">Práce a dodávky PSV   </v>
      </c>
      <c r="E45" s="262" t="str">
        <f>CONCATENATE('D.1.1-Stavba-etapa 1'!E45)</f>
        <v/>
      </c>
      <c r="F45" s="261"/>
      <c r="G45" s="260"/>
      <c r="H45" s="259">
        <f>H46+H57+H77+H92+H118+H142+H145</f>
        <v>0</v>
      </c>
    </row>
    <row r="46" spans="1:8" ht="28.5" customHeight="1">
      <c r="A46" s="249" t="str">
        <f>CONCATENATE('D.1.1-Stavba-etapa 1'!A46)</f>
        <v/>
      </c>
      <c r="B46" s="248" t="str">
        <f>CONCATENATE('D.1.1-Stavba-etapa 1'!B46)</f>
        <v/>
      </c>
      <c r="C46" s="248" t="str">
        <f>CONCATENATE('D.1.1-Stavba-etapa 1'!C46)</f>
        <v>725</v>
      </c>
      <c r="D46" s="248" t="str">
        <f>CONCATENATE('D.1.1-Stavba-etapa 1'!D46)</f>
        <v xml:space="preserve">Zdravotechnika - zařizovací předměty   </v>
      </c>
      <c r="E46" s="248" t="str">
        <f>CONCATENATE('D.1.1-Stavba-etapa 1'!E46)</f>
        <v/>
      </c>
      <c r="F46" s="247"/>
      <c r="G46" s="246"/>
      <c r="H46" s="246">
        <f>SUM(H47:H55)</f>
        <v>0</v>
      </c>
    </row>
    <row r="47" spans="1:8" ht="24" customHeight="1">
      <c r="A47" s="245" t="str">
        <f>CONCATENATE('D.1.1-Stavba-etapa 1'!A47)</f>
        <v>14</v>
      </c>
      <c r="B47" s="205" t="str">
        <f>CONCATENATE('D.1.1-Stavba-etapa 1'!B47)</f>
        <v>721</v>
      </c>
      <c r="C47" s="205" t="str">
        <f>CONCATENATE('D.1.1-Stavba-etapa 1'!C47)</f>
        <v>725110814</v>
      </c>
      <c r="D47" s="205" t="str">
        <f>CONCATENATE('D.1.1-Stavba-etapa 1'!D47)</f>
        <v xml:space="preserve">Demontáž klozetu Kombi   </v>
      </c>
      <c r="E47" s="205" t="str">
        <f>CONCATENATE('D.1.1-Stavba-etapa 1'!E47)</f>
        <v>soubor</v>
      </c>
      <c r="F47" s="204">
        <f>'D.1.1-Stavba-etapa 1'!F47</f>
        <v>60</v>
      </c>
      <c r="G47" s="202">
        <f>'D.1.1-Stavba-etapa 1'!G47</f>
        <v>0</v>
      </c>
      <c r="H47" s="202">
        <f>F47*G47</f>
        <v>0</v>
      </c>
    </row>
    <row r="48" spans="1:8" ht="13.5" customHeight="1">
      <c r="A48" s="244" t="str">
        <f>CONCATENATE('D.1.1-Stavba-etapa 1'!A48)</f>
        <v/>
      </c>
      <c r="B48" s="243" t="str">
        <f>CONCATENATE('D.1.1-Stavba-etapa 1'!B48)</f>
        <v/>
      </c>
      <c r="C48" s="243" t="str">
        <f>CONCATENATE('D.1.1-Stavba-etapa 1'!C48)</f>
        <v/>
      </c>
      <c r="D48" s="243" t="str">
        <f>CONCATENATE('D.1.1-Stavba-etapa 1'!D48)</f>
        <v xml:space="preserve">4*15   </v>
      </c>
      <c r="E48" s="243" t="str">
        <f>CONCATENATE('D.1.1-Stavba-etapa 1'!E48)</f>
        <v/>
      </c>
      <c r="F48" s="242">
        <f>'D.1.1-Stavba-etapa 1'!F48</f>
        <v>60</v>
      </c>
      <c r="G48" s="241"/>
      <c r="H48" s="241"/>
    </row>
    <row r="49" spans="1:9" ht="24" customHeight="1">
      <c r="A49" s="245" t="str">
        <f>CONCATENATE('D.1.1-Stavba-etapa 1'!A49)</f>
        <v>15</v>
      </c>
      <c r="B49" s="205" t="str">
        <f>CONCATENATE('D.1.1-Stavba-etapa 1'!B49)</f>
        <v>721</v>
      </c>
      <c r="C49" s="205" t="str">
        <f>CONCATENATE('D.1.1-Stavba-etapa 1'!C49)</f>
        <v>725210821</v>
      </c>
      <c r="D49" s="205" t="str">
        <f>CONCATENATE('D.1.1-Stavba-etapa 1'!D49)</f>
        <v xml:space="preserve">Demontáž umyvadel bez výtokových armatur   </v>
      </c>
      <c r="E49" s="205" t="str">
        <f>CONCATENATE('D.1.1-Stavba-etapa 1'!E49)</f>
        <v>soubor</v>
      </c>
      <c r="F49" s="204">
        <f>'D.1.1-Stavba-etapa 1'!F49</f>
        <v>60</v>
      </c>
      <c r="G49" s="202">
        <f>'D.1.1-Stavba-etapa 1'!G49</f>
        <v>0</v>
      </c>
      <c r="H49" s="202">
        <f>F49*G49</f>
        <v>0</v>
      </c>
    </row>
    <row r="50" spans="1:9" ht="13.5" customHeight="1">
      <c r="A50" s="244" t="str">
        <f>CONCATENATE('D.1.1-Stavba-etapa 1'!A50)</f>
        <v/>
      </c>
      <c r="B50" s="243" t="str">
        <f>CONCATENATE('D.1.1-Stavba-etapa 1'!B50)</f>
        <v/>
      </c>
      <c r="C50" s="243" t="str">
        <f>CONCATENATE('D.1.1-Stavba-etapa 1'!C50)</f>
        <v/>
      </c>
      <c r="D50" s="243" t="str">
        <f>CONCATENATE('D.1.1-Stavba-etapa 1'!D50)</f>
        <v xml:space="preserve">4*15   </v>
      </c>
      <c r="E50" s="243" t="str">
        <f>CONCATENATE('D.1.1-Stavba-etapa 1'!E50)</f>
        <v/>
      </c>
      <c r="F50" s="242">
        <f>'D.1.1-Stavba-etapa 1'!F50</f>
        <v>60</v>
      </c>
      <c r="G50" s="241"/>
      <c r="H50" s="241"/>
    </row>
    <row r="51" spans="1:9" ht="24" customHeight="1">
      <c r="A51" s="245" t="str">
        <f>CONCATENATE('D.1.1-Stavba-etapa 1'!A51)</f>
        <v>16</v>
      </c>
      <c r="B51" s="205" t="str">
        <f>CONCATENATE('D.1.1-Stavba-etapa 1'!B51)</f>
        <v>721</v>
      </c>
      <c r="C51" s="205" t="str">
        <f>CONCATENATE('D.1.1-Stavba-etapa 1'!C51)</f>
        <v>725240812</v>
      </c>
      <c r="D51" s="205" t="str">
        <f>CONCATENATE('D.1.1-Stavba-etapa 1'!D51)</f>
        <v xml:space="preserve">Demontáž vaniček sprchových bez výtokových armatur   </v>
      </c>
      <c r="E51" s="205" t="str">
        <f>CONCATENATE('D.1.1-Stavba-etapa 1'!E51)</f>
        <v>soubor</v>
      </c>
      <c r="F51" s="204">
        <f>'D.1.1-Stavba-etapa 1'!F51</f>
        <v>60</v>
      </c>
      <c r="G51" s="202">
        <f>'D.1.1-Stavba-etapa 1'!G51</f>
        <v>0</v>
      </c>
      <c r="H51" s="202">
        <f>F51*G51</f>
        <v>0</v>
      </c>
    </row>
    <row r="52" spans="1:9" ht="13.5" customHeight="1">
      <c r="A52" s="244" t="str">
        <f>CONCATENATE('D.1.1-Stavba-etapa 1'!A52)</f>
        <v/>
      </c>
      <c r="B52" s="243" t="str">
        <f>CONCATENATE('D.1.1-Stavba-etapa 1'!B52)</f>
        <v/>
      </c>
      <c r="C52" s="243" t="str">
        <f>CONCATENATE('D.1.1-Stavba-etapa 1'!C52)</f>
        <v/>
      </c>
      <c r="D52" s="243" t="str">
        <f>CONCATENATE('D.1.1-Stavba-etapa 1'!D52)</f>
        <v xml:space="preserve">4*15   </v>
      </c>
      <c r="E52" s="243" t="str">
        <f>CONCATENATE('D.1.1-Stavba-etapa 1'!E52)</f>
        <v/>
      </c>
      <c r="F52" s="242">
        <f>'D.1.1-Stavba-etapa 1'!F52</f>
        <v>60</v>
      </c>
      <c r="G52" s="241"/>
      <c r="H52" s="241"/>
    </row>
    <row r="53" spans="1:9" ht="24" customHeight="1">
      <c r="A53" s="245" t="str">
        <f>CONCATENATE('D.1.1-Stavba-etapa 1'!A53)</f>
        <v>17</v>
      </c>
      <c r="B53" s="205" t="str">
        <f>CONCATENATE('D.1.1-Stavba-etapa 1'!B53)</f>
        <v>721</v>
      </c>
      <c r="C53" s="205" t="str">
        <f>CONCATENATE('D.1.1-Stavba-etapa 1'!C53)</f>
        <v>725820801</v>
      </c>
      <c r="D53" s="205" t="str">
        <f>CONCATENATE('D.1.1-Stavba-etapa 1'!D53)</f>
        <v xml:space="preserve">Demontáž baterie nástěnné do G 3 / 4   </v>
      </c>
      <c r="E53" s="205" t="str">
        <f>CONCATENATE('D.1.1-Stavba-etapa 1'!E53)</f>
        <v>soubor</v>
      </c>
      <c r="F53" s="204">
        <f>'D.1.1-Stavba-etapa 1'!F53</f>
        <v>60</v>
      </c>
      <c r="G53" s="202">
        <f>'D.1.1-Stavba-etapa 1'!G53</f>
        <v>0</v>
      </c>
      <c r="H53" s="202">
        <f>F53*G53</f>
        <v>0</v>
      </c>
    </row>
    <row r="54" spans="1:9" ht="13.5" customHeight="1">
      <c r="A54" s="244" t="str">
        <f>CONCATENATE('D.1.1-Stavba-etapa 1'!A54)</f>
        <v/>
      </c>
      <c r="B54" s="243" t="str">
        <f>CONCATENATE('D.1.1-Stavba-etapa 1'!B54)</f>
        <v/>
      </c>
      <c r="C54" s="243" t="str">
        <f>CONCATENATE('D.1.1-Stavba-etapa 1'!C54)</f>
        <v/>
      </c>
      <c r="D54" s="243" t="str">
        <f>CONCATENATE('D.1.1-Stavba-etapa 1'!D54)</f>
        <v xml:space="preserve">4*15   </v>
      </c>
      <c r="E54" s="243" t="str">
        <f>CONCATENATE('D.1.1-Stavba-etapa 1'!E54)</f>
        <v/>
      </c>
      <c r="F54" s="242">
        <f>'D.1.1-Stavba-etapa 1'!F54</f>
        <v>60</v>
      </c>
      <c r="G54" s="241"/>
      <c r="H54" s="241"/>
    </row>
    <row r="55" spans="1:9" ht="24" customHeight="1">
      <c r="A55" s="245" t="str">
        <f>CONCATENATE('D.1.1-Stavba-etapa 1'!A55)</f>
        <v>18</v>
      </c>
      <c r="B55" s="205" t="str">
        <f>CONCATENATE('D.1.1-Stavba-etapa 1'!B55)</f>
        <v>721</v>
      </c>
      <c r="C55" s="205" t="str">
        <f>CONCATENATE('D.1.1-Stavba-etapa 1'!C55)</f>
        <v>725820802</v>
      </c>
      <c r="D55" s="205" t="str">
        <f>CONCATENATE('D.1.1-Stavba-etapa 1'!D55)</f>
        <v xml:space="preserve">Demontáž baterie stojánkové do jednoho otvoru   </v>
      </c>
      <c r="E55" s="205" t="str">
        <f>CONCATENATE('D.1.1-Stavba-etapa 1'!E55)</f>
        <v>soubor</v>
      </c>
      <c r="F55" s="204">
        <f>'D.1.1-Stavba-etapa 1'!F55</f>
        <v>60</v>
      </c>
      <c r="G55" s="202">
        <f>'D.1.1-Stavba-etapa 1'!G55</f>
        <v>0</v>
      </c>
      <c r="H55" s="202">
        <f>F55*G55</f>
        <v>0</v>
      </c>
    </row>
    <row r="56" spans="1:9" ht="13.5" customHeight="1">
      <c r="A56" s="244" t="str">
        <f>CONCATENATE('D.1.1-Stavba-etapa 1'!A56)</f>
        <v/>
      </c>
      <c r="B56" s="243" t="str">
        <f>CONCATENATE('D.1.1-Stavba-etapa 1'!B56)</f>
        <v/>
      </c>
      <c r="C56" s="243" t="str">
        <f>CONCATENATE('D.1.1-Stavba-etapa 1'!C56)</f>
        <v/>
      </c>
      <c r="D56" s="243" t="str">
        <f>CONCATENATE('D.1.1-Stavba-etapa 1'!D56)</f>
        <v xml:space="preserve">4*15   </v>
      </c>
      <c r="E56" s="243" t="str">
        <f>CONCATENATE('D.1.1-Stavba-etapa 1'!E56)</f>
        <v/>
      </c>
      <c r="F56" s="242">
        <f>'D.1.1-Stavba-etapa 1'!F56</f>
        <v>60</v>
      </c>
      <c r="G56" s="241"/>
      <c r="H56" s="241"/>
    </row>
    <row r="57" spans="1:9" ht="28.5" customHeight="1">
      <c r="A57" s="249" t="str">
        <f>CONCATENATE('D.1.1-Stavba-etapa 1'!A57)</f>
        <v/>
      </c>
      <c r="B57" s="248" t="str">
        <f>CONCATENATE('D.1.1-Stavba-etapa 1'!B57)</f>
        <v/>
      </c>
      <c r="C57" s="248" t="str">
        <f>CONCATENATE('D.1.1-Stavba-etapa 1'!C57)</f>
        <v>766</v>
      </c>
      <c r="D57" s="248" t="str">
        <f>CONCATENATE('D.1.1-Stavba-etapa 1'!D57)</f>
        <v xml:space="preserve">Konstrukce truhlářské   </v>
      </c>
      <c r="E57" s="248" t="str">
        <f>CONCATENATE('D.1.1-Stavba-etapa 1'!E57)</f>
        <v/>
      </c>
      <c r="F57" s="247"/>
      <c r="G57" s="246"/>
      <c r="H57" s="246">
        <f>SUM(H58:H76)</f>
        <v>0</v>
      </c>
    </row>
    <row r="58" spans="1:9" ht="13.5" customHeight="1">
      <c r="A58" s="245" t="str">
        <f>CONCATENATE('D.1.1-Stavba-etapa 1'!A58)</f>
        <v>19</v>
      </c>
      <c r="B58" s="205" t="str">
        <f>CONCATENATE('D.1.1-Stavba-etapa 1'!B58)</f>
        <v>766</v>
      </c>
      <c r="C58" s="205" t="str">
        <f>CONCATENATE('D.1.1-Stavba-etapa 1'!C58)</f>
        <v/>
      </c>
      <c r="D58" s="205" t="str">
        <f>CONCATENATE('D.1.1-Stavba-etapa 1'!D58)</f>
        <v xml:space="preserve">Dveře D2.1 - křídlo 800/1970   </v>
      </c>
      <c r="E58" s="205" t="str">
        <f>CONCATENATE('D.1.1-Stavba-etapa 1'!E58)</f>
        <v>kus</v>
      </c>
      <c r="F58" s="204">
        <f>'D.1.1-Stavba-etapa 1'!F58</f>
        <v>120</v>
      </c>
      <c r="G58" s="202">
        <f>'D.1.1-Stavba-etapa 1'!G58</f>
        <v>0</v>
      </c>
      <c r="H58" s="202">
        <f>F58*G58</f>
        <v>0</v>
      </c>
    </row>
    <row r="59" spans="1:9" ht="13.5" customHeight="1">
      <c r="A59" s="244" t="str">
        <f>CONCATENATE('D.1.1-Stavba-etapa 1'!A59)</f>
        <v/>
      </c>
      <c r="B59" s="243" t="str">
        <f>CONCATENATE('D.1.1-Stavba-etapa 1'!B59)</f>
        <v/>
      </c>
      <c r="C59" s="243" t="str">
        <f>CONCATENATE('D.1.1-Stavba-etapa 1'!C59)</f>
        <v/>
      </c>
      <c r="D59" s="243" t="str">
        <f>CONCATENATE('D.1.1-Stavba-etapa 1'!D59)</f>
        <v xml:space="preserve">8*15   </v>
      </c>
      <c r="E59" s="243" t="str">
        <f>CONCATENATE('D.1.1-Stavba-etapa 1'!E59)</f>
        <v/>
      </c>
      <c r="F59" s="242">
        <f>'D.1.1-Stavba-etapa 1'!F59</f>
        <v>120</v>
      </c>
      <c r="G59" s="241"/>
      <c r="H59" s="241"/>
    </row>
    <row r="60" spans="1:9" ht="13.5" customHeight="1">
      <c r="A60" s="245" t="str">
        <f>CONCATENATE('D.1.1-Stavba-etapa 1'!A60)</f>
        <v>20</v>
      </c>
      <c r="B60" s="205" t="str">
        <f>CONCATENATE('D.1.1-Stavba-etapa 1'!B60)</f>
        <v>766</v>
      </c>
      <c r="C60" s="205" t="str">
        <f>CONCATENATE('D.1.1-Stavba-etapa 1'!C60)</f>
        <v/>
      </c>
      <c r="D60" s="205" t="str">
        <f>CONCATENATE('D.1.1-Stavba-etapa 1'!D60)</f>
        <v xml:space="preserve">Dveře D2.2 - křídlo 600/1970 + ocelová zárubeň   </v>
      </c>
      <c r="E60" s="205" t="str">
        <f>CONCATENATE('D.1.1-Stavba-etapa 1'!E60)</f>
        <v>kus</v>
      </c>
      <c r="F60" s="204">
        <f>'D.1.1-Stavba-etapa 1'!F60</f>
        <v>120</v>
      </c>
      <c r="G60" s="202">
        <f>'D.1.1-Stavba-etapa 1'!G60</f>
        <v>0</v>
      </c>
      <c r="H60" s="202">
        <f>F60*G60</f>
        <v>0</v>
      </c>
    </row>
    <row r="61" spans="1:9" ht="13.5" customHeight="1">
      <c r="A61" s="244" t="str">
        <f>CONCATENATE('D.1.1-Stavba-etapa 1'!A61)</f>
        <v/>
      </c>
      <c r="B61" s="243" t="str">
        <f>CONCATENATE('D.1.1-Stavba-etapa 1'!B61)</f>
        <v/>
      </c>
      <c r="C61" s="243" t="str">
        <f>CONCATENATE('D.1.1-Stavba-etapa 1'!C61)</f>
        <v/>
      </c>
      <c r="D61" s="243" t="str">
        <f>CONCATENATE('D.1.1-Stavba-etapa 1'!D61)</f>
        <v xml:space="preserve">8*15   </v>
      </c>
      <c r="E61" s="243" t="str">
        <f>CONCATENATE('D.1.1-Stavba-etapa 1'!E61)</f>
        <v/>
      </c>
      <c r="F61" s="242">
        <f>'D.1.1-Stavba-etapa 1'!F61</f>
        <v>120</v>
      </c>
      <c r="G61" s="241"/>
      <c r="H61" s="241"/>
    </row>
    <row r="62" spans="1:9" ht="13.5" customHeight="1">
      <c r="A62" s="245" t="str">
        <f>CONCATENATE('D.1.1-Stavba-etapa 1'!A62)</f>
        <v>21</v>
      </c>
      <c r="B62" s="205" t="str">
        <f>CONCATENATE('D.1.1-Stavba-etapa 1'!B62)</f>
        <v>766</v>
      </c>
      <c r="C62" s="205" t="str">
        <f>CONCATENATE('D.1.1-Stavba-etapa 1'!C62)</f>
        <v/>
      </c>
      <c r="D62" s="205" t="str">
        <f>CONCATENATE('D.1.1-Stavba-etapa 1'!D62)</f>
        <v xml:space="preserve">Dveře D3.1 - křídlo 800/1970 bezp.tř. RC2 + dubový práh   </v>
      </c>
      <c r="E62" s="205" t="str">
        <f>CONCATENATE('D.1.1-Stavba-etapa 1'!E62)</f>
        <v>kus</v>
      </c>
      <c r="F62" s="204">
        <f>'D.1.1-Stavba-etapa 1'!F62</f>
        <v>60</v>
      </c>
      <c r="G62" s="202">
        <f>'D.1.1-Stavba-etapa 1'!G62</f>
        <v>0</v>
      </c>
      <c r="H62" s="202">
        <f>F62*G62</f>
        <v>0</v>
      </c>
    </row>
    <row r="63" spans="1:9" ht="13.5" customHeight="1">
      <c r="A63" s="244" t="str">
        <f>CONCATENATE('D.1.1-Stavba-etapa 1'!A63)</f>
        <v/>
      </c>
      <c r="B63" s="243" t="str">
        <f>CONCATENATE('D.1.1-Stavba-etapa 1'!B63)</f>
        <v/>
      </c>
      <c r="C63" s="243" t="str">
        <f>CONCATENATE('D.1.1-Stavba-etapa 1'!C63)</f>
        <v/>
      </c>
      <c r="D63" s="243" t="str">
        <f>CONCATENATE('D.1.1-Stavba-etapa 1'!D63)</f>
        <v xml:space="preserve">4*15   </v>
      </c>
      <c r="E63" s="243" t="str">
        <f>CONCATENATE('D.1.1-Stavba-etapa 1'!E63)</f>
        <v/>
      </c>
      <c r="F63" s="242">
        <f>'D.1.1-Stavba-etapa 1'!F63</f>
        <v>60</v>
      </c>
      <c r="G63" s="241"/>
      <c r="H63" s="241"/>
    </row>
    <row r="64" spans="1:9" ht="13.5" customHeight="1">
      <c r="A64" s="321" t="str">
        <f>CONCATENATE('D.1.1-Stavba-etapa 1'!A64)</f>
        <v>22</v>
      </c>
      <c r="B64" s="319" t="str">
        <f>CONCATENATE('D.1.1-Stavba-etapa 1'!B64)</f>
        <v>766</v>
      </c>
      <c r="C64" s="319" t="str">
        <f>CONCATENATE('D.1.1-Stavba-etapa 1'!C64)</f>
        <v/>
      </c>
      <c r="D64" s="319" t="str">
        <f>CONCATENATE('D.1.1-Stavba-etapa 1'!D64)</f>
        <v xml:space="preserve">Revizní dvířka D3.2 - 1x SDK RB 12,5 - rozměr 700/1000   </v>
      </c>
      <c r="E64" s="319" t="str">
        <f>CONCATENATE('D.1.1-Stavba-etapa 1'!E64)</f>
        <v>kus</v>
      </c>
      <c r="F64" s="320">
        <f>'D.1.1-Stavba-etapa 1'!F64</f>
        <v>60</v>
      </c>
      <c r="G64" s="202">
        <f>'D.1.1-Stavba-etapa 1'!G64</f>
        <v>0</v>
      </c>
      <c r="H64" s="202">
        <f>F64*G64</f>
        <v>0</v>
      </c>
      <c r="I64" s="187" t="s">
        <v>587</v>
      </c>
    </row>
    <row r="65" spans="1:8" ht="13.5" customHeight="1">
      <c r="A65" s="244" t="str">
        <f>CONCATENATE('D.1.1-Stavba-etapa 1'!A65)</f>
        <v/>
      </c>
      <c r="B65" s="243" t="str">
        <f>CONCATENATE('D.1.1-Stavba-etapa 1'!B65)</f>
        <v/>
      </c>
      <c r="C65" s="243" t="str">
        <f>CONCATENATE('D.1.1-Stavba-etapa 1'!C65)</f>
        <v/>
      </c>
      <c r="D65" s="243" t="str">
        <f>CONCATENATE('D.1.1-Stavba-etapa 1'!D65)</f>
        <v xml:space="preserve">4*15   </v>
      </c>
      <c r="E65" s="243" t="str">
        <f>CONCATENATE('D.1.1-Stavba-etapa 1'!E65)</f>
        <v/>
      </c>
      <c r="F65" s="242">
        <f>'D.1.1-Stavba-etapa 1'!F65</f>
        <v>60</v>
      </c>
      <c r="G65" s="241"/>
      <c r="H65" s="241"/>
    </row>
    <row r="66" spans="1:8" ht="13.5" customHeight="1">
      <c r="A66" s="245" t="str">
        <f>CONCATENATE('D.1.1-Stavba-etapa 1'!A66)</f>
        <v>23</v>
      </c>
      <c r="B66" s="205" t="str">
        <f>CONCATENATE('D.1.1-Stavba-etapa 1'!B66)</f>
        <v>766</v>
      </c>
      <c r="C66" s="205" t="str">
        <f>CONCATENATE('D.1.1-Stavba-etapa 1'!C66)</f>
        <v>766491851</v>
      </c>
      <c r="D66" s="205" t="str">
        <f>CONCATENATE('D.1.1-Stavba-etapa 1'!D66)</f>
        <v xml:space="preserve">Demontáž prahů dveří jednokřídlových   </v>
      </c>
      <c r="E66" s="205" t="str">
        <f>CONCATENATE('D.1.1-Stavba-etapa 1'!E66)</f>
        <v>kus</v>
      </c>
      <c r="F66" s="204">
        <f>'D.1.1-Stavba-etapa 1'!F66</f>
        <v>180</v>
      </c>
      <c r="G66" s="202">
        <f>'D.1.1-Stavba-etapa 1'!G66</f>
        <v>0</v>
      </c>
      <c r="H66" s="202">
        <f>F66*G66</f>
        <v>0</v>
      </c>
    </row>
    <row r="67" spans="1:8" ht="13.5" customHeight="1">
      <c r="A67" s="258" t="str">
        <f>CONCATENATE('D.1.1-Stavba-etapa 1'!A67)</f>
        <v/>
      </c>
      <c r="B67" s="257" t="str">
        <f>CONCATENATE('D.1.1-Stavba-etapa 1'!B67)</f>
        <v/>
      </c>
      <c r="C67" s="257" t="str">
        <f>CONCATENATE('D.1.1-Stavba-etapa 1'!C67)</f>
        <v/>
      </c>
      <c r="D67" s="257" t="str">
        <f>CONCATENATE('D.1.1-Stavba-etapa 1'!D67)</f>
        <v xml:space="preserve">š.800   </v>
      </c>
      <c r="E67" s="257" t="str">
        <f>CONCATENATE('D.1.1-Stavba-etapa 1'!E67)</f>
        <v/>
      </c>
      <c r="F67" s="256"/>
      <c r="G67" s="255"/>
      <c r="H67" s="255"/>
    </row>
    <row r="68" spans="1:8" ht="13.5" customHeight="1">
      <c r="A68" s="244" t="str">
        <f>CONCATENATE('D.1.1-Stavba-etapa 1'!A68)</f>
        <v/>
      </c>
      <c r="B68" s="243" t="str">
        <f>CONCATENATE('D.1.1-Stavba-etapa 1'!B68)</f>
        <v/>
      </c>
      <c r="C68" s="243" t="str">
        <f>CONCATENATE('D.1.1-Stavba-etapa 1'!C68)</f>
        <v/>
      </c>
      <c r="D68" s="243" t="str">
        <f>CONCATENATE('D.1.1-Stavba-etapa 1'!D68)</f>
        <v xml:space="preserve">3*4*15   </v>
      </c>
      <c r="E68" s="243" t="str">
        <f>CONCATENATE('D.1.1-Stavba-etapa 1'!E68)</f>
        <v/>
      </c>
      <c r="F68" s="242">
        <f>'D.1.1-Stavba-etapa 1'!F68</f>
        <v>180</v>
      </c>
      <c r="G68" s="241"/>
      <c r="H68" s="241"/>
    </row>
    <row r="69" spans="1:8" ht="13.5" customHeight="1">
      <c r="A69" s="245" t="str">
        <f>CONCATENATE('D.1.1-Stavba-etapa 1'!A69)</f>
        <v>24</v>
      </c>
      <c r="B69" s="205" t="str">
        <f>CONCATENATE('D.1.1-Stavba-etapa 1'!B69)</f>
        <v>766</v>
      </c>
      <c r="C69" s="205" t="str">
        <f>CONCATENATE('D.1.1-Stavba-etapa 1'!C69)</f>
        <v>766691914</v>
      </c>
      <c r="D69" s="205" t="str">
        <f>CONCATENATE('D.1.1-Stavba-etapa 1'!D69)</f>
        <v xml:space="preserve">Vyvěšení nebo zavěšení dřevěných křídel dveří pl do 2 m2   </v>
      </c>
      <c r="E69" s="205" t="str">
        <f>CONCATENATE('D.1.1-Stavba-etapa 1'!E69)</f>
        <v>kus</v>
      </c>
      <c r="F69" s="204">
        <f>'D.1.1-Stavba-etapa 1'!F69</f>
        <v>300</v>
      </c>
      <c r="G69" s="202">
        <f>'D.1.1-Stavba-etapa 1'!G69</f>
        <v>0</v>
      </c>
      <c r="H69" s="202">
        <f>F69*G69</f>
        <v>0</v>
      </c>
    </row>
    <row r="70" spans="1:8" ht="13.5" customHeight="1">
      <c r="A70" s="258" t="str">
        <f>CONCATENATE('D.1.1-Stavba-etapa 1'!A70)</f>
        <v/>
      </c>
      <c r="B70" s="257" t="str">
        <f>CONCATENATE('D.1.1-Stavba-etapa 1'!B70)</f>
        <v/>
      </c>
      <c r="C70" s="257" t="str">
        <f>CONCATENATE('D.1.1-Stavba-etapa 1'!C70)</f>
        <v/>
      </c>
      <c r="D70" s="257" t="str">
        <f>CONCATENATE('D.1.1-Stavba-etapa 1'!D70)</f>
        <v xml:space="preserve">š.800   </v>
      </c>
      <c r="E70" s="257" t="str">
        <f>CONCATENATE('D.1.1-Stavba-etapa 1'!E70)</f>
        <v/>
      </c>
      <c r="F70" s="256"/>
      <c r="G70" s="255"/>
      <c r="H70" s="255"/>
    </row>
    <row r="71" spans="1:8" ht="13.5" customHeight="1">
      <c r="A71" s="244" t="str">
        <f>CONCATENATE('D.1.1-Stavba-etapa 1'!A71)</f>
        <v/>
      </c>
      <c r="B71" s="243" t="str">
        <f>CONCATENATE('D.1.1-Stavba-etapa 1'!B71)</f>
        <v/>
      </c>
      <c r="C71" s="243" t="str">
        <f>CONCATENATE('D.1.1-Stavba-etapa 1'!C71)</f>
        <v/>
      </c>
      <c r="D71" s="243" t="str">
        <f>CONCATENATE('D.1.1-Stavba-etapa 1'!D71)</f>
        <v xml:space="preserve">3*4*15   </v>
      </c>
      <c r="E71" s="243" t="str">
        <f>CONCATENATE('D.1.1-Stavba-etapa 1'!E71)</f>
        <v/>
      </c>
      <c r="F71" s="242">
        <f>'D.1.1-Stavba-etapa 1'!F71</f>
        <v>180</v>
      </c>
      <c r="G71" s="241"/>
      <c r="H71" s="241"/>
    </row>
    <row r="72" spans="1:8" ht="13.5" customHeight="1">
      <c r="A72" s="258" t="str">
        <f>CONCATENATE('D.1.1-Stavba-etapa 1'!A72)</f>
        <v/>
      </c>
      <c r="B72" s="257" t="str">
        <f>CONCATENATE('D.1.1-Stavba-etapa 1'!B72)</f>
        <v/>
      </c>
      <c r="C72" s="257" t="str">
        <f>CONCATENATE('D.1.1-Stavba-etapa 1'!C72)</f>
        <v/>
      </c>
      <c r="D72" s="257" t="str">
        <f>CONCATENATE('D.1.1-Stavba-etapa 1'!D72)</f>
        <v xml:space="preserve">š.600   </v>
      </c>
      <c r="E72" s="257" t="str">
        <f>CONCATENATE('D.1.1-Stavba-etapa 1'!E72)</f>
        <v/>
      </c>
      <c r="F72" s="256"/>
      <c r="G72" s="255"/>
      <c r="H72" s="255"/>
    </row>
    <row r="73" spans="1:8" ht="13.5" customHeight="1">
      <c r="A73" s="244" t="str">
        <f>CONCATENATE('D.1.1-Stavba-etapa 1'!A73)</f>
        <v/>
      </c>
      <c r="B73" s="243" t="str">
        <f>CONCATENATE('D.1.1-Stavba-etapa 1'!B73)</f>
        <v/>
      </c>
      <c r="C73" s="243" t="str">
        <f>CONCATENATE('D.1.1-Stavba-etapa 1'!C73)</f>
        <v/>
      </c>
      <c r="D73" s="243" t="str">
        <f>CONCATENATE('D.1.1-Stavba-etapa 1'!D73)</f>
        <v xml:space="preserve">2*4*15   </v>
      </c>
      <c r="E73" s="243" t="str">
        <f>CONCATENATE('D.1.1-Stavba-etapa 1'!E73)</f>
        <v/>
      </c>
      <c r="F73" s="242">
        <f>'D.1.1-Stavba-etapa 1'!F73</f>
        <v>120</v>
      </c>
      <c r="G73" s="241"/>
      <c r="H73" s="241"/>
    </row>
    <row r="74" spans="1:8" ht="13.5" customHeight="1">
      <c r="A74" s="245" t="str">
        <f>CONCATENATE('D.1.1-Stavba-etapa 1'!A74)</f>
        <v>25</v>
      </c>
      <c r="B74" s="205" t="str">
        <f>CONCATENATE('D.1.1-Stavba-etapa 1'!B74)</f>
        <v>766</v>
      </c>
      <c r="C74" s="205" t="str">
        <f>CONCATENATE('D.1.1-Stavba-etapa 1'!C74)</f>
        <v>766825821</v>
      </c>
      <c r="D74" s="205" t="str">
        <f>CONCATENATE('D.1.1-Stavba-etapa 1'!D74)</f>
        <v xml:space="preserve">Demontáž truhlářských vestavěných skříní dvoukřídlových   </v>
      </c>
      <c r="E74" s="205" t="str">
        <f>CONCATENATE('D.1.1-Stavba-etapa 1'!E74)</f>
        <v>kus</v>
      </c>
      <c r="F74" s="204">
        <f>'D.1.1-Stavba-etapa 1'!F74</f>
        <v>60</v>
      </c>
      <c r="G74" s="202">
        <f>'D.1.1-Stavba-etapa 1'!G74</f>
        <v>0</v>
      </c>
      <c r="H74" s="202">
        <f>F74*G74</f>
        <v>0</v>
      </c>
    </row>
    <row r="75" spans="1:8" ht="13.5" customHeight="1">
      <c r="A75" s="244" t="str">
        <f>CONCATENATE('D.1.1-Stavba-etapa 1'!A75)</f>
        <v/>
      </c>
      <c r="B75" s="243" t="str">
        <f>CONCATENATE('D.1.1-Stavba-etapa 1'!B75)</f>
        <v/>
      </c>
      <c r="C75" s="243" t="str">
        <f>CONCATENATE('D.1.1-Stavba-etapa 1'!C75)</f>
        <v/>
      </c>
      <c r="D75" s="243" t="str">
        <f>CONCATENATE('D.1.1-Stavba-etapa 1'!D75)</f>
        <v xml:space="preserve">4*15   </v>
      </c>
      <c r="E75" s="243" t="str">
        <f>CONCATENATE('D.1.1-Stavba-etapa 1'!E75)</f>
        <v/>
      </c>
      <c r="F75" s="242">
        <f>'D.1.1-Stavba-etapa 1'!F75</f>
        <v>60</v>
      </c>
      <c r="G75" s="241"/>
      <c r="H75" s="241"/>
    </row>
    <row r="76" spans="1:8" ht="24" customHeight="1">
      <c r="A76" s="245" t="str">
        <f>CONCATENATE('D.1.1-Stavba-etapa 1'!A76)</f>
        <v>26</v>
      </c>
      <c r="B76" s="205" t="str">
        <f>CONCATENATE('D.1.1-Stavba-etapa 1'!B76)</f>
        <v>766</v>
      </c>
      <c r="C76" s="205" t="str">
        <f>CONCATENATE('D.1.1-Stavba-etapa 1'!C76)</f>
        <v>998766205</v>
      </c>
      <c r="D76" s="205" t="str">
        <f>CONCATENATE('D.1.1-Stavba-etapa 1'!D76)</f>
        <v xml:space="preserve">Přesun hmot procentní pro kce truhlářské v objektech v přes 36 do 48 m   </v>
      </c>
      <c r="E76" s="205" t="str">
        <f>CONCATENATE('D.1.1-Stavba-etapa 1'!E76)</f>
        <v>%</v>
      </c>
      <c r="F76" s="204">
        <f>'D.1.1-Stavba-etapa 1'!F76</f>
        <v>21585.18</v>
      </c>
      <c r="G76" s="202">
        <f>'D.1.1-Stavba-etapa 1'!G76</f>
        <v>0</v>
      </c>
      <c r="H76" s="202">
        <f>F76*G76</f>
        <v>0</v>
      </c>
    </row>
    <row r="77" spans="1:8" ht="28.5" customHeight="1">
      <c r="A77" s="249" t="str">
        <f>CONCATENATE('D.1.1-Stavba-etapa 1'!A77)</f>
        <v/>
      </c>
      <c r="B77" s="248" t="str">
        <f>CONCATENATE('D.1.1-Stavba-etapa 1'!B77)</f>
        <v/>
      </c>
      <c r="C77" s="248" t="str">
        <f>CONCATENATE('D.1.1-Stavba-etapa 1'!C77)</f>
        <v>771</v>
      </c>
      <c r="D77" s="248" t="str">
        <f>CONCATENATE('D.1.1-Stavba-etapa 1'!D77)</f>
        <v xml:space="preserve">Podlahy z dlaždic   </v>
      </c>
      <c r="E77" s="248" t="str">
        <f>CONCATENATE('D.1.1-Stavba-etapa 1'!E77)</f>
        <v/>
      </c>
      <c r="F77" s="247"/>
      <c r="G77" s="246"/>
      <c r="H77" s="246">
        <f>SUM(H78:H91)</f>
        <v>0</v>
      </c>
    </row>
    <row r="78" spans="1:8" ht="13.5" customHeight="1">
      <c r="A78" s="245" t="str">
        <f>CONCATENATE('D.1.1-Stavba-etapa 1'!A78)</f>
        <v>27</v>
      </c>
      <c r="B78" s="205" t="str">
        <f>CONCATENATE('D.1.1-Stavba-etapa 1'!B78)</f>
        <v>771</v>
      </c>
      <c r="C78" s="205" t="str">
        <f>CONCATENATE('D.1.1-Stavba-etapa 1'!C78)</f>
        <v>771121011</v>
      </c>
      <c r="D78" s="205" t="str">
        <f>CONCATENATE('D.1.1-Stavba-etapa 1'!D78)</f>
        <v xml:space="preserve">Nátěr penetrační na podlahu   </v>
      </c>
      <c r="E78" s="205" t="str">
        <f>CONCATENATE('D.1.1-Stavba-etapa 1'!E78)</f>
        <v>m2</v>
      </c>
      <c r="F78" s="204">
        <f>'D.1.1-Stavba-etapa 1'!F78</f>
        <v>396</v>
      </c>
      <c r="G78" s="202">
        <f>'D.1.1-Stavba-etapa 1'!G78</f>
        <v>0</v>
      </c>
      <c r="H78" s="202">
        <f>F78*G78</f>
        <v>0</v>
      </c>
    </row>
    <row r="79" spans="1:8" ht="13.5" customHeight="1">
      <c r="A79" s="244" t="str">
        <f>CONCATENATE('D.1.1-Stavba-etapa 1'!A79)</f>
        <v/>
      </c>
      <c r="B79" s="243" t="str">
        <f>CONCATENATE('D.1.1-Stavba-etapa 1'!B79)</f>
        <v/>
      </c>
      <c r="C79" s="243" t="str">
        <f>CONCATENATE('D.1.1-Stavba-etapa 1'!C79)</f>
        <v/>
      </c>
      <c r="D79" s="243" t="str">
        <f>CONCATENATE('D.1.1-Stavba-etapa 1'!D79)</f>
        <v xml:space="preserve">2*(2,16+1,14)*4*15   </v>
      </c>
      <c r="E79" s="243" t="str">
        <f>CONCATENATE('D.1.1-Stavba-etapa 1'!E79)</f>
        <v/>
      </c>
      <c r="F79" s="242">
        <f>'D.1.1-Stavba-etapa 1'!F79</f>
        <v>396</v>
      </c>
      <c r="G79" s="241"/>
      <c r="H79" s="241"/>
    </row>
    <row r="80" spans="1:8" ht="13.5" customHeight="1">
      <c r="A80" s="245" t="str">
        <f>CONCATENATE('D.1.1-Stavba-etapa 1'!A80)</f>
        <v>28</v>
      </c>
      <c r="B80" s="205" t="str">
        <f>CONCATENATE('D.1.1-Stavba-etapa 1'!B80)</f>
        <v>771</v>
      </c>
      <c r="C80" s="205" t="str">
        <f>CONCATENATE('D.1.1-Stavba-etapa 1'!C80)</f>
        <v>771573810</v>
      </c>
      <c r="D80" s="205" t="str">
        <f>CONCATENATE('D.1.1-Stavba-etapa 1'!D80)</f>
        <v xml:space="preserve">Demontáž podlah z dlaždic keramických lepených   </v>
      </c>
      <c r="E80" s="205" t="str">
        <f>CONCATENATE('D.1.1-Stavba-etapa 1'!E80)</f>
        <v>m2</v>
      </c>
      <c r="F80" s="204">
        <f>'D.1.1-Stavba-etapa 1'!F80</f>
        <v>149.50649999999999</v>
      </c>
      <c r="G80" s="202">
        <f>'D.1.1-Stavba-etapa 1'!G80</f>
        <v>0</v>
      </c>
      <c r="H80" s="202">
        <f>F80*G80</f>
        <v>0</v>
      </c>
    </row>
    <row r="81" spans="1:8" ht="13.5" customHeight="1">
      <c r="A81" s="244" t="str">
        <f>CONCATENATE('D.1.1-Stavba-etapa 1'!A81)</f>
        <v/>
      </c>
      <c r="B81" s="243" t="str">
        <f>CONCATENATE('D.1.1-Stavba-etapa 1'!B81)</f>
        <v/>
      </c>
      <c r="C81" s="243" t="str">
        <f>CONCATENATE('D.1.1-Stavba-etapa 1'!C81)</f>
        <v/>
      </c>
      <c r="D81" s="243" t="str">
        <f>CONCATENATE('D.1.1-Stavba-etapa 1'!D81)</f>
        <v xml:space="preserve">(1,595*0,845+1,43*0,8)*4*15   </v>
      </c>
      <c r="E81" s="243" t="str">
        <f>CONCATENATE('D.1.1-Stavba-etapa 1'!E81)</f>
        <v/>
      </c>
      <c r="F81" s="242">
        <f>'D.1.1-Stavba-etapa 1'!F81</f>
        <v>149.50649999999999</v>
      </c>
      <c r="G81" s="241"/>
      <c r="H81" s="241"/>
    </row>
    <row r="82" spans="1:8" ht="24" customHeight="1">
      <c r="A82" s="245" t="str">
        <f>CONCATENATE('D.1.1-Stavba-etapa 1'!A82)</f>
        <v>29</v>
      </c>
      <c r="B82" s="205" t="str">
        <f>CONCATENATE('D.1.1-Stavba-etapa 1'!B82)</f>
        <v>771</v>
      </c>
      <c r="C82" s="205" t="str">
        <f>CONCATENATE('D.1.1-Stavba-etapa 1'!C82)</f>
        <v>771574416</v>
      </c>
      <c r="D82" s="205" t="str">
        <f>CONCATENATE('D.1.1-Stavba-etapa 1'!D82)</f>
        <v xml:space="preserve">Montáž podlah keramických hladkých lepených cementovým flexibilním lepidlem přes 9 do 12 ks/m2   </v>
      </c>
      <c r="E82" s="205" t="str">
        <f>CONCATENATE('D.1.1-Stavba-etapa 1'!E82)</f>
        <v>m2</v>
      </c>
      <c r="F82" s="204">
        <f>'D.1.1-Stavba-etapa 1'!F82</f>
        <v>198</v>
      </c>
      <c r="G82" s="202">
        <f>'D.1.1-Stavba-etapa 1'!G82</f>
        <v>0</v>
      </c>
      <c r="H82" s="202">
        <f>F82*G82</f>
        <v>0</v>
      </c>
    </row>
    <row r="83" spans="1:8" ht="13.5" customHeight="1">
      <c r="A83" s="244" t="str">
        <f>CONCATENATE('D.1.1-Stavba-etapa 1'!A83)</f>
        <v/>
      </c>
      <c r="B83" s="243" t="str">
        <f>CONCATENATE('D.1.1-Stavba-etapa 1'!B83)</f>
        <v/>
      </c>
      <c r="C83" s="243" t="str">
        <f>CONCATENATE('D.1.1-Stavba-etapa 1'!C83)</f>
        <v/>
      </c>
      <c r="D83" s="243" t="str">
        <f>CONCATENATE('D.1.1-Stavba-etapa 1'!D83)</f>
        <v xml:space="preserve">(2,16+1,14)*4*15   </v>
      </c>
      <c r="E83" s="243" t="str">
        <f>CONCATENATE('D.1.1-Stavba-etapa 1'!E83)</f>
        <v/>
      </c>
      <c r="F83" s="242">
        <f>'D.1.1-Stavba-etapa 1'!F83</f>
        <v>198</v>
      </c>
      <c r="G83" s="241"/>
      <c r="H83" s="241"/>
    </row>
    <row r="84" spans="1:8" ht="24" customHeight="1">
      <c r="A84" s="254" t="str">
        <f>CONCATENATE('D.1.1-Stavba-etapa 1'!A84)</f>
        <v>30</v>
      </c>
      <c r="B84" s="218" t="str">
        <f>CONCATENATE('D.1.1-Stavba-etapa 1'!B84)</f>
        <v>597</v>
      </c>
      <c r="C84" s="218" t="str">
        <f>CONCATENATE('D.1.1-Stavba-etapa 1'!C84)</f>
        <v>59761135</v>
      </c>
      <c r="D84" s="218" t="str">
        <f>CONCATENATE('D.1.1-Stavba-etapa 1'!D84)</f>
        <v xml:space="preserve">dlažba keramická slinutá nemrazuvzdorná povrch hladký/matný tl do 10mm přes 9 do 12ks/m2   </v>
      </c>
      <c r="E84" s="218" t="str">
        <f>CONCATENATE('D.1.1-Stavba-etapa 1'!E84)</f>
        <v>m2</v>
      </c>
      <c r="F84" s="217">
        <f>'D.1.1-Stavba-etapa 1'!F84</f>
        <v>217.8</v>
      </c>
      <c r="G84" s="215">
        <f>'D.1.1-Stavba-etapa 1'!G84</f>
        <v>0</v>
      </c>
      <c r="H84" s="215">
        <f>F84*G84</f>
        <v>0</v>
      </c>
    </row>
    <row r="85" spans="1:8" ht="13.5" customHeight="1">
      <c r="A85" s="253" t="str">
        <f>CONCATENATE('D.1.1-Stavba-etapa 1'!A85)</f>
        <v/>
      </c>
      <c r="B85" s="252" t="str">
        <f>CONCATENATE('D.1.1-Stavba-etapa 1'!B85)</f>
        <v/>
      </c>
      <c r="C85" s="252" t="str">
        <f>CONCATENATE('D.1.1-Stavba-etapa 1'!C85)</f>
        <v/>
      </c>
      <c r="D85" s="252" t="str">
        <f>CONCATENATE('D.1.1-Stavba-etapa 1'!D85)</f>
        <v xml:space="preserve">198 * 1,1   </v>
      </c>
      <c r="E85" s="252" t="str">
        <f>CONCATENATE('D.1.1-Stavba-etapa 1'!E85)</f>
        <v/>
      </c>
      <c r="F85" s="251">
        <f>'D.1.1-Stavba-etapa 1'!F85</f>
        <v>217.8</v>
      </c>
      <c r="G85" s="250"/>
      <c r="H85" s="250"/>
    </row>
    <row r="86" spans="1:8" ht="13.5" customHeight="1">
      <c r="A86" s="245" t="str">
        <f>CONCATENATE('D.1.1-Stavba-etapa 1'!A86)</f>
        <v>31</v>
      </c>
      <c r="B86" s="205" t="str">
        <f>CONCATENATE('D.1.1-Stavba-etapa 1'!B86)</f>
        <v>771</v>
      </c>
      <c r="C86" s="205" t="str">
        <f>CONCATENATE('D.1.1-Stavba-etapa 1'!C86)</f>
        <v>771591112</v>
      </c>
      <c r="D86" s="205" t="str">
        <f>CONCATENATE('D.1.1-Stavba-etapa 1'!D86)</f>
        <v xml:space="preserve">Izolace pod dlažbu nátěrem nebo stěrkou ve dvou vrstvách   </v>
      </c>
      <c r="E86" s="205" t="str">
        <f>CONCATENATE('D.1.1-Stavba-etapa 1'!E86)</f>
        <v>m2</v>
      </c>
      <c r="F86" s="204">
        <f>'D.1.1-Stavba-etapa 1'!F86</f>
        <v>198</v>
      </c>
      <c r="G86" s="202">
        <f>'D.1.1-Stavba-etapa 1'!G86</f>
        <v>0</v>
      </c>
      <c r="H86" s="202">
        <f>F86*G86</f>
        <v>0</v>
      </c>
    </row>
    <row r="87" spans="1:8" ht="13.5" customHeight="1">
      <c r="A87" s="244" t="str">
        <f>CONCATENATE('D.1.1-Stavba-etapa 1'!A87)</f>
        <v/>
      </c>
      <c r="B87" s="243" t="str">
        <f>CONCATENATE('D.1.1-Stavba-etapa 1'!B87)</f>
        <v/>
      </c>
      <c r="C87" s="243" t="str">
        <f>CONCATENATE('D.1.1-Stavba-etapa 1'!C87)</f>
        <v/>
      </c>
      <c r="D87" s="243" t="str">
        <f>CONCATENATE('D.1.1-Stavba-etapa 1'!D87)</f>
        <v xml:space="preserve">(2,16+1,14)*4*15   </v>
      </c>
      <c r="E87" s="243" t="str">
        <f>CONCATENATE('D.1.1-Stavba-etapa 1'!E87)</f>
        <v/>
      </c>
      <c r="F87" s="242">
        <f>'D.1.1-Stavba-etapa 1'!F87</f>
        <v>198</v>
      </c>
      <c r="G87" s="241"/>
      <c r="H87" s="241"/>
    </row>
    <row r="88" spans="1:8" ht="13.5" customHeight="1">
      <c r="A88" s="245" t="str">
        <f>CONCATENATE('D.1.1-Stavba-etapa 1'!A88)</f>
        <v>32</v>
      </c>
      <c r="B88" s="205" t="str">
        <f>CONCATENATE('D.1.1-Stavba-etapa 1'!B88)</f>
        <v>771</v>
      </c>
      <c r="C88" s="205" t="str">
        <f>CONCATENATE('D.1.1-Stavba-etapa 1'!C88)</f>
        <v>771591264</v>
      </c>
      <c r="D88" s="205" t="str">
        <f>CONCATENATE('D.1.1-Stavba-etapa 1'!D88)</f>
        <v xml:space="preserve">Izolace těsnícími pásy mezi podlahou a stěnou   </v>
      </c>
      <c r="E88" s="205" t="str">
        <f>CONCATENATE('D.1.1-Stavba-etapa 1'!E88)</f>
        <v>m</v>
      </c>
      <c r="F88" s="204">
        <f>'D.1.1-Stavba-etapa 1'!F88</f>
        <v>607.20000000000005</v>
      </c>
      <c r="G88" s="202">
        <f>'D.1.1-Stavba-etapa 1'!G88</f>
        <v>0</v>
      </c>
      <c r="H88" s="202">
        <f>F88*G88</f>
        <v>0</v>
      </c>
    </row>
    <row r="89" spans="1:8" ht="13.5" customHeight="1">
      <c r="A89" s="244" t="str">
        <f>CONCATENATE('D.1.1-Stavba-etapa 1'!A89)</f>
        <v/>
      </c>
      <c r="B89" s="243" t="str">
        <f>CONCATENATE('D.1.1-Stavba-etapa 1'!B89)</f>
        <v/>
      </c>
      <c r="C89" s="243" t="str">
        <f>CONCATENATE('D.1.1-Stavba-etapa 1'!C89)</f>
        <v/>
      </c>
      <c r="D89" s="243" t="str">
        <f>CONCATENATE('D.1.1-Stavba-etapa 1'!D89)</f>
        <v xml:space="preserve">2*(1,59+1,72+1,5+0,85)*4*15   </v>
      </c>
      <c r="E89" s="243" t="str">
        <f>CONCATENATE('D.1.1-Stavba-etapa 1'!E89)</f>
        <v/>
      </c>
      <c r="F89" s="242">
        <f>'D.1.1-Stavba-etapa 1'!F89</f>
        <v>679.2</v>
      </c>
      <c r="G89" s="241"/>
      <c r="H89" s="241"/>
    </row>
    <row r="90" spans="1:8" ht="13.5" customHeight="1">
      <c r="A90" s="244" t="str">
        <f>CONCATENATE('D.1.1-Stavba-etapa 1'!A90)</f>
        <v/>
      </c>
      <c r="B90" s="243" t="str">
        <f>CONCATENATE('D.1.1-Stavba-etapa 1'!B90)</f>
        <v/>
      </c>
      <c r="C90" s="243" t="str">
        <f>CONCATENATE('D.1.1-Stavba-etapa 1'!C90)</f>
        <v/>
      </c>
      <c r="D90" s="243" t="str">
        <f>CONCATENATE('D.1.1-Stavba-etapa 1'!D90)</f>
        <v xml:space="preserve">-2*0,6*4*15   </v>
      </c>
      <c r="E90" s="243" t="str">
        <f>CONCATENATE('D.1.1-Stavba-etapa 1'!E90)</f>
        <v/>
      </c>
      <c r="F90" s="242">
        <f>'D.1.1-Stavba-etapa 1'!F90</f>
        <v>-72</v>
      </c>
      <c r="G90" s="241"/>
      <c r="H90" s="241"/>
    </row>
    <row r="91" spans="1:8" ht="24" customHeight="1">
      <c r="A91" s="245" t="str">
        <f>CONCATENATE('D.1.1-Stavba-etapa 1'!A91)</f>
        <v>33</v>
      </c>
      <c r="B91" s="205" t="str">
        <f>CONCATENATE('D.1.1-Stavba-etapa 1'!B91)</f>
        <v>771</v>
      </c>
      <c r="C91" s="205" t="str">
        <f>CONCATENATE('D.1.1-Stavba-etapa 1'!C91)</f>
        <v>998771205</v>
      </c>
      <c r="D91" s="205" t="str">
        <f>CONCATENATE('D.1.1-Stavba-etapa 1'!D91)</f>
        <v xml:space="preserve">Přesun hmot procentní pro podlahy z dlaždic v objektech v přes 36 do 48 m   </v>
      </c>
      <c r="E91" s="205" t="str">
        <f>CONCATENATE('D.1.1-Stavba-etapa 1'!E91)</f>
        <v>%</v>
      </c>
      <c r="F91" s="204">
        <f>'D.1.1-Stavba-etapa 1'!F91</f>
        <v>4937.799</v>
      </c>
      <c r="G91" s="202">
        <f>'D.1.1-Stavba-etapa 1'!G91</f>
        <v>0</v>
      </c>
      <c r="H91" s="202">
        <f>F91*G91</f>
        <v>0</v>
      </c>
    </row>
    <row r="92" spans="1:8" ht="28.5" customHeight="1">
      <c r="A92" s="249" t="str">
        <f>CONCATENATE('D.1.1-Stavba-etapa 1'!A92)</f>
        <v/>
      </c>
      <c r="B92" s="248" t="str">
        <f>CONCATENATE('D.1.1-Stavba-etapa 1'!B92)</f>
        <v/>
      </c>
      <c r="C92" s="248" t="str">
        <f>CONCATENATE('D.1.1-Stavba-etapa 1'!C92)</f>
        <v>776</v>
      </c>
      <c r="D92" s="248" t="str">
        <f>CONCATENATE('D.1.1-Stavba-etapa 1'!D92)</f>
        <v xml:space="preserve">Podlahy povlakové   </v>
      </c>
      <c r="E92" s="248" t="str">
        <f>CONCATENATE('D.1.1-Stavba-etapa 1'!E92)</f>
        <v/>
      </c>
      <c r="F92" s="247"/>
      <c r="G92" s="246"/>
      <c r="H92" s="246">
        <f>SUM(H93:H117)</f>
        <v>0</v>
      </c>
    </row>
    <row r="93" spans="1:8" ht="13.5" customHeight="1">
      <c r="A93" s="245" t="str">
        <f>CONCATENATE('D.1.1-Stavba-etapa 1'!A93)</f>
        <v>34</v>
      </c>
      <c r="B93" s="205" t="str">
        <f>CONCATENATE('D.1.1-Stavba-etapa 1'!B93)</f>
        <v>776</v>
      </c>
      <c r="C93" s="205" t="str">
        <f>CONCATENATE('D.1.1-Stavba-etapa 1'!C93)</f>
        <v>776111116</v>
      </c>
      <c r="D93" s="205" t="str">
        <f>CONCATENATE('D.1.1-Stavba-etapa 1'!D93)</f>
        <v xml:space="preserve">Odstranění zbytků lepidla z podkladu povlakových podlah broušením   </v>
      </c>
      <c r="E93" s="205" t="str">
        <f>CONCATENATE('D.1.1-Stavba-etapa 1'!E93)</f>
        <v>m2</v>
      </c>
      <c r="F93" s="204">
        <f>'D.1.1-Stavba-etapa 1'!F93</f>
        <v>1723.307</v>
      </c>
      <c r="G93" s="202">
        <f>'D.1.1-Stavba-etapa 1'!G93</f>
        <v>0</v>
      </c>
      <c r="H93" s="202">
        <f>F93*G93</f>
        <v>0</v>
      </c>
    </row>
    <row r="94" spans="1:8" ht="13.5" customHeight="1">
      <c r="A94" s="244" t="str">
        <f>CONCATENATE('D.1.1-Stavba-etapa 1'!A94)</f>
        <v/>
      </c>
      <c r="B94" s="243" t="str">
        <f>CONCATENATE('D.1.1-Stavba-etapa 1'!B94)</f>
        <v/>
      </c>
      <c r="C94" s="243" t="str">
        <f>CONCATENATE('D.1.1-Stavba-etapa 1'!C94)</f>
        <v/>
      </c>
      <c r="D94" s="243" t="str">
        <f>CONCATENATE('D.1.1-Stavba-etapa 1'!D94)</f>
        <v xml:space="preserve">149,507+1573,8   </v>
      </c>
      <c r="E94" s="243" t="str">
        <f>CONCATENATE('D.1.1-Stavba-etapa 1'!E94)</f>
        <v/>
      </c>
      <c r="F94" s="242">
        <f>'D.1.1-Stavba-etapa 1'!F94</f>
        <v>1723.307</v>
      </c>
      <c r="G94" s="241">
        <f>'D.1.1-Stavba-etapa 1'!G94</f>
        <v>0</v>
      </c>
      <c r="H94" s="241"/>
    </row>
    <row r="95" spans="1:8" ht="13.5" customHeight="1">
      <c r="A95" s="245" t="str">
        <f>CONCATENATE('D.1.1-Stavba-etapa 1'!A95)</f>
        <v>35</v>
      </c>
      <c r="B95" s="205" t="str">
        <f>CONCATENATE('D.1.1-Stavba-etapa 1'!B95)</f>
        <v>776</v>
      </c>
      <c r="C95" s="205" t="str">
        <f>CONCATENATE('D.1.1-Stavba-etapa 1'!C95)</f>
        <v>776111311</v>
      </c>
      <c r="D95" s="205" t="str">
        <f>CONCATENATE('D.1.1-Stavba-etapa 1'!D95)</f>
        <v xml:space="preserve">Vysátí podkladu povlakových podlah   </v>
      </c>
      <c r="E95" s="205" t="str">
        <f>CONCATENATE('D.1.1-Stavba-etapa 1'!E95)</f>
        <v>m2</v>
      </c>
      <c r="F95" s="204">
        <f>'D.1.1-Stavba-etapa 1'!F95</f>
        <v>1723.307</v>
      </c>
      <c r="G95" s="202">
        <f>'D.1.1-Stavba-etapa 1'!G95</f>
        <v>0</v>
      </c>
      <c r="H95" s="202">
        <f>F95*G95</f>
        <v>0</v>
      </c>
    </row>
    <row r="96" spans="1:8" ht="13.5" customHeight="1">
      <c r="A96" s="244" t="str">
        <f>CONCATENATE('D.1.1-Stavba-etapa 1'!A96)</f>
        <v/>
      </c>
      <c r="B96" s="243" t="str">
        <f>CONCATENATE('D.1.1-Stavba-etapa 1'!B96)</f>
        <v/>
      </c>
      <c r="C96" s="243" t="str">
        <f>CONCATENATE('D.1.1-Stavba-etapa 1'!C96)</f>
        <v/>
      </c>
      <c r="D96" s="243" t="str">
        <f>CONCATENATE('D.1.1-Stavba-etapa 1'!D96)</f>
        <v xml:space="preserve">149,507+1573,8   </v>
      </c>
      <c r="E96" s="243" t="str">
        <f>CONCATENATE('D.1.1-Stavba-etapa 1'!E96)</f>
        <v/>
      </c>
      <c r="F96" s="242">
        <f>'D.1.1-Stavba-etapa 1'!F96</f>
        <v>1723.307</v>
      </c>
      <c r="G96" s="241"/>
      <c r="H96" s="241"/>
    </row>
    <row r="97" spans="1:8" ht="13.5" customHeight="1">
      <c r="A97" s="245" t="str">
        <f>CONCATENATE('D.1.1-Stavba-etapa 1'!A97)</f>
        <v>36</v>
      </c>
      <c r="B97" s="205" t="str">
        <f>CONCATENATE('D.1.1-Stavba-etapa 1'!B97)</f>
        <v>776</v>
      </c>
      <c r="C97" s="205" t="str">
        <f>CONCATENATE('D.1.1-Stavba-etapa 1'!C97)</f>
        <v>776121112</v>
      </c>
      <c r="D97" s="205" t="str">
        <f>CONCATENATE('D.1.1-Stavba-etapa 1'!D97)</f>
        <v xml:space="preserve">Vodou ředitelná penetrace savého podkladu povlakových podlah   </v>
      </c>
      <c r="E97" s="205" t="str">
        <f>CONCATENATE('D.1.1-Stavba-etapa 1'!E97)</f>
        <v>m2</v>
      </c>
      <c r="F97" s="204">
        <f>'D.1.1-Stavba-etapa 1'!F97</f>
        <v>3147.6</v>
      </c>
      <c r="G97" s="202">
        <f>'D.1.1-Stavba-etapa 1'!G97</f>
        <v>0</v>
      </c>
      <c r="H97" s="202">
        <f>F97*G97</f>
        <v>0</v>
      </c>
    </row>
    <row r="98" spans="1:8" ht="13.5" customHeight="1">
      <c r="A98" s="244" t="str">
        <f>CONCATENATE('D.1.1-Stavba-etapa 1'!A98)</f>
        <v/>
      </c>
      <c r="B98" s="243" t="str">
        <f>CONCATENATE('D.1.1-Stavba-etapa 1'!B98)</f>
        <v/>
      </c>
      <c r="C98" s="243" t="str">
        <f>CONCATENATE('D.1.1-Stavba-etapa 1'!C98)</f>
        <v/>
      </c>
      <c r="D98" s="243" t="str">
        <f>CONCATENATE('D.1.1-Stavba-etapa 1'!D98)</f>
        <v xml:space="preserve">2*(3,24+15,14+7,85)*4*15   </v>
      </c>
      <c r="E98" s="243" t="str">
        <f>CONCATENATE('D.1.1-Stavba-etapa 1'!E98)</f>
        <v/>
      </c>
      <c r="F98" s="242">
        <f>'D.1.1-Stavba-etapa 1'!F98</f>
        <v>3147.6</v>
      </c>
      <c r="G98" s="241"/>
      <c r="H98" s="241"/>
    </row>
    <row r="99" spans="1:8" ht="24" customHeight="1">
      <c r="A99" s="245" t="str">
        <f>CONCATENATE('D.1.1-Stavba-etapa 1'!A99)</f>
        <v>37</v>
      </c>
      <c r="B99" s="205" t="str">
        <f>CONCATENATE('D.1.1-Stavba-etapa 1'!B99)</f>
        <v>776</v>
      </c>
      <c r="C99" s="205" t="str">
        <f>CONCATENATE('D.1.1-Stavba-etapa 1'!C99)</f>
        <v>776141112</v>
      </c>
      <c r="D99" s="205" t="str">
        <f>CONCATENATE('D.1.1-Stavba-etapa 1'!D99)</f>
        <v xml:space="preserve">Stěrka podlahová nivelační pro vyrovnání podkladu povlakových podlah pevnosti 20 MPa tl přes 3 do 5 mm   </v>
      </c>
      <c r="E99" s="205" t="str">
        <f>CONCATENATE('D.1.1-Stavba-etapa 1'!E99)</f>
        <v>m2</v>
      </c>
      <c r="F99" s="204">
        <f>'D.1.1-Stavba-etapa 1'!F99</f>
        <v>1573.8</v>
      </c>
      <c r="G99" s="202">
        <f>'D.1.1-Stavba-etapa 1'!G99</f>
        <v>0</v>
      </c>
      <c r="H99" s="202">
        <f>F99*G99</f>
        <v>0</v>
      </c>
    </row>
    <row r="100" spans="1:8" ht="13.5" customHeight="1">
      <c r="A100" s="244" t="str">
        <f>CONCATENATE('D.1.1-Stavba-etapa 1'!A100)</f>
        <v/>
      </c>
      <c r="B100" s="243" t="str">
        <f>CONCATENATE('D.1.1-Stavba-etapa 1'!B100)</f>
        <v/>
      </c>
      <c r="C100" s="243" t="str">
        <f>CONCATENATE('D.1.1-Stavba-etapa 1'!C100)</f>
        <v/>
      </c>
      <c r="D100" s="243" t="str">
        <f>CONCATENATE('D.1.1-Stavba-etapa 1'!D100)</f>
        <v xml:space="preserve">(3,24+15,14+7,85)*4*15   </v>
      </c>
      <c r="E100" s="243" t="str">
        <f>CONCATENATE('D.1.1-Stavba-etapa 1'!E100)</f>
        <v/>
      </c>
      <c r="F100" s="242">
        <f>'D.1.1-Stavba-etapa 1'!F100</f>
        <v>1573.8</v>
      </c>
      <c r="G100" s="241"/>
      <c r="H100" s="241"/>
    </row>
    <row r="101" spans="1:8" ht="13.5" customHeight="1">
      <c r="A101" s="245" t="str">
        <f>CONCATENATE('D.1.1-Stavba-etapa 1'!A101)</f>
        <v>38</v>
      </c>
      <c r="B101" s="205" t="str">
        <f>CONCATENATE('D.1.1-Stavba-etapa 1'!B101)</f>
        <v>776</v>
      </c>
      <c r="C101" s="205" t="str">
        <f>CONCATENATE('D.1.1-Stavba-etapa 1'!C101)</f>
        <v>776201811</v>
      </c>
      <c r="D101" s="205" t="str">
        <f>CONCATENATE('D.1.1-Stavba-etapa 1'!D101)</f>
        <v xml:space="preserve">Demontáž lepených povlakových podlah bez podložky ručně   </v>
      </c>
      <c r="E101" s="205" t="str">
        <f>CONCATENATE('D.1.1-Stavba-etapa 1'!E101)</f>
        <v>m2</v>
      </c>
      <c r="F101" s="204">
        <f>'D.1.1-Stavba-etapa 1'!F101</f>
        <v>1573.8</v>
      </c>
      <c r="G101" s="202">
        <f>'D.1.1-Stavba-etapa 1'!G101</f>
        <v>0</v>
      </c>
      <c r="H101" s="202">
        <f>F101*G101</f>
        <v>0</v>
      </c>
    </row>
    <row r="102" spans="1:8" ht="13.5" customHeight="1">
      <c r="A102" s="244" t="str">
        <f>CONCATENATE('D.1.1-Stavba-etapa 1'!A102)</f>
        <v/>
      </c>
      <c r="B102" s="243" t="str">
        <f>CONCATENATE('D.1.1-Stavba-etapa 1'!B102)</f>
        <v/>
      </c>
      <c r="C102" s="243" t="str">
        <f>CONCATENATE('D.1.1-Stavba-etapa 1'!C102)</f>
        <v/>
      </c>
      <c r="D102" s="243" t="str">
        <f>CONCATENATE('D.1.1-Stavba-etapa 1'!D102)</f>
        <v xml:space="preserve">(15,14+7,85+3,24)*4*15   </v>
      </c>
      <c r="E102" s="243" t="str">
        <f>CONCATENATE('D.1.1-Stavba-etapa 1'!E102)</f>
        <v/>
      </c>
      <c r="F102" s="242">
        <f>'D.1.1-Stavba-etapa 1'!F102</f>
        <v>1573.8</v>
      </c>
      <c r="G102" s="241"/>
      <c r="H102" s="241"/>
    </row>
    <row r="103" spans="1:8" ht="13.5" customHeight="1">
      <c r="A103" s="245" t="str">
        <f>CONCATENATE('D.1.1-Stavba-etapa 1'!A103)</f>
        <v>39</v>
      </c>
      <c r="B103" s="205" t="str">
        <f>CONCATENATE('D.1.1-Stavba-etapa 1'!B103)</f>
        <v>776</v>
      </c>
      <c r="C103" s="205" t="str">
        <f>CONCATENATE('D.1.1-Stavba-etapa 1'!C103)</f>
        <v>776221111</v>
      </c>
      <c r="D103" s="205" t="str">
        <f>CONCATENATE('D.1.1-Stavba-etapa 1'!D103)</f>
        <v xml:space="preserve">Lepení pásů z PVC standardním lepidlem   </v>
      </c>
      <c r="E103" s="205" t="str">
        <f>CONCATENATE('D.1.1-Stavba-etapa 1'!E103)</f>
        <v>m2</v>
      </c>
      <c r="F103" s="204">
        <f>'D.1.1-Stavba-etapa 1'!F103</f>
        <v>1573.8</v>
      </c>
      <c r="G103" s="202">
        <f>'D.1.1-Stavba-etapa 1'!G103</f>
        <v>0</v>
      </c>
      <c r="H103" s="202">
        <f>F103*G103</f>
        <v>0</v>
      </c>
    </row>
    <row r="104" spans="1:8" ht="13.5" customHeight="1">
      <c r="A104" s="244" t="str">
        <f>CONCATENATE('D.1.1-Stavba-etapa 1'!A104)</f>
        <v/>
      </c>
      <c r="B104" s="243" t="str">
        <f>CONCATENATE('D.1.1-Stavba-etapa 1'!B104)</f>
        <v/>
      </c>
      <c r="C104" s="243" t="str">
        <f>CONCATENATE('D.1.1-Stavba-etapa 1'!C104)</f>
        <v/>
      </c>
      <c r="D104" s="243" t="str">
        <f>CONCATENATE('D.1.1-Stavba-etapa 1'!D104)</f>
        <v xml:space="preserve">(3,24+15,14+7,85)*4*15   </v>
      </c>
      <c r="E104" s="243" t="str">
        <f>CONCATENATE('D.1.1-Stavba-etapa 1'!E104)</f>
        <v/>
      </c>
      <c r="F104" s="242">
        <f>'D.1.1-Stavba-etapa 1'!F104</f>
        <v>1573.8</v>
      </c>
      <c r="G104" s="241"/>
      <c r="H104" s="241"/>
    </row>
    <row r="105" spans="1:8" ht="45" customHeight="1">
      <c r="A105" s="254" t="str">
        <f>CONCATENATE('D.1.1-Stavba-etapa 1'!A105)</f>
        <v>40</v>
      </c>
      <c r="B105" s="218" t="str">
        <f>CONCATENATE('D.1.1-Stavba-etapa 1'!B105)</f>
        <v>284</v>
      </c>
      <c r="C105" s="218" t="str">
        <f>CONCATENATE('D.1.1-Stavba-etapa 1'!C105)</f>
        <v>28411143</v>
      </c>
      <c r="D105" s="218" t="str">
        <f>CONCATENATE('D.1.1-Stavba-etapa 1'!D105)</f>
        <v xml:space="preserve">PVC vinyl homogenní protiskluzná se vsypem a výztuž. vrstvou, s nopy tl 2,00mm nášlapná vrstva 2,00mm, hořlavost Bfl-s1, třída zátěže 34/43, útlum 13dB, bodová zátěž &lt;= 0,10mm, protiskluznost R10   </v>
      </c>
      <c r="E105" s="218" t="str">
        <f>CONCATENATE('D.1.1-Stavba-etapa 1'!E105)</f>
        <v>m2</v>
      </c>
      <c r="F105" s="217">
        <f>'D.1.1-Stavba-etapa 1'!F105</f>
        <v>1731.18</v>
      </c>
      <c r="G105" s="215">
        <f>'D.1.1-Stavba-etapa 1'!G105</f>
        <v>0</v>
      </c>
      <c r="H105" s="215">
        <f>F105*G105</f>
        <v>0</v>
      </c>
    </row>
    <row r="106" spans="1:8" ht="13.5" customHeight="1">
      <c r="A106" s="253" t="str">
        <f>CONCATENATE('D.1.1-Stavba-etapa 1'!A106)</f>
        <v/>
      </c>
      <c r="B106" s="252" t="str">
        <f>CONCATENATE('D.1.1-Stavba-etapa 1'!B106)</f>
        <v/>
      </c>
      <c r="C106" s="252" t="str">
        <f>CONCATENATE('D.1.1-Stavba-etapa 1'!C106)</f>
        <v/>
      </c>
      <c r="D106" s="252" t="str">
        <f>CONCATENATE('D.1.1-Stavba-etapa 1'!D106)</f>
        <v xml:space="preserve">1573,8 * 1,1   </v>
      </c>
      <c r="E106" s="252" t="str">
        <f>CONCATENATE('D.1.1-Stavba-etapa 1'!E106)</f>
        <v/>
      </c>
      <c r="F106" s="251">
        <f>'D.1.1-Stavba-etapa 1'!F106</f>
        <v>1731.18</v>
      </c>
      <c r="G106" s="250"/>
      <c r="H106" s="250"/>
    </row>
    <row r="107" spans="1:8" ht="13.5" customHeight="1">
      <c r="A107" s="245" t="str">
        <f>CONCATENATE('D.1.1-Stavba-etapa 1'!A107)</f>
        <v>41</v>
      </c>
      <c r="B107" s="205" t="str">
        <f>CONCATENATE('D.1.1-Stavba-etapa 1'!B107)</f>
        <v>776</v>
      </c>
      <c r="C107" s="205" t="str">
        <f>CONCATENATE('D.1.1-Stavba-etapa 1'!C107)</f>
        <v>776410811</v>
      </c>
      <c r="D107" s="205" t="str">
        <f>CONCATENATE('D.1.1-Stavba-etapa 1'!D107)</f>
        <v xml:space="preserve">Odstranění soklíků a lišt pryžových nebo plastových   </v>
      </c>
      <c r="E107" s="205" t="str">
        <f>CONCATENATE('D.1.1-Stavba-etapa 1'!E107)</f>
        <v>m</v>
      </c>
      <c r="F107" s="204">
        <f>'D.1.1-Stavba-etapa 1'!F107</f>
        <v>1924.92</v>
      </c>
      <c r="G107" s="202">
        <f>'D.1.1-Stavba-etapa 1'!G107</f>
        <v>0</v>
      </c>
      <c r="H107" s="202">
        <f>F107*G107</f>
        <v>0</v>
      </c>
    </row>
    <row r="108" spans="1:8" ht="13.5" customHeight="1">
      <c r="A108" s="244" t="str">
        <f>CONCATENATE('D.1.1-Stavba-etapa 1'!A108)</f>
        <v/>
      </c>
      <c r="B108" s="243" t="str">
        <f>CONCATENATE('D.1.1-Stavba-etapa 1'!B108)</f>
        <v/>
      </c>
      <c r="C108" s="243" t="str">
        <f>CONCATENATE('D.1.1-Stavba-etapa 1'!C108)</f>
        <v/>
      </c>
      <c r="D108" s="243" t="str">
        <f>CONCATENATE('D.1.1-Stavba-etapa 1'!D108)</f>
        <v xml:space="preserve">2*(2,765+5,6+2,876+2,855+1,1+2,645)*4*15   </v>
      </c>
      <c r="E108" s="243" t="str">
        <f>CONCATENATE('D.1.1-Stavba-etapa 1'!E108)</f>
        <v/>
      </c>
      <c r="F108" s="242">
        <f>'D.1.1-Stavba-etapa 1'!F108</f>
        <v>2140.92</v>
      </c>
      <c r="G108" s="241"/>
      <c r="H108" s="241"/>
    </row>
    <row r="109" spans="1:8" ht="13.5" customHeight="1">
      <c r="A109" s="244" t="str">
        <f>CONCATENATE('D.1.1-Stavba-etapa 1'!A109)</f>
        <v/>
      </c>
      <c r="B109" s="243" t="str">
        <f>CONCATENATE('D.1.1-Stavba-etapa 1'!B109)</f>
        <v/>
      </c>
      <c r="C109" s="243" t="str">
        <f>CONCATENATE('D.1.1-Stavba-etapa 1'!C109)</f>
        <v/>
      </c>
      <c r="D109" s="243" t="str">
        <f>CONCATENATE('D.1.1-Stavba-etapa 1'!D109)</f>
        <v xml:space="preserve">-0,8*3*4*15   </v>
      </c>
      <c r="E109" s="243" t="str">
        <f>CONCATENATE('D.1.1-Stavba-etapa 1'!E109)</f>
        <v/>
      </c>
      <c r="F109" s="242">
        <f>'D.1.1-Stavba-etapa 1'!F109</f>
        <v>-144</v>
      </c>
      <c r="G109" s="241"/>
      <c r="H109" s="241"/>
    </row>
    <row r="110" spans="1:8" ht="13.5" customHeight="1">
      <c r="A110" s="244" t="str">
        <f>CONCATENATE('D.1.1-Stavba-etapa 1'!A110)</f>
        <v/>
      </c>
      <c r="B110" s="243" t="str">
        <f>CONCATENATE('D.1.1-Stavba-etapa 1'!B110)</f>
        <v/>
      </c>
      <c r="C110" s="243" t="str">
        <f>CONCATENATE('D.1.1-Stavba-etapa 1'!C110)</f>
        <v/>
      </c>
      <c r="D110" s="243" t="str">
        <f>CONCATENATE('D.1.1-Stavba-etapa 1'!D110)</f>
        <v xml:space="preserve">-0,6*2*4*15   </v>
      </c>
      <c r="E110" s="243" t="str">
        <f>CONCATENATE('D.1.1-Stavba-etapa 1'!E110)</f>
        <v/>
      </c>
      <c r="F110" s="242">
        <f>'D.1.1-Stavba-etapa 1'!F110</f>
        <v>-72</v>
      </c>
      <c r="G110" s="241"/>
      <c r="H110" s="241"/>
    </row>
    <row r="111" spans="1:8" ht="13.5" customHeight="1">
      <c r="A111" s="245" t="str">
        <f>CONCATENATE('D.1.1-Stavba-etapa 1'!A111)</f>
        <v>42</v>
      </c>
      <c r="B111" s="205" t="str">
        <f>CONCATENATE('D.1.1-Stavba-etapa 1'!B111)</f>
        <v>776</v>
      </c>
      <c r="C111" s="205" t="str">
        <f>CONCATENATE('D.1.1-Stavba-etapa 1'!C111)</f>
        <v>776421111</v>
      </c>
      <c r="D111" s="205" t="str">
        <f>CONCATENATE('D.1.1-Stavba-etapa 1'!D111)</f>
        <v xml:space="preserve">Montáž obvodových lišt lepením   </v>
      </c>
      <c r="E111" s="205" t="str">
        <f>CONCATENATE('D.1.1-Stavba-etapa 1'!E111)</f>
        <v>m</v>
      </c>
      <c r="F111" s="204">
        <f>'D.1.1-Stavba-etapa 1'!F111</f>
        <v>1924.92</v>
      </c>
      <c r="G111" s="202">
        <f>'D.1.1-Stavba-etapa 1'!G111</f>
        <v>0</v>
      </c>
      <c r="H111" s="202">
        <f>F111*G111</f>
        <v>0</v>
      </c>
    </row>
    <row r="112" spans="1:8" ht="13.5" customHeight="1">
      <c r="A112" s="244" t="str">
        <f>CONCATENATE('D.1.1-Stavba-etapa 1'!A112)</f>
        <v/>
      </c>
      <c r="B112" s="243" t="str">
        <f>CONCATENATE('D.1.1-Stavba-etapa 1'!B112)</f>
        <v/>
      </c>
      <c r="C112" s="243" t="str">
        <f>CONCATENATE('D.1.1-Stavba-etapa 1'!C112)</f>
        <v/>
      </c>
      <c r="D112" s="243" t="str">
        <f>CONCATENATE('D.1.1-Stavba-etapa 1'!D112)</f>
        <v xml:space="preserve">2*(2,765+5,6+2,876+2,855+1,1+2,645)*4*15   </v>
      </c>
      <c r="E112" s="243" t="str">
        <f>CONCATENATE('D.1.1-Stavba-etapa 1'!E112)</f>
        <v/>
      </c>
      <c r="F112" s="242">
        <f>'D.1.1-Stavba-etapa 1'!F112</f>
        <v>2140.92</v>
      </c>
      <c r="G112" s="241"/>
      <c r="H112" s="241"/>
    </row>
    <row r="113" spans="1:8" ht="13.5" customHeight="1">
      <c r="A113" s="244" t="str">
        <f>CONCATENATE('D.1.1-Stavba-etapa 1'!A113)</f>
        <v/>
      </c>
      <c r="B113" s="243" t="str">
        <f>CONCATENATE('D.1.1-Stavba-etapa 1'!B113)</f>
        <v/>
      </c>
      <c r="C113" s="243" t="str">
        <f>CONCATENATE('D.1.1-Stavba-etapa 1'!C113)</f>
        <v/>
      </c>
      <c r="D113" s="243" t="str">
        <f>CONCATENATE('D.1.1-Stavba-etapa 1'!D113)</f>
        <v xml:space="preserve">-0,8*3*4*15   </v>
      </c>
      <c r="E113" s="243" t="str">
        <f>CONCATENATE('D.1.1-Stavba-etapa 1'!E113)</f>
        <v/>
      </c>
      <c r="F113" s="242">
        <f>'D.1.1-Stavba-etapa 1'!F113</f>
        <v>-144</v>
      </c>
      <c r="G113" s="241"/>
      <c r="H113" s="241"/>
    </row>
    <row r="114" spans="1:8" ht="13.5" customHeight="1">
      <c r="A114" s="244" t="str">
        <f>CONCATENATE('D.1.1-Stavba-etapa 1'!A114)</f>
        <v/>
      </c>
      <c r="B114" s="243" t="str">
        <f>CONCATENATE('D.1.1-Stavba-etapa 1'!B114)</f>
        <v/>
      </c>
      <c r="C114" s="243" t="str">
        <f>CONCATENATE('D.1.1-Stavba-etapa 1'!C114)</f>
        <v/>
      </c>
      <c r="D114" s="243" t="str">
        <f>CONCATENATE('D.1.1-Stavba-etapa 1'!D114)</f>
        <v xml:space="preserve">-0,6*2*4*15   </v>
      </c>
      <c r="E114" s="243" t="str">
        <f>CONCATENATE('D.1.1-Stavba-etapa 1'!E114)</f>
        <v/>
      </c>
      <c r="F114" s="242">
        <f>'D.1.1-Stavba-etapa 1'!F114</f>
        <v>-72</v>
      </c>
      <c r="G114" s="241"/>
      <c r="H114" s="241"/>
    </row>
    <row r="115" spans="1:8" ht="13.5" customHeight="1">
      <c r="A115" s="254" t="str">
        <f>CONCATENATE('D.1.1-Stavba-etapa 1'!A115)</f>
        <v>43</v>
      </c>
      <c r="B115" s="218" t="str">
        <f>CONCATENATE('D.1.1-Stavba-etapa 1'!B115)</f>
        <v>283</v>
      </c>
      <c r="C115" s="218" t="str">
        <f>CONCATENATE('D.1.1-Stavba-etapa 1'!C115)</f>
        <v>28342166</v>
      </c>
      <c r="D115" s="218" t="str">
        <f>CONCATENATE('D.1.1-Stavba-etapa 1'!D115)</f>
        <v xml:space="preserve">lišta podlahová PVC zakončovací   </v>
      </c>
      <c r="E115" s="218" t="str">
        <f>CONCATENATE('D.1.1-Stavba-etapa 1'!E115)</f>
        <v>m</v>
      </c>
      <c r="F115" s="217">
        <f>'D.1.1-Stavba-etapa 1'!F115</f>
        <v>1963.4179999999999</v>
      </c>
      <c r="G115" s="215">
        <f>'D.1.1-Stavba-etapa 1'!G115</f>
        <v>0</v>
      </c>
      <c r="H115" s="215">
        <f>F115*G115</f>
        <v>0</v>
      </c>
    </row>
    <row r="116" spans="1:8" ht="13.5" customHeight="1">
      <c r="A116" s="253" t="str">
        <f>CONCATENATE('D.1.1-Stavba-etapa 1'!A116)</f>
        <v/>
      </c>
      <c r="B116" s="252" t="str">
        <f>CONCATENATE('D.1.1-Stavba-etapa 1'!B116)</f>
        <v/>
      </c>
      <c r="C116" s="252" t="str">
        <f>CONCATENATE('D.1.1-Stavba-etapa 1'!C116)</f>
        <v/>
      </c>
      <c r="D116" s="252" t="str">
        <f>CONCATENATE('D.1.1-Stavba-etapa 1'!D116)</f>
        <v xml:space="preserve">1924,92 * 1,02   </v>
      </c>
      <c r="E116" s="252" t="str">
        <f>CONCATENATE('D.1.1-Stavba-etapa 1'!E116)</f>
        <v/>
      </c>
      <c r="F116" s="251">
        <f>'D.1.1-Stavba-etapa 1'!F116</f>
        <v>1963.4179999999999</v>
      </c>
      <c r="G116" s="250"/>
      <c r="H116" s="250"/>
    </row>
    <row r="117" spans="1:8" ht="24" customHeight="1">
      <c r="A117" s="245" t="str">
        <f>CONCATENATE('D.1.1-Stavba-etapa 1'!A117)</f>
        <v>44</v>
      </c>
      <c r="B117" s="205" t="str">
        <f>CONCATENATE('D.1.1-Stavba-etapa 1'!B117)</f>
        <v>776</v>
      </c>
      <c r="C117" s="205" t="str">
        <f>CONCATENATE('D.1.1-Stavba-etapa 1'!C117)</f>
        <v>998776205</v>
      </c>
      <c r="D117" s="205" t="str">
        <f>CONCATENATE('D.1.1-Stavba-etapa 1'!D117)</f>
        <v xml:space="preserve">Přesun hmot procentní pro podlahy povlakové v objektech v přes 36 do 48 m   </v>
      </c>
      <c r="E117" s="205" t="str">
        <f>CONCATENATE('D.1.1-Stavba-etapa 1'!E117)</f>
        <v>%</v>
      </c>
      <c r="F117" s="204">
        <f>'D.1.1-Stavba-etapa 1'!F117</f>
        <v>31478.190999999999</v>
      </c>
      <c r="G117" s="202">
        <f>'D.1.1-Stavba-etapa 1'!G117</f>
        <v>0</v>
      </c>
      <c r="H117" s="202">
        <f>F117*G117</f>
        <v>0</v>
      </c>
    </row>
    <row r="118" spans="1:8" ht="28.5" customHeight="1">
      <c r="A118" s="249" t="str">
        <f>CONCATENATE('D.1.1-Stavba-etapa 1'!A118)</f>
        <v/>
      </c>
      <c r="B118" s="248" t="str">
        <f>CONCATENATE('D.1.1-Stavba-etapa 1'!B118)</f>
        <v/>
      </c>
      <c r="C118" s="248" t="str">
        <f>CONCATENATE('D.1.1-Stavba-etapa 1'!C118)</f>
        <v>781</v>
      </c>
      <c r="D118" s="248" t="str">
        <f>CONCATENATE('D.1.1-Stavba-etapa 1'!D118)</f>
        <v xml:space="preserve">Dokončovací práce - obklady   </v>
      </c>
      <c r="E118" s="248" t="str">
        <f>CONCATENATE('D.1.1-Stavba-etapa 1'!E118)</f>
        <v/>
      </c>
      <c r="F118" s="247"/>
      <c r="G118" s="246"/>
      <c r="H118" s="246">
        <f>SUM(H119:H141)</f>
        <v>0</v>
      </c>
    </row>
    <row r="119" spans="1:8" ht="13.5" customHeight="1">
      <c r="A119" s="245" t="str">
        <f>CONCATENATE('D.1.1-Stavba-etapa 1'!A119)</f>
        <v>45</v>
      </c>
      <c r="B119" s="205" t="str">
        <f>CONCATENATE('D.1.1-Stavba-etapa 1'!B119)</f>
        <v>781</v>
      </c>
      <c r="C119" s="205" t="str">
        <f>CONCATENATE('D.1.1-Stavba-etapa 1'!C119)</f>
        <v>781121011</v>
      </c>
      <c r="D119" s="205" t="str">
        <f>CONCATENATE('D.1.1-Stavba-etapa 1'!D119)</f>
        <v xml:space="preserve">Nátěr penetrační na stěnu   </v>
      </c>
      <c r="E119" s="205" t="str">
        <f>CONCATENATE('D.1.1-Stavba-etapa 1'!E119)</f>
        <v>m2</v>
      </c>
      <c r="F119" s="204">
        <f>'D.1.1-Stavba-etapa 1'!F119</f>
        <v>1078.26</v>
      </c>
      <c r="G119" s="202">
        <f>'D.1.1-Stavba-etapa 1'!G119</f>
        <v>0</v>
      </c>
      <c r="H119" s="202">
        <f>F119*G119</f>
        <v>0</v>
      </c>
    </row>
    <row r="120" spans="1:8" ht="13.5" customHeight="1">
      <c r="A120" s="244" t="str">
        <f>CONCATENATE('D.1.1-Stavba-etapa 1'!A120)</f>
        <v/>
      </c>
      <c r="B120" s="243" t="str">
        <f>CONCATENATE('D.1.1-Stavba-etapa 1'!B120)</f>
        <v/>
      </c>
      <c r="C120" s="243" t="str">
        <f>CONCATENATE('D.1.1-Stavba-etapa 1'!C120)</f>
        <v/>
      </c>
      <c r="D120" s="243" t="str">
        <f>CONCATENATE('D.1.1-Stavba-etapa 1'!D120)</f>
        <v xml:space="preserve">2*(1,5+0,85)*1,2*4*15   </v>
      </c>
      <c r="E120" s="243" t="str">
        <f>CONCATENATE('D.1.1-Stavba-etapa 1'!E120)</f>
        <v/>
      </c>
      <c r="F120" s="242">
        <f>'D.1.1-Stavba-etapa 1'!F120</f>
        <v>338.4</v>
      </c>
      <c r="G120" s="241"/>
      <c r="H120" s="241"/>
    </row>
    <row r="121" spans="1:8" ht="13.5" customHeight="1">
      <c r="A121" s="244" t="str">
        <f>CONCATENATE('D.1.1-Stavba-etapa 1'!A121)</f>
        <v/>
      </c>
      <c r="B121" s="243" t="str">
        <f>CONCATENATE('D.1.1-Stavba-etapa 1'!B121)</f>
        <v/>
      </c>
      <c r="C121" s="243" t="str">
        <f>CONCATENATE('D.1.1-Stavba-etapa 1'!C121)</f>
        <v/>
      </c>
      <c r="D121" s="243" t="str">
        <f>CONCATENATE('D.1.1-Stavba-etapa 1'!D121)</f>
        <v xml:space="preserve">-0,6*1,2*4*15   </v>
      </c>
      <c r="E121" s="243" t="str">
        <f>CONCATENATE('D.1.1-Stavba-etapa 1'!E121)</f>
        <v/>
      </c>
      <c r="F121" s="242">
        <f>'D.1.1-Stavba-etapa 1'!F121</f>
        <v>-43.2</v>
      </c>
      <c r="G121" s="241"/>
      <c r="H121" s="241"/>
    </row>
    <row r="122" spans="1:8" ht="13.5" customHeight="1">
      <c r="A122" s="244" t="str">
        <f>CONCATENATE('D.1.1-Stavba-etapa 1'!A122)</f>
        <v/>
      </c>
      <c r="B122" s="243" t="str">
        <f>CONCATENATE('D.1.1-Stavba-etapa 1'!B122)</f>
        <v/>
      </c>
      <c r="C122" s="243" t="str">
        <f>CONCATENATE('D.1.1-Stavba-etapa 1'!C122)</f>
        <v/>
      </c>
      <c r="D122" s="243" t="str">
        <f>CONCATENATE('D.1.1-Stavba-etapa 1'!D122)</f>
        <v xml:space="preserve">2*(1,59+1,72)*2,15*4*15   </v>
      </c>
      <c r="E122" s="243" t="str">
        <f>CONCATENATE('D.1.1-Stavba-etapa 1'!E122)</f>
        <v/>
      </c>
      <c r="F122" s="242">
        <f>'D.1.1-Stavba-etapa 1'!F122</f>
        <v>853.98</v>
      </c>
      <c r="G122" s="241"/>
      <c r="H122" s="241"/>
    </row>
    <row r="123" spans="1:8" ht="13.5" customHeight="1">
      <c r="A123" s="244" t="str">
        <f>CONCATENATE('D.1.1-Stavba-etapa 1'!A123)</f>
        <v/>
      </c>
      <c r="B123" s="243" t="str">
        <f>CONCATENATE('D.1.1-Stavba-etapa 1'!B123)</f>
        <v/>
      </c>
      <c r="C123" s="243" t="str">
        <f>CONCATENATE('D.1.1-Stavba-etapa 1'!C123)</f>
        <v/>
      </c>
      <c r="D123" s="243" t="str">
        <f>CONCATENATE('D.1.1-Stavba-etapa 1'!D123)</f>
        <v xml:space="preserve">-0,6*1,97*4*15   </v>
      </c>
      <c r="E123" s="243" t="str">
        <f>CONCATENATE('D.1.1-Stavba-etapa 1'!E123)</f>
        <v/>
      </c>
      <c r="F123" s="242">
        <f>'D.1.1-Stavba-etapa 1'!F123</f>
        <v>-70.92</v>
      </c>
      <c r="G123" s="241"/>
      <c r="H123" s="241"/>
    </row>
    <row r="124" spans="1:8" ht="13.5" customHeight="1">
      <c r="A124" s="245" t="str">
        <f>CONCATENATE('D.1.1-Stavba-etapa 1'!A124)</f>
        <v>46</v>
      </c>
      <c r="B124" s="205" t="str">
        <f>CONCATENATE('D.1.1-Stavba-etapa 1'!B124)</f>
        <v>781</v>
      </c>
      <c r="C124" s="205" t="str">
        <f>CONCATENATE('D.1.1-Stavba-etapa 1'!C124)</f>
        <v>781131112</v>
      </c>
      <c r="D124" s="205" t="str">
        <f>CONCATENATE('D.1.1-Stavba-etapa 1'!D124)</f>
        <v xml:space="preserve">Izolace pod obklad nátěrem nebo stěrkou ve dvou vrstvách   </v>
      </c>
      <c r="E124" s="205" t="str">
        <f>CONCATENATE('D.1.1-Stavba-etapa 1'!E124)</f>
        <v>m2</v>
      </c>
      <c r="F124" s="204">
        <f>'D.1.1-Stavba-etapa 1'!F124</f>
        <v>389.37</v>
      </c>
      <c r="G124" s="202">
        <f>'D.1.1-Stavba-etapa 1'!G124</f>
        <v>0</v>
      </c>
      <c r="H124" s="202">
        <f>F124*G124</f>
        <v>0</v>
      </c>
    </row>
    <row r="125" spans="1:8" ht="13.5" customHeight="1">
      <c r="A125" s="244" t="str">
        <f>CONCATENATE('D.1.1-Stavba-etapa 1'!A125)</f>
        <v/>
      </c>
      <c r="B125" s="243" t="str">
        <f>CONCATENATE('D.1.1-Stavba-etapa 1'!B125)</f>
        <v/>
      </c>
      <c r="C125" s="243" t="str">
        <f>CONCATENATE('D.1.1-Stavba-etapa 1'!C125)</f>
        <v/>
      </c>
      <c r="D125" s="243" t="str">
        <f>CONCATENATE('D.1.1-Stavba-etapa 1'!D125)</f>
        <v xml:space="preserve">2*(1,59+1,72+1,5+0,85)*0,15*4*15   </v>
      </c>
      <c r="E125" s="243" t="str">
        <f>CONCATENATE('D.1.1-Stavba-etapa 1'!E125)</f>
        <v/>
      </c>
      <c r="F125" s="242">
        <f>'D.1.1-Stavba-etapa 1'!F125</f>
        <v>101.88</v>
      </c>
      <c r="G125" s="241"/>
      <c r="H125" s="241"/>
    </row>
    <row r="126" spans="1:8" ht="13.5" customHeight="1">
      <c r="A126" s="244" t="str">
        <f>CONCATENATE('D.1.1-Stavba-etapa 1'!A126)</f>
        <v/>
      </c>
      <c r="B126" s="243" t="str">
        <f>CONCATENATE('D.1.1-Stavba-etapa 1'!B126)</f>
        <v/>
      </c>
      <c r="C126" s="243" t="str">
        <f>CONCATENATE('D.1.1-Stavba-etapa 1'!C126)</f>
        <v/>
      </c>
      <c r="D126" s="243" t="str">
        <f>CONCATENATE('D.1.1-Stavba-etapa 1'!D126)</f>
        <v xml:space="preserve">(0,85+2*0,87)*1,85*4*15   </v>
      </c>
      <c r="E126" s="243" t="str">
        <f>CONCATENATE('D.1.1-Stavba-etapa 1'!E126)</f>
        <v/>
      </c>
      <c r="F126" s="242">
        <f>'D.1.1-Stavba-etapa 1'!F126</f>
        <v>287.49</v>
      </c>
      <c r="G126" s="241"/>
      <c r="H126" s="241"/>
    </row>
    <row r="127" spans="1:8" ht="13.5" customHeight="1">
      <c r="A127" s="245" t="str">
        <f>CONCATENATE('D.1.1-Stavba-etapa 1'!A127)</f>
        <v>47</v>
      </c>
      <c r="B127" s="205" t="str">
        <f>CONCATENATE('D.1.1-Stavba-etapa 1'!B127)</f>
        <v>781</v>
      </c>
      <c r="C127" s="205" t="str">
        <f>CONCATENATE('D.1.1-Stavba-etapa 1'!C127)</f>
        <v>781161021</v>
      </c>
      <c r="D127" s="205" t="str">
        <f>CONCATENATE('D.1.1-Stavba-etapa 1'!D127)</f>
        <v xml:space="preserve">Montáž profilu ukončujícího rohového nebo vanového   </v>
      </c>
      <c r="E127" s="205" t="str">
        <f>CONCATENATE('D.1.1-Stavba-etapa 1'!E127)</f>
        <v>m</v>
      </c>
      <c r="F127" s="204">
        <f>'D.1.1-Stavba-etapa 1'!F127</f>
        <v>808.2</v>
      </c>
      <c r="G127" s="202">
        <f>'D.1.1-Stavba-etapa 1'!G127</f>
        <v>0</v>
      </c>
      <c r="H127" s="202">
        <f>F127*G127</f>
        <v>0</v>
      </c>
    </row>
    <row r="128" spans="1:8" ht="13.5" customHeight="1">
      <c r="A128" s="244" t="str">
        <f>CONCATENATE('D.1.1-Stavba-etapa 1'!A128)</f>
        <v/>
      </c>
      <c r="B128" s="243" t="str">
        <f>CONCATENATE('D.1.1-Stavba-etapa 1'!B128)</f>
        <v/>
      </c>
      <c r="C128" s="243" t="str">
        <f>CONCATENATE('D.1.1-Stavba-etapa 1'!C128)</f>
        <v/>
      </c>
      <c r="D128" s="243" t="str">
        <f>CONCATENATE('D.1.1-Stavba-etapa 1'!D128)</f>
        <v xml:space="preserve">2*(1,59+1,72+1,5+0,85)*4*15   </v>
      </c>
      <c r="E128" s="243" t="str">
        <f>CONCATENATE('D.1.1-Stavba-etapa 1'!E128)</f>
        <v/>
      </c>
      <c r="F128" s="242">
        <f>'D.1.1-Stavba-etapa 1'!F128</f>
        <v>679.2</v>
      </c>
      <c r="G128" s="241"/>
      <c r="H128" s="241"/>
    </row>
    <row r="129" spans="1:8" ht="13.5" customHeight="1">
      <c r="A129" s="244" t="str">
        <f>CONCATENATE('D.1.1-Stavba-etapa 1'!A129)</f>
        <v/>
      </c>
      <c r="B129" s="243" t="str">
        <f>CONCATENATE('D.1.1-Stavba-etapa 1'!B129)</f>
        <v/>
      </c>
      <c r="C129" s="243" t="str">
        <f>CONCATENATE('D.1.1-Stavba-etapa 1'!C129)</f>
        <v/>
      </c>
      <c r="D129" s="243" t="str">
        <f>CONCATENATE('D.1.1-Stavba-etapa 1'!D129)</f>
        <v xml:space="preserve">2,15*4*15   </v>
      </c>
      <c r="E129" s="243" t="str">
        <f>CONCATENATE('D.1.1-Stavba-etapa 1'!E129)</f>
        <v/>
      </c>
      <c r="F129" s="242">
        <f>'D.1.1-Stavba-etapa 1'!F129</f>
        <v>129</v>
      </c>
      <c r="G129" s="241"/>
      <c r="H129" s="241"/>
    </row>
    <row r="130" spans="1:8" ht="24" customHeight="1">
      <c r="A130" s="254" t="str">
        <f>CONCATENATE('D.1.1-Stavba-etapa 1'!A130)</f>
        <v>48</v>
      </c>
      <c r="B130" s="218" t="str">
        <f>CONCATENATE('D.1.1-Stavba-etapa 1'!B130)</f>
        <v>590</v>
      </c>
      <c r="C130" s="218" t="str">
        <f>CONCATENATE('D.1.1-Stavba-etapa 1'!C130)</f>
        <v>59054123</v>
      </c>
      <c r="D130" s="218" t="str">
        <f>CONCATENATE('D.1.1-Stavba-etapa 1'!D130)</f>
        <v xml:space="preserve">profil ukončovací pro vnější hrany obkladů hliník matně eloxovaný 10x2500mm   </v>
      </c>
      <c r="E130" s="218" t="str">
        <f>CONCATENATE('D.1.1-Stavba-etapa 1'!E130)</f>
        <v>m</v>
      </c>
      <c r="F130" s="217">
        <f>'D.1.1-Stavba-etapa 1'!F130</f>
        <v>889.02</v>
      </c>
      <c r="G130" s="215">
        <f>'D.1.1-Stavba-etapa 1'!G130</f>
        <v>0</v>
      </c>
      <c r="H130" s="215">
        <f>F130*G130</f>
        <v>0</v>
      </c>
    </row>
    <row r="131" spans="1:8" ht="13.5" customHeight="1">
      <c r="A131" s="253" t="str">
        <f>CONCATENATE('D.1.1-Stavba-etapa 1'!A131)</f>
        <v/>
      </c>
      <c r="B131" s="252" t="str">
        <f>CONCATENATE('D.1.1-Stavba-etapa 1'!B131)</f>
        <v/>
      </c>
      <c r="C131" s="252" t="str">
        <f>CONCATENATE('D.1.1-Stavba-etapa 1'!C131)</f>
        <v/>
      </c>
      <c r="D131" s="252" t="str">
        <f>CONCATENATE('D.1.1-Stavba-etapa 1'!D131)</f>
        <v xml:space="preserve">808,2 * 1,1   </v>
      </c>
      <c r="E131" s="252" t="str">
        <f>CONCATENATE('D.1.1-Stavba-etapa 1'!E131)</f>
        <v/>
      </c>
      <c r="F131" s="251">
        <f>'D.1.1-Stavba-etapa 1'!F131</f>
        <v>889.02</v>
      </c>
      <c r="G131" s="250"/>
      <c r="H131" s="250"/>
    </row>
    <row r="132" spans="1:8" ht="24" customHeight="1">
      <c r="A132" s="245" t="str">
        <f>CONCATENATE('D.1.1-Stavba-etapa 1'!A132)</f>
        <v>49</v>
      </c>
      <c r="B132" s="205" t="str">
        <f>CONCATENATE('D.1.1-Stavba-etapa 1'!B132)</f>
        <v>781</v>
      </c>
      <c r="C132" s="205" t="str">
        <f>CONCATENATE('D.1.1-Stavba-etapa 1'!C132)</f>
        <v>781472216</v>
      </c>
      <c r="D132" s="205" t="str">
        <f>CONCATENATE('D.1.1-Stavba-etapa 1'!D132)</f>
        <v xml:space="preserve">Montáž obkladů keramických hladkých lepených cementovým flexibilním lepidlem přes 9 do 12 ks/m2   </v>
      </c>
      <c r="E132" s="205" t="str">
        <f>CONCATENATE('D.1.1-Stavba-etapa 1'!E132)</f>
        <v>m2</v>
      </c>
      <c r="F132" s="204">
        <f>'D.1.1-Stavba-etapa 1'!F132</f>
        <v>1078.26</v>
      </c>
      <c r="G132" s="202">
        <f>'D.1.1-Stavba-etapa 1'!G132</f>
        <v>0</v>
      </c>
      <c r="H132" s="202">
        <f>F132*G132</f>
        <v>0</v>
      </c>
    </row>
    <row r="133" spans="1:8" ht="13.5" customHeight="1">
      <c r="A133" s="244" t="str">
        <f>CONCATENATE('D.1.1-Stavba-etapa 1'!A133)</f>
        <v/>
      </c>
      <c r="B133" s="243" t="str">
        <f>CONCATENATE('D.1.1-Stavba-etapa 1'!B133)</f>
        <v/>
      </c>
      <c r="C133" s="243" t="str">
        <f>CONCATENATE('D.1.1-Stavba-etapa 1'!C133)</f>
        <v/>
      </c>
      <c r="D133" s="243" t="str">
        <f>CONCATENATE('D.1.1-Stavba-etapa 1'!D133)</f>
        <v xml:space="preserve">2*(1,5+0,85)*1,2*4*15   </v>
      </c>
      <c r="E133" s="243" t="str">
        <f>CONCATENATE('D.1.1-Stavba-etapa 1'!E133)</f>
        <v/>
      </c>
      <c r="F133" s="242">
        <f>'D.1.1-Stavba-etapa 1'!F133</f>
        <v>338.4</v>
      </c>
      <c r="G133" s="241"/>
      <c r="H133" s="241"/>
    </row>
    <row r="134" spans="1:8" ht="13.5" customHeight="1">
      <c r="A134" s="244" t="str">
        <f>CONCATENATE('D.1.1-Stavba-etapa 1'!A134)</f>
        <v/>
      </c>
      <c r="B134" s="243" t="str">
        <f>CONCATENATE('D.1.1-Stavba-etapa 1'!B134)</f>
        <v/>
      </c>
      <c r="C134" s="243" t="str">
        <f>CONCATENATE('D.1.1-Stavba-etapa 1'!C134)</f>
        <v/>
      </c>
      <c r="D134" s="243" t="str">
        <f>CONCATENATE('D.1.1-Stavba-etapa 1'!D134)</f>
        <v xml:space="preserve">-0,6*1,2*4*15   </v>
      </c>
      <c r="E134" s="243" t="str">
        <f>CONCATENATE('D.1.1-Stavba-etapa 1'!E134)</f>
        <v/>
      </c>
      <c r="F134" s="242">
        <f>'D.1.1-Stavba-etapa 1'!F134</f>
        <v>-43.2</v>
      </c>
      <c r="G134" s="241"/>
      <c r="H134" s="241"/>
    </row>
    <row r="135" spans="1:8" ht="13.5" customHeight="1">
      <c r="A135" s="244" t="str">
        <f>CONCATENATE('D.1.1-Stavba-etapa 1'!A135)</f>
        <v/>
      </c>
      <c r="B135" s="243" t="str">
        <f>CONCATENATE('D.1.1-Stavba-etapa 1'!B135)</f>
        <v/>
      </c>
      <c r="C135" s="243" t="str">
        <f>CONCATENATE('D.1.1-Stavba-etapa 1'!C135)</f>
        <v/>
      </c>
      <c r="D135" s="243" t="str">
        <f>CONCATENATE('D.1.1-Stavba-etapa 1'!D135)</f>
        <v xml:space="preserve">2*(1,59+1,72)*2,15*4*15   </v>
      </c>
      <c r="E135" s="243" t="str">
        <f>CONCATENATE('D.1.1-Stavba-etapa 1'!E135)</f>
        <v/>
      </c>
      <c r="F135" s="242">
        <f>'D.1.1-Stavba-etapa 1'!F135</f>
        <v>853.98</v>
      </c>
      <c r="G135" s="241"/>
      <c r="H135" s="241"/>
    </row>
    <row r="136" spans="1:8" ht="13.5" customHeight="1">
      <c r="A136" s="244" t="str">
        <f>CONCATENATE('D.1.1-Stavba-etapa 1'!A136)</f>
        <v/>
      </c>
      <c r="B136" s="243" t="str">
        <f>CONCATENATE('D.1.1-Stavba-etapa 1'!B136)</f>
        <v/>
      </c>
      <c r="C136" s="243" t="str">
        <f>CONCATENATE('D.1.1-Stavba-etapa 1'!C136)</f>
        <v/>
      </c>
      <c r="D136" s="243" t="str">
        <f>CONCATENATE('D.1.1-Stavba-etapa 1'!D136)</f>
        <v xml:space="preserve">-0,6*1,97*4*15   </v>
      </c>
      <c r="E136" s="243" t="str">
        <f>CONCATENATE('D.1.1-Stavba-etapa 1'!E136)</f>
        <v/>
      </c>
      <c r="F136" s="242">
        <f>'D.1.1-Stavba-etapa 1'!F136</f>
        <v>-70.92</v>
      </c>
      <c r="G136" s="241"/>
      <c r="H136" s="241"/>
    </row>
    <row r="137" spans="1:8" ht="24" customHeight="1">
      <c r="A137" s="254" t="str">
        <f>CONCATENATE('D.1.1-Stavba-etapa 1'!A137)</f>
        <v>50</v>
      </c>
      <c r="B137" s="218" t="str">
        <f>CONCATENATE('D.1.1-Stavba-etapa 1'!B137)</f>
        <v>597</v>
      </c>
      <c r="C137" s="218" t="str">
        <f>CONCATENATE('D.1.1-Stavba-etapa 1'!C137)</f>
        <v>59761729</v>
      </c>
      <c r="D137" s="218" t="str">
        <f>CONCATENATE('D.1.1-Stavba-etapa 1'!D137)</f>
        <v xml:space="preserve">obklad keramický nemrazuvzdorný povrch reliéfní/matný tl do 10mm přes 6 do 9ks/m2   </v>
      </c>
      <c r="E137" s="218" t="str">
        <f>CONCATENATE('D.1.1-Stavba-etapa 1'!E137)</f>
        <v>m2</v>
      </c>
      <c r="F137" s="217">
        <f>'D.1.1-Stavba-etapa 1'!F137</f>
        <v>1186.086</v>
      </c>
      <c r="G137" s="215">
        <f>'D.1.1-Stavba-etapa 1'!G137</f>
        <v>0</v>
      </c>
      <c r="H137" s="215">
        <f>F137*G137</f>
        <v>0</v>
      </c>
    </row>
    <row r="138" spans="1:8" ht="13.5" customHeight="1">
      <c r="A138" s="253" t="str">
        <f>CONCATENATE('D.1.1-Stavba-etapa 1'!A138)</f>
        <v/>
      </c>
      <c r="B138" s="252" t="str">
        <f>CONCATENATE('D.1.1-Stavba-etapa 1'!B138)</f>
        <v/>
      </c>
      <c r="C138" s="252" t="str">
        <f>CONCATENATE('D.1.1-Stavba-etapa 1'!C138)</f>
        <v/>
      </c>
      <c r="D138" s="252" t="str">
        <f>CONCATENATE('D.1.1-Stavba-etapa 1'!D138)</f>
        <v xml:space="preserve">1078,26 * 1,1   </v>
      </c>
      <c r="E138" s="252" t="str">
        <f>CONCATENATE('D.1.1-Stavba-etapa 1'!E138)</f>
        <v/>
      </c>
      <c r="F138" s="251">
        <f>'D.1.1-Stavba-etapa 1'!F138</f>
        <v>1186.086</v>
      </c>
      <c r="G138" s="250"/>
      <c r="H138" s="250"/>
    </row>
    <row r="139" spans="1:8" ht="24" customHeight="1">
      <c r="A139" s="245" t="str">
        <f>CONCATENATE('D.1.1-Stavba-etapa 1'!A139)</f>
        <v>51</v>
      </c>
      <c r="B139" s="205" t="str">
        <f>CONCATENATE('D.1.1-Stavba-etapa 1'!B139)</f>
        <v>781</v>
      </c>
      <c r="C139" s="205" t="str">
        <f>CONCATENATE('D.1.1-Stavba-etapa 1'!C139)</f>
        <v/>
      </c>
      <c r="D139" s="205" t="str">
        <f>CONCATENATE('D.1.1-Stavba-etapa 1'!D139)</f>
        <v xml:space="preserve">D+M zrcadla 600/900   </v>
      </c>
      <c r="E139" s="205" t="str">
        <f>CONCATENATE('D.1.1-Stavba-etapa 1'!E139)</f>
        <v>kus</v>
      </c>
      <c r="F139" s="204">
        <f>'D.1.1-Stavba-etapa 1'!F139</f>
        <v>60</v>
      </c>
      <c r="G139" s="202">
        <f>'D.1.1-Stavba-etapa 1'!G139</f>
        <v>0</v>
      </c>
      <c r="H139" s="202">
        <f>F139*G139</f>
        <v>0</v>
      </c>
    </row>
    <row r="140" spans="1:8" ht="13.5" customHeight="1">
      <c r="A140" s="244" t="str">
        <f>CONCATENATE('D.1.1-Stavba-etapa 1'!A140)</f>
        <v/>
      </c>
      <c r="B140" s="243" t="str">
        <f>CONCATENATE('D.1.1-Stavba-etapa 1'!B140)</f>
        <v/>
      </c>
      <c r="C140" s="243" t="str">
        <f>CONCATENATE('D.1.1-Stavba-etapa 1'!C140)</f>
        <v/>
      </c>
      <c r="D140" s="243" t="str">
        <f>CONCATENATE('D.1.1-Stavba-etapa 1'!D140)</f>
        <v xml:space="preserve">4*15   </v>
      </c>
      <c r="E140" s="243" t="str">
        <f>CONCATENATE('D.1.1-Stavba-etapa 1'!E140)</f>
        <v/>
      </c>
      <c r="F140" s="242">
        <f>'D.1.1-Stavba-etapa 1'!F140</f>
        <v>60</v>
      </c>
      <c r="G140" s="241"/>
      <c r="H140" s="241"/>
    </row>
    <row r="141" spans="1:8" ht="24" customHeight="1">
      <c r="A141" s="245" t="str">
        <f>CONCATENATE('D.1.1-Stavba-etapa 1'!A141)</f>
        <v>52</v>
      </c>
      <c r="B141" s="205" t="str">
        <f>CONCATENATE('D.1.1-Stavba-etapa 1'!B141)</f>
        <v>781</v>
      </c>
      <c r="C141" s="205" t="str">
        <f>CONCATENATE('D.1.1-Stavba-etapa 1'!C141)</f>
        <v>998781205</v>
      </c>
      <c r="D141" s="205" t="str">
        <f>CONCATENATE('D.1.1-Stavba-etapa 1'!D141)</f>
        <v xml:space="preserve">Přesun hmot procentní pro obklady keramické v objektech v přes 36 do 48 m   </v>
      </c>
      <c r="E141" s="205" t="str">
        <f>CONCATENATE('D.1.1-Stavba-etapa 1'!E141)</f>
        <v>%</v>
      </c>
      <c r="F141" s="204">
        <f>'D.1.1-Stavba-etapa 1'!F141</f>
        <v>23782.587</v>
      </c>
      <c r="G141" s="202">
        <f>'D.1.1-Stavba-etapa 1'!G141</f>
        <v>0</v>
      </c>
      <c r="H141" s="202">
        <f>F141*G141</f>
        <v>0</v>
      </c>
    </row>
    <row r="142" spans="1:8" ht="28.5" customHeight="1">
      <c r="A142" s="249" t="str">
        <f>CONCATENATE('D.1.1-Stavba-etapa 1'!A142)</f>
        <v/>
      </c>
      <c r="B142" s="248" t="str">
        <f>CONCATENATE('D.1.1-Stavba-etapa 1'!B142)</f>
        <v/>
      </c>
      <c r="C142" s="248" t="str">
        <f>CONCATENATE('D.1.1-Stavba-etapa 1'!C142)</f>
        <v>783</v>
      </c>
      <c r="D142" s="248" t="str">
        <f>CONCATENATE('D.1.1-Stavba-etapa 1'!D142)</f>
        <v xml:space="preserve">Dokončovací práce - nátěry   </v>
      </c>
      <c r="E142" s="248" t="str">
        <f>CONCATENATE('D.1.1-Stavba-etapa 1'!E142)</f>
        <v/>
      </c>
      <c r="F142" s="247"/>
      <c r="G142" s="246"/>
      <c r="H142" s="246">
        <f>H143</f>
        <v>0</v>
      </c>
    </row>
    <row r="143" spans="1:8" ht="24" customHeight="1">
      <c r="A143" s="245" t="str">
        <f>CONCATENATE('D.1.1-Stavba-etapa 1'!A143)</f>
        <v>53</v>
      </c>
      <c r="B143" s="205" t="str">
        <f>CONCATENATE('D.1.1-Stavba-etapa 1'!B143)</f>
        <v>783</v>
      </c>
      <c r="C143" s="205" t="str">
        <f>CONCATENATE('D.1.1-Stavba-etapa 1'!C143)</f>
        <v/>
      </c>
      <c r="D143" s="205" t="str">
        <f>CONCATENATE('D.1.1-Stavba-etapa 1'!D143)</f>
        <v xml:space="preserve">Nátěr ocelové zárubně včetně obroušení stávajícího nátěru   </v>
      </c>
      <c r="E143" s="205" t="str">
        <f>CONCATENATE('D.1.1-Stavba-etapa 1'!E143)</f>
        <v>kus</v>
      </c>
      <c r="F143" s="204">
        <f>'D.1.1-Stavba-etapa 1'!F143</f>
        <v>60</v>
      </c>
      <c r="G143" s="202">
        <f>'D.1.1-Stavba-etapa 1'!G143</f>
        <v>0</v>
      </c>
      <c r="H143" s="202">
        <f>F143*G143</f>
        <v>0</v>
      </c>
    </row>
    <row r="144" spans="1:8" ht="13.5" customHeight="1">
      <c r="A144" s="244" t="str">
        <f>CONCATENATE('D.1.1-Stavba-etapa 1'!A144)</f>
        <v/>
      </c>
      <c r="B144" s="243" t="str">
        <f>CONCATENATE('D.1.1-Stavba-etapa 1'!B144)</f>
        <v/>
      </c>
      <c r="C144" s="243" t="str">
        <f>CONCATENATE('D.1.1-Stavba-etapa 1'!C144)</f>
        <v/>
      </c>
      <c r="D144" s="243" t="str">
        <f>CONCATENATE('D.1.1-Stavba-etapa 1'!D144)</f>
        <v xml:space="preserve">4*15   </v>
      </c>
      <c r="E144" s="243" t="str">
        <f>CONCATENATE('D.1.1-Stavba-etapa 1'!E144)</f>
        <v/>
      </c>
      <c r="F144" s="242">
        <f>'D.1.1-Stavba-etapa 1'!F144</f>
        <v>60</v>
      </c>
      <c r="G144" s="241"/>
      <c r="H144" s="241"/>
    </row>
    <row r="145" spans="1:8" ht="28.5" customHeight="1">
      <c r="A145" s="249" t="str">
        <f>CONCATENATE('D.1.1-Stavba-etapa 1'!A145)</f>
        <v/>
      </c>
      <c r="B145" s="248" t="str">
        <f>CONCATENATE('D.1.1-Stavba-etapa 1'!B145)</f>
        <v/>
      </c>
      <c r="C145" s="248" t="str">
        <f>CONCATENATE('D.1.1-Stavba-etapa 1'!C145)</f>
        <v>784</v>
      </c>
      <c r="D145" s="248" t="str">
        <f>CONCATENATE('D.1.1-Stavba-etapa 1'!D145)</f>
        <v xml:space="preserve">Dokončovací práce - malby a tapety   </v>
      </c>
      <c r="E145" s="248" t="str">
        <f>CONCATENATE('D.1.1-Stavba-etapa 1'!E145)</f>
        <v/>
      </c>
      <c r="F145" s="247"/>
      <c r="G145" s="246"/>
      <c r="H145" s="246">
        <f>SUM(H146:H148)</f>
        <v>0</v>
      </c>
    </row>
    <row r="146" spans="1:8" ht="24" customHeight="1">
      <c r="A146" s="245" t="str">
        <f>CONCATENATE('D.1.1-Stavba-etapa 1'!A146)</f>
        <v>54</v>
      </c>
      <c r="B146" s="205" t="str">
        <f>CONCATENATE('D.1.1-Stavba-etapa 1'!B146)</f>
        <v>784</v>
      </c>
      <c r="C146" s="205" t="str">
        <f>CONCATENATE('D.1.1-Stavba-etapa 1'!C146)</f>
        <v>784181101</v>
      </c>
      <c r="D146" s="205" t="str">
        <f>CONCATENATE('D.1.1-Stavba-etapa 1'!D146)</f>
        <v xml:space="preserve">Základní akrylátová jednonásobná bezbarvá penetrace podkladu v místnostech v do 3,80 m   </v>
      </c>
      <c r="E146" s="205" t="str">
        <f>CONCATENATE('D.1.1-Stavba-etapa 1'!E146)</f>
        <v>m2</v>
      </c>
      <c r="F146" s="204">
        <f>'D.1.1-Stavba-etapa 1'!F146</f>
        <v>6805.77</v>
      </c>
      <c r="G146" s="202">
        <f>'D.1.1-Stavba-etapa 1'!G146</f>
        <v>0</v>
      </c>
      <c r="H146" s="202">
        <f>F146*G146</f>
        <v>0</v>
      </c>
    </row>
    <row r="147" spans="1:8" ht="13.5" customHeight="1">
      <c r="A147" s="244" t="str">
        <f>CONCATENATE('D.1.1-Stavba-etapa 1'!A147)</f>
        <v/>
      </c>
      <c r="B147" s="243" t="str">
        <f>CONCATENATE('D.1.1-Stavba-etapa 1'!B147)</f>
        <v/>
      </c>
      <c r="C147" s="243" t="str">
        <f>CONCATENATE('D.1.1-Stavba-etapa 1'!C147)</f>
        <v/>
      </c>
      <c r="D147" s="243" t="str">
        <f>CONCATENATE('D.1.1-Stavba-etapa 1'!D147)</f>
        <v xml:space="preserve">1703,4+694,92+4407,45   </v>
      </c>
      <c r="E147" s="243" t="str">
        <f>CONCATENATE('D.1.1-Stavba-etapa 1'!E147)</f>
        <v/>
      </c>
      <c r="F147" s="242">
        <f>'D.1.1-Stavba-etapa 1'!F147</f>
        <v>6805.77</v>
      </c>
      <c r="G147" s="241">
        <f>'D.1.1-Stavba-etapa 1'!G147</f>
        <v>0</v>
      </c>
      <c r="H147" s="241"/>
    </row>
    <row r="148" spans="1:8" ht="24" customHeight="1">
      <c r="A148" s="245" t="str">
        <f>CONCATENATE('D.1.1-Stavba-etapa 1'!A148)</f>
        <v>55</v>
      </c>
      <c r="B148" s="205" t="str">
        <f>CONCATENATE('D.1.1-Stavba-etapa 1'!B148)</f>
        <v>784</v>
      </c>
      <c r="C148" s="205" t="str">
        <f>CONCATENATE('D.1.1-Stavba-etapa 1'!C148)</f>
        <v>784221101</v>
      </c>
      <c r="D148" s="205" t="str">
        <f>CONCATENATE('D.1.1-Stavba-etapa 1'!D148)</f>
        <v xml:space="preserve">Dvojnásobné bílé malby ze směsí za sucha dobře otěruvzdorných v místnostech do 3,80 m   </v>
      </c>
      <c r="E148" s="205" t="str">
        <f>CONCATENATE('D.1.1-Stavba-etapa 1'!E148)</f>
        <v>m2</v>
      </c>
      <c r="F148" s="204">
        <f>'D.1.1-Stavba-etapa 1'!F148</f>
        <v>6805.77</v>
      </c>
      <c r="G148" s="202">
        <f>'D.1.1-Stavba-etapa 1'!G148</f>
        <v>0</v>
      </c>
      <c r="H148" s="202">
        <f>F148*G148</f>
        <v>0</v>
      </c>
    </row>
    <row r="149" spans="1:8" ht="13.5" customHeight="1">
      <c r="A149" s="244"/>
      <c r="B149" s="243"/>
      <c r="C149" s="243"/>
      <c r="D149" s="243" t="str">
        <f>CONCATENATE('D.1.1-Stavba-etapa 1'!D149)</f>
        <v xml:space="preserve">1703,4+694,92+4407,45   </v>
      </c>
      <c r="E149" s="243"/>
      <c r="F149" s="242">
        <f>'D.1.1-Stavba-etapa 1'!F149</f>
        <v>6805.77</v>
      </c>
      <c r="G149" s="241">
        <f>'D.1.1-Stavba-etapa 1'!G149</f>
        <v>0</v>
      </c>
      <c r="H149" s="241"/>
    </row>
    <row r="150" spans="1:8" ht="30.75" customHeight="1">
      <c r="A150" s="240"/>
      <c r="B150" s="239"/>
      <c r="C150" s="239"/>
      <c r="D150" s="239" t="str">
        <f>CONCATENATE('D.1.1-Stavba-etapa 1'!D150)</f>
        <v xml:space="preserve">Celkem   </v>
      </c>
      <c r="E150" s="239"/>
      <c r="F150" s="238"/>
      <c r="G150" s="237"/>
      <c r="H150" s="236">
        <f>H6+H45</f>
        <v>0</v>
      </c>
    </row>
  </sheetData>
  <sheetProtection password="CCE2" sheet="1" objects="1" scenarios="1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5"/>
  <sheetViews>
    <sheetView topLeftCell="A38" zoomScaleNormal="100" workbookViewId="0">
      <selection activeCell="I54" sqref="I54"/>
    </sheetView>
  </sheetViews>
  <sheetFormatPr defaultColWidth="9.109375" defaultRowHeight="10.199999999999999" outlineLevelRow="1"/>
  <cols>
    <col min="1" max="1" width="7.88671875" style="65" customWidth="1"/>
    <col min="2" max="2" width="48.6640625" style="65" customWidth="1"/>
    <col min="3" max="3" width="22.109375" style="65" customWidth="1"/>
    <col min="4" max="4" width="6.88671875" style="65" bestFit="1" customWidth="1"/>
    <col min="5" max="5" width="10" style="65" bestFit="1" customWidth="1"/>
    <col min="6" max="6" width="9.109375" style="65" bestFit="1" customWidth="1"/>
    <col min="7" max="7" width="14.6640625" style="65" bestFit="1" customWidth="1"/>
    <col min="8" max="16384" width="9.109375" style="65"/>
  </cols>
  <sheetData>
    <row r="1" spans="1:40" ht="24" customHeight="1">
      <c r="A1" s="234" t="s">
        <v>584</v>
      </c>
      <c r="B1" s="169"/>
      <c r="C1" s="233"/>
      <c r="D1" s="232"/>
      <c r="E1" s="232" t="s">
        <v>99</v>
      </c>
      <c r="F1" s="232"/>
      <c r="G1" s="232" t="s">
        <v>583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3.2">
      <c r="A3" s="317"/>
      <c r="B3" s="316" t="s">
        <v>582</v>
      </c>
      <c r="C3" s="315"/>
      <c r="D3" s="314"/>
      <c r="E3" s="313"/>
      <c r="F3" s="312"/>
      <c r="G3" s="311">
        <f>G4+G17+G43+G50</f>
        <v>0</v>
      </c>
    </row>
    <row r="4" spans="1:40" s="310" customFormat="1" ht="13.2">
      <c r="A4" s="283"/>
      <c r="B4" s="282" t="s">
        <v>581</v>
      </c>
      <c r="C4" s="282"/>
      <c r="D4" s="281"/>
      <c r="E4" s="280"/>
      <c r="F4" s="279"/>
      <c r="G4" s="278">
        <f>G5+G12</f>
        <v>0</v>
      </c>
    </row>
    <row r="5" spans="1:40" s="66" customFormat="1" ht="13.2">
      <c r="A5" s="304"/>
      <c r="B5" s="303" t="s">
        <v>84</v>
      </c>
      <c r="C5" s="302"/>
      <c r="D5" s="301"/>
      <c r="E5" s="300"/>
      <c r="F5" s="299"/>
      <c r="G5" s="298">
        <f>SUM(G7:G11)</f>
        <v>0</v>
      </c>
    </row>
    <row r="6" spans="1:40" s="66" customFormat="1">
      <c r="A6" s="277" t="s">
        <v>579</v>
      </c>
      <c r="B6" s="276" t="s">
        <v>578</v>
      </c>
      <c r="C6" s="276" t="s">
        <v>580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>
      <c r="A7" s="277" t="s">
        <v>579</v>
      </c>
      <c r="B7" s="276" t="s">
        <v>578</v>
      </c>
      <c r="C7" s="276" t="s">
        <v>577</v>
      </c>
      <c r="D7" s="288" t="s">
        <v>77</v>
      </c>
      <c r="E7" s="287">
        <v>130</v>
      </c>
      <c r="F7" s="286"/>
      <c r="G7" s="274">
        <f t="shared" si="0"/>
        <v>0</v>
      </c>
    </row>
    <row r="8" spans="1:40" s="66" customFormat="1">
      <c r="A8" s="277" t="s">
        <v>576</v>
      </c>
      <c r="B8" s="276" t="s">
        <v>575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>
      <c r="A9" s="277" t="s">
        <v>574</v>
      </c>
      <c r="B9" s="276" t="s">
        <v>573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>
      <c r="A10" s="277" t="s">
        <v>572</v>
      </c>
      <c r="B10" s="309" t="s">
        <v>571</v>
      </c>
      <c r="C10" s="308" t="s">
        <v>514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>
      <c r="A11" s="277" t="s">
        <v>570</v>
      </c>
      <c r="B11" s="309" t="s">
        <v>515</v>
      </c>
      <c r="C11" s="308" t="s">
        <v>514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3.2">
      <c r="A12" s="277"/>
      <c r="B12" s="303" t="s">
        <v>569</v>
      </c>
      <c r="C12" s="302"/>
      <c r="D12" s="301"/>
      <c r="E12" s="300"/>
      <c r="F12" s="299"/>
      <c r="G12" s="298">
        <f>SUM(G13:G16)</f>
        <v>0</v>
      </c>
    </row>
    <row r="13" spans="1:40" s="66" customFormat="1">
      <c r="A13" s="277" t="s">
        <v>568</v>
      </c>
      <c r="B13" s="276" t="s">
        <v>567</v>
      </c>
      <c r="C13" s="276" t="s">
        <v>566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outlineLevel="1">
      <c r="A14" s="277" t="s">
        <v>565</v>
      </c>
      <c r="B14" s="276" t="s">
        <v>564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>
      <c r="A15" s="277" t="s">
        <v>563</v>
      </c>
      <c r="B15" s="276" t="s">
        <v>562</v>
      </c>
      <c r="C15" s="276" t="s">
        <v>561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0.399999999999999">
      <c r="A16" s="277" t="s">
        <v>560</v>
      </c>
      <c r="B16" s="276" t="s">
        <v>559</v>
      </c>
      <c r="C16" s="276" t="s">
        <v>558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3.2">
      <c r="A17" s="283"/>
      <c r="B17" s="282" t="s">
        <v>557</v>
      </c>
      <c r="C17" s="282"/>
      <c r="D17" s="281"/>
      <c r="E17" s="280"/>
      <c r="F17" s="279"/>
      <c r="G17" s="278">
        <f>G18+G37</f>
        <v>0</v>
      </c>
    </row>
    <row r="18" spans="1:40" s="66" customFormat="1" ht="13.2">
      <c r="A18" s="304"/>
      <c r="B18" s="303" t="s">
        <v>84</v>
      </c>
      <c r="C18" s="302"/>
      <c r="D18" s="301"/>
      <c r="E18" s="300"/>
      <c r="F18" s="299"/>
      <c r="G18" s="298">
        <f>SUM(G19:G36)</f>
        <v>0</v>
      </c>
    </row>
    <row r="19" spans="1:40" s="294" customFormat="1" ht="30.6" outlineLevel="1">
      <c r="A19" s="277" t="s">
        <v>463</v>
      </c>
      <c r="B19" s="276" t="s">
        <v>546</v>
      </c>
      <c r="C19" s="276" t="s">
        <v>556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30.6" outlineLevel="1">
      <c r="A20" s="277" t="s">
        <v>555</v>
      </c>
      <c r="B20" s="276" t="s">
        <v>533</v>
      </c>
      <c r="C20" s="276" t="s">
        <v>554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30.6" outlineLevel="1">
      <c r="A21" s="277" t="s">
        <v>553</v>
      </c>
      <c r="B21" s="276" t="s">
        <v>530</v>
      </c>
      <c r="C21" s="276" t="s">
        <v>552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30.6" outlineLevel="1">
      <c r="A22" s="277" t="s">
        <v>551</v>
      </c>
      <c r="B22" s="276" t="s">
        <v>539</v>
      </c>
      <c r="C22" s="276" t="s">
        <v>550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30.6" outlineLevel="1">
      <c r="A23" s="277" t="s">
        <v>549</v>
      </c>
      <c r="B23" s="276" t="s">
        <v>536</v>
      </c>
      <c r="C23" s="276" t="s">
        <v>548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0.6" outlineLevel="1">
      <c r="A24" s="277" t="s">
        <v>547</v>
      </c>
      <c r="B24" s="276" t="s">
        <v>546</v>
      </c>
      <c r="C24" s="276" t="s">
        <v>545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0.6" outlineLevel="1">
      <c r="A25" s="277" t="s">
        <v>544</v>
      </c>
      <c r="B25" s="276" t="s">
        <v>533</v>
      </c>
      <c r="C25" s="276" t="s">
        <v>543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0.6" outlineLevel="1">
      <c r="A26" s="277" t="s">
        <v>542</v>
      </c>
      <c r="B26" s="276" t="s">
        <v>530</v>
      </c>
      <c r="C26" s="276" t="s">
        <v>541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0.6" outlineLevel="1">
      <c r="A27" s="277" t="s">
        <v>540</v>
      </c>
      <c r="B27" s="276" t="s">
        <v>539</v>
      </c>
      <c r="C27" s="276" t="s">
        <v>538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0.6" outlineLevel="1">
      <c r="A28" s="277" t="s">
        <v>537</v>
      </c>
      <c r="B28" s="276" t="s">
        <v>536</v>
      </c>
      <c r="C28" s="276" t="s">
        <v>535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0.6" outlineLevel="1">
      <c r="A29" s="277" t="s">
        <v>534</v>
      </c>
      <c r="B29" s="276" t="s">
        <v>533</v>
      </c>
      <c r="C29" s="276" t="s">
        <v>532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0.6" outlineLevel="1">
      <c r="A30" s="277" t="s">
        <v>531</v>
      </c>
      <c r="B30" s="276" t="s">
        <v>530</v>
      </c>
      <c r="C30" s="276" t="s">
        <v>529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20.399999999999999" outlineLevel="1">
      <c r="A31" s="277" t="s">
        <v>528</v>
      </c>
      <c r="B31" s="276" t="s">
        <v>527</v>
      </c>
      <c r="C31" s="276" t="s">
        <v>524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0.6" outlineLevel="1">
      <c r="A32" s="277" t="s">
        <v>526</v>
      </c>
      <c r="B32" s="276" t="s">
        <v>525</v>
      </c>
      <c r="C32" s="276" t="s">
        <v>524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20.399999999999999" outlineLevel="1">
      <c r="A33" s="277" t="s">
        <v>523</v>
      </c>
      <c r="B33" s="276" t="s">
        <v>522</v>
      </c>
      <c r="C33" s="276" t="s">
        <v>519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20.399999999999999" outlineLevel="1">
      <c r="A34" s="277" t="s">
        <v>521</v>
      </c>
      <c r="B34" s="276" t="s">
        <v>520</v>
      </c>
      <c r="C34" s="276" t="s">
        <v>519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3.2">
      <c r="A35" s="277" t="s">
        <v>518</v>
      </c>
      <c r="B35" s="309" t="s">
        <v>517</v>
      </c>
      <c r="C35" s="308" t="s">
        <v>514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3.2">
      <c r="A36" s="277" t="s">
        <v>516</v>
      </c>
      <c r="B36" s="309" t="s">
        <v>515</v>
      </c>
      <c r="C36" s="308" t="s">
        <v>514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3.2">
      <c r="A37" s="304"/>
      <c r="B37" s="303" t="s">
        <v>513</v>
      </c>
      <c r="C37" s="302"/>
      <c r="D37" s="301"/>
      <c r="E37" s="300"/>
      <c r="F37" s="299"/>
      <c r="G37" s="298">
        <f>SUM(G38:G42)</f>
        <v>0</v>
      </c>
    </row>
    <row r="38" spans="1:40" s="294" customFormat="1" ht="20.399999999999999" outlineLevel="1">
      <c r="A38" s="277" t="s">
        <v>512</v>
      </c>
      <c r="B38" s="276" t="s">
        <v>511</v>
      </c>
      <c r="C38" s="276" t="s">
        <v>510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0.399999999999999" outlineLevel="1">
      <c r="A39" s="277" t="s">
        <v>509</v>
      </c>
      <c r="B39" s="276" t="s">
        <v>508</v>
      </c>
      <c r="C39" s="276" t="s">
        <v>507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3.4" outlineLevel="1">
      <c r="A40" s="277" t="s">
        <v>506</v>
      </c>
      <c r="B40" s="276" t="s">
        <v>505</v>
      </c>
      <c r="C40" s="276" t="s">
        <v>504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53.4" outlineLevel="1">
      <c r="A41" s="277" t="s">
        <v>503</v>
      </c>
      <c r="B41" s="276" t="s">
        <v>502</v>
      </c>
      <c r="C41" s="276" t="s">
        <v>501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0.399999999999999" outlineLevel="1">
      <c r="A42" s="277" t="s">
        <v>500</v>
      </c>
      <c r="B42" s="276" t="s">
        <v>499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3.2">
      <c r="A43" s="283"/>
      <c r="B43" s="282" t="s">
        <v>498</v>
      </c>
      <c r="C43" s="282"/>
      <c r="D43" s="281"/>
      <c r="E43" s="280"/>
      <c r="F43" s="279"/>
      <c r="G43" s="278">
        <f>SUM(G44:G49)</f>
        <v>0</v>
      </c>
      <c r="H43" s="285"/>
      <c r="I43" s="292"/>
    </row>
    <row r="44" spans="1:40" s="66" customFormat="1" ht="20.399999999999999">
      <c r="A44" s="277" t="s">
        <v>497</v>
      </c>
      <c r="B44" s="276" t="s">
        <v>496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61.2" outlineLevel="1">
      <c r="A45" s="277" t="s">
        <v>495</v>
      </c>
      <c r="B45" s="276" t="s">
        <v>494</v>
      </c>
      <c r="C45" s="276" t="s">
        <v>493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outlineLevel="1">
      <c r="A46" s="277" t="s">
        <v>492</v>
      </c>
      <c r="B46" s="276" t="s">
        <v>491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>
      <c r="A47" s="277" t="s">
        <v>490</v>
      </c>
      <c r="B47" s="276" t="s">
        <v>489</v>
      </c>
      <c r="C47" s="276"/>
      <c r="D47" s="288" t="s">
        <v>484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>
      <c r="A48" s="277" t="s">
        <v>488</v>
      </c>
      <c r="B48" s="276" t="s">
        <v>487</v>
      </c>
      <c r="C48" s="276"/>
      <c r="D48" s="288" t="s">
        <v>484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>
      <c r="A49" s="277" t="s">
        <v>486</v>
      </c>
      <c r="B49" s="276" t="s">
        <v>485</v>
      </c>
      <c r="C49" s="276"/>
      <c r="D49" s="288" t="s">
        <v>484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3.2">
      <c r="A50" s="283"/>
      <c r="B50" s="282" t="s">
        <v>483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482</v>
      </c>
      <c r="B51" s="272" t="s">
        <v>481</v>
      </c>
      <c r="C51" s="272" t="s">
        <v>480</v>
      </c>
      <c r="D51" s="403" t="s">
        <v>85</v>
      </c>
      <c r="E51" s="403">
        <v>60</v>
      </c>
      <c r="F51" s="405"/>
      <c r="G51" s="403">
        <f>F51*E51</f>
        <v>0</v>
      </c>
    </row>
    <row r="52" spans="1:9">
      <c r="A52" s="270"/>
      <c r="B52" s="367" t="s">
        <v>605</v>
      </c>
      <c r="C52" s="269"/>
      <c r="D52" s="404"/>
      <c r="E52" s="404"/>
      <c r="F52" s="406"/>
      <c r="G52" s="404"/>
      <c r="H52" s="102" t="s">
        <v>606</v>
      </c>
    </row>
    <row r="53" spans="1:9" ht="40.799999999999997">
      <c r="A53" s="277" t="s">
        <v>479</v>
      </c>
      <c r="B53" s="276" t="s">
        <v>478</v>
      </c>
      <c r="C53" s="276" t="s">
        <v>477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476</v>
      </c>
      <c r="B54" s="272" t="s">
        <v>475</v>
      </c>
      <c r="C54" s="272" t="s">
        <v>474</v>
      </c>
      <c r="D54" s="403" t="s">
        <v>85</v>
      </c>
      <c r="E54" s="403">
        <v>60</v>
      </c>
      <c r="F54" s="405"/>
      <c r="G54" s="407">
        <f>F54*E54</f>
        <v>0</v>
      </c>
    </row>
    <row r="55" spans="1:9" ht="40.799999999999997">
      <c r="A55" s="270"/>
      <c r="B55" s="269" t="s">
        <v>473</v>
      </c>
      <c r="C55" s="269"/>
      <c r="D55" s="404"/>
      <c r="E55" s="404"/>
      <c r="F55" s="406"/>
      <c r="G55" s="404"/>
    </row>
  </sheetData>
  <sheetProtection password="CCE2" sheet="1" objects="1" scenarios="1"/>
  <mergeCells count="8">
    <mergeCell ref="E51:E52"/>
    <mergeCell ref="D51:D52"/>
    <mergeCell ref="F51:F52"/>
    <mergeCell ref="G51:G52"/>
    <mergeCell ref="E54:E55"/>
    <mergeCell ref="D54:D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5"/>
  <sheetViews>
    <sheetView topLeftCell="A41" zoomScaleNormal="100" workbookViewId="0">
      <selection activeCell="I55" sqref="I55"/>
    </sheetView>
  </sheetViews>
  <sheetFormatPr defaultColWidth="9.109375" defaultRowHeight="10.199999999999999" outlineLevelRow="1"/>
  <cols>
    <col min="1" max="1" width="7.88671875" style="65" customWidth="1"/>
    <col min="2" max="2" width="48.6640625" style="65" customWidth="1"/>
    <col min="3" max="3" width="22.109375" style="65" customWidth="1"/>
    <col min="4" max="4" width="6.88671875" style="65" bestFit="1" customWidth="1"/>
    <col min="5" max="5" width="10" style="65" bestFit="1" customWidth="1"/>
    <col min="6" max="6" width="9.109375" style="65" bestFit="1" customWidth="1"/>
    <col min="7" max="7" width="14.6640625" style="65" bestFit="1" customWidth="1"/>
    <col min="8" max="16384" width="9.109375" style="65"/>
  </cols>
  <sheetData>
    <row r="1" spans="1:40" ht="24" customHeight="1">
      <c r="A1" s="234" t="s">
        <v>584</v>
      </c>
      <c r="B1" s="169"/>
      <c r="C1" s="233"/>
      <c r="D1" s="232"/>
      <c r="E1" s="232" t="s">
        <v>99</v>
      </c>
      <c r="F1" s="232"/>
      <c r="G1" s="232" t="s">
        <v>583</v>
      </c>
    </row>
    <row r="2" spans="1:40" ht="24" customHeight="1">
      <c r="A2" s="234"/>
      <c r="B2" s="169"/>
      <c r="C2" s="233"/>
      <c r="D2" s="232"/>
      <c r="E2" s="232"/>
      <c r="F2" s="232"/>
      <c r="G2" s="232"/>
    </row>
    <row r="3" spans="1:40" s="66" customFormat="1" ht="13.2">
      <c r="A3" s="317"/>
      <c r="B3" s="316" t="s">
        <v>582</v>
      </c>
      <c r="C3" s="315"/>
      <c r="D3" s="314"/>
      <c r="E3" s="313"/>
      <c r="F3" s="312"/>
      <c r="G3" s="311">
        <f>G4+G17+G43+G50</f>
        <v>0</v>
      </c>
    </row>
    <row r="4" spans="1:40" s="310" customFormat="1" ht="13.2">
      <c r="A4" s="283"/>
      <c r="B4" s="282" t="s">
        <v>581</v>
      </c>
      <c r="C4" s="282"/>
      <c r="D4" s="281"/>
      <c r="E4" s="280"/>
      <c r="F4" s="279"/>
      <c r="G4" s="279">
        <f>G5+G12</f>
        <v>0</v>
      </c>
    </row>
    <row r="5" spans="1:40" s="66" customFormat="1" ht="13.2">
      <c r="A5" s="304"/>
      <c r="B5" s="303" t="s">
        <v>84</v>
      </c>
      <c r="C5" s="302"/>
      <c r="D5" s="301"/>
      <c r="E5" s="300"/>
      <c r="F5" s="299"/>
      <c r="G5" s="299">
        <f>SUM(G7:G11)</f>
        <v>0</v>
      </c>
    </row>
    <row r="6" spans="1:40" s="66" customFormat="1">
      <c r="A6" s="277" t="s">
        <v>579</v>
      </c>
      <c r="B6" s="276" t="s">
        <v>578</v>
      </c>
      <c r="C6" s="276" t="s">
        <v>580</v>
      </c>
      <c r="D6" s="288" t="s">
        <v>77</v>
      </c>
      <c r="E6" s="287">
        <v>130</v>
      </c>
      <c r="F6" s="286"/>
      <c r="G6" s="274">
        <f t="shared" ref="G6:G11" si="0">E6*F6</f>
        <v>0</v>
      </c>
    </row>
    <row r="7" spans="1:40" s="66" customFormat="1">
      <c r="A7" s="277" t="s">
        <v>579</v>
      </c>
      <c r="B7" s="276" t="s">
        <v>578</v>
      </c>
      <c r="C7" s="276" t="s">
        <v>577</v>
      </c>
      <c r="D7" s="288" t="s">
        <v>77</v>
      </c>
      <c r="E7" s="287">
        <v>130</v>
      </c>
      <c r="F7" s="286"/>
      <c r="G7" s="274">
        <f t="shared" si="0"/>
        <v>0</v>
      </c>
    </row>
    <row r="8" spans="1:40" s="66" customFormat="1">
      <c r="A8" s="277" t="s">
        <v>576</v>
      </c>
      <c r="B8" s="276" t="s">
        <v>575</v>
      </c>
      <c r="C8" s="276"/>
      <c r="D8" s="288" t="s">
        <v>77</v>
      </c>
      <c r="E8" s="287">
        <v>90</v>
      </c>
      <c r="F8" s="286"/>
      <c r="G8" s="274">
        <f t="shared" si="0"/>
        <v>0</v>
      </c>
    </row>
    <row r="9" spans="1:40" s="66" customFormat="1">
      <c r="A9" s="277" t="s">
        <v>574</v>
      </c>
      <c r="B9" s="276" t="s">
        <v>573</v>
      </c>
      <c r="C9" s="276"/>
      <c r="D9" s="288" t="s">
        <v>77</v>
      </c>
      <c r="E9" s="287">
        <v>240</v>
      </c>
      <c r="F9" s="286"/>
      <c r="G9" s="274">
        <f t="shared" si="0"/>
        <v>0</v>
      </c>
    </row>
    <row r="10" spans="1:40" s="66" customFormat="1">
      <c r="A10" s="277" t="s">
        <v>572</v>
      </c>
      <c r="B10" s="309" t="s">
        <v>571</v>
      </c>
      <c r="C10" s="308" t="s">
        <v>514</v>
      </c>
      <c r="D10" s="307" t="s">
        <v>71</v>
      </c>
      <c r="E10" s="306">
        <v>1</v>
      </c>
      <c r="F10" s="305">
        <v>0</v>
      </c>
      <c r="G10" s="274">
        <f t="shared" si="0"/>
        <v>0</v>
      </c>
    </row>
    <row r="11" spans="1:40" s="66" customFormat="1">
      <c r="A11" s="277" t="s">
        <v>570</v>
      </c>
      <c r="B11" s="309" t="s">
        <v>515</v>
      </c>
      <c r="C11" s="308" t="s">
        <v>514</v>
      </c>
      <c r="D11" s="307" t="s">
        <v>71</v>
      </c>
      <c r="E11" s="306">
        <v>1</v>
      </c>
      <c r="F11" s="305">
        <v>0</v>
      </c>
      <c r="G11" s="274">
        <f t="shared" si="0"/>
        <v>0</v>
      </c>
    </row>
    <row r="12" spans="1:40" s="66" customFormat="1" ht="13.2">
      <c r="A12" s="277"/>
      <c r="B12" s="303" t="s">
        <v>569</v>
      </c>
      <c r="C12" s="302"/>
      <c r="D12" s="301"/>
      <c r="E12" s="300"/>
      <c r="F12" s="299"/>
      <c r="G12" s="299">
        <f>SUM(G13:G16)</f>
        <v>0</v>
      </c>
    </row>
    <row r="13" spans="1:40" s="66" customFormat="1">
      <c r="A13" s="277" t="s">
        <v>568</v>
      </c>
      <c r="B13" s="276" t="s">
        <v>567</v>
      </c>
      <c r="C13" s="276" t="s">
        <v>566</v>
      </c>
      <c r="D13" s="288" t="s">
        <v>85</v>
      </c>
      <c r="E13" s="287">
        <v>10</v>
      </c>
      <c r="F13" s="286"/>
      <c r="G13" s="274">
        <f>E13*F13</f>
        <v>0</v>
      </c>
    </row>
    <row r="14" spans="1:40" s="66" customFormat="1" outlineLevel="1">
      <c r="A14" s="277" t="s">
        <v>565</v>
      </c>
      <c r="B14" s="276" t="s">
        <v>564</v>
      </c>
      <c r="C14" s="276"/>
      <c r="D14" s="288" t="s">
        <v>85</v>
      </c>
      <c r="E14" s="287">
        <v>10</v>
      </c>
      <c r="F14" s="286"/>
      <c r="G14" s="274">
        <f>E14*F14</f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 s="66" customFormat="1">
      <c r="A15" s="277" t="s">
        <v>563</v>
      </c>
      <c r="B15" s="276" t="s">
        <v>562</v>
      </c>
      <c r="C15" s="276" t="s">
        <v>561</v>
      </c>
      <c r="D15" s="288" t="s">
        <v>85</v>
      </c>
      <c r="E15" s="287">
        <v>4</v>
      </c>
      <c r="F15" s="286"/>
      <c r="G15" s="274">
        <f>E15*F15</f>
        <v>0</v>
      </c>
    </row>
    <row r="16" spans="1:40" s="66" customFormat="1" ht="20.399999999999999">
      <c r="A16" s="277" t="s">
        <v>560</v>
      </c>
      <c r="B16" s="276" t="s">
        <v>559</v>
      </c>
      <c r="C16" s="276" t="s">
        <v>558</v>
      </c>
      <c r="D16" s="288" t="s">
        <v>71</v>
      </c>
      <c r="E16" s="287">
        <v>4</v>
      </c>
      <c r="F16" s="286"/>
      <c r="G16" s="274">
        <f>E16*F16</f>
        <v>0</v>
      </c>
    </row>
    <row r="17" spans="1:40" s="66" customFormat="1" ht="13.2">
      <c r="A17" s="283"/>
      <c r="B17" s="282" t="s">
        <v>557</v>
      </c>
      <c r="C17" s="282"/>
      <c r="D17" s="281"/>
      <c r="E17" s="280"/>
      <c r="F17" s="279"/>
      <c r="G17" s="279">
        <f>G18+G37</f>
        <v>0</v>
      </c>
    </row>
    <row r="18" spans="1:40" s="66" customFormat="1" ht="13.2">
      <c r="A18" s="304"/>
      <c r="B18" s="303" t="s">
        <v>84</v>
      </c>
      <c r="C18" s="302"/>
      <c r="D18" s="301"/>
      <c r="E18" s="300"/>
      <c r="F18" s="299"/>
      <c r="G18" s="299">
        <f>SUM(G19:G36)</f>
        <v>0</v>
      </c>
    </row>
    <row r="19" spans="1:40" s="294" customFormat="1" ht="30.6" outlineLevel="1">
      <c r="A19" s="277" t="s">
        <v>463</v>
      </c>
      <c r="B19" s="276" t="s">
        <v>546</v>
      </c>
      <c r="C19" s="276" t="s">
        <v>556</v>
      </c>
      <c r="D19" s="288" t="s">
        <v>77</v>
      </c>
      <c r="E19" s="287">
        <v>180</v>
      </c>
      <c r="F19" s="286"/>
      <c r="G19" s="274">
        <f t="shared" ref="G19:G36" si="1">E19*F19</f>
        <v>0</v>
      </c>
      <c r="H19" s="66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0" spans="1:40" s="66" customFormat="1" ht="30.6" outlineLevel="1">
      <c r="A20" s="277" t="s">
        <v>555</v>
      </c>
      <c r="B20" s="276" t="s">
        <v>533</v>
      </c>
      <c r="C20" s="276" t="s">
        <v>554</v>
      </c>
      <c r="D20" s="288" t="s">
        <v>77</v>
      </c>
      <c r="E20" s="287">
        <v>60</v>
      </c>
      <c r="F20" s="286"/>
      <c r="G20" s="274">
        <f t="shared" si="1"/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 s="294" customFormat="1" ht="30.6" outlineLevel="1">
      <c r="A21" s="277" t="s">
        <v>553</v>
      </c>
      <c r="B21" s="276" t="s">
        <v>530</v>
      </c>
      <c r="C21" s="276" t="s">
        <v>552</v>
      </c>
      <c r="D21" s="288" t="s">
        <v>77</v>
      </c>
      <c r="E21" s="287">
        <v>40</v>
      </c>
      <c r="F21" s="286"/>
      <c r="G21" s="274">
        <f t="shared" si="1"/>
        <v>0</v>
      </c>
      <c r="H21" s="66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</row>
    <row r="22" spans="1:40" s="294" customFormat="1" ht="30.6" outlineLevel="1">
      <c r="A22" s="277" t="s">
        <v>551</v>
      </c>
      <c r="B22" s="276" t="s">
        <v>539</v>
      </c>
      <c r="C22" s="276" t="s">
        <v>550</v>
      </c>
      <c r="D22" s="288" t="s">
        <v>77</v>
      </c>
      <c r="E22" s="287">
        <v>40</v>
      </c>
      <c r="F22" s="286"/>
      <c r="G22" s="274">
        <f t="shared" si="1"/>
        <v>0</v>
      </c>
      <c r="H22" s="66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</row>
    <row r="23" spans="1:40" s="294" customFormat="1" ht="30.6" outlineLevel="1">
      <c r="A23" s="277" t="s">
        <v>549</v>
      </c>
      <c r="B23" s="276" t="s">
        <v>536</v>
      </c>
      <c r="C23" s="276" t="s">
        <v>548</v>
      </c>
      <c r="D23" s="288" t="s">
        <v>77</v>
      </c>
      <c r="E23" s="287">
        <v>40</v>
      </c>
      <c r="F23" s="286"/>
      <c r="G23" s="274">
        <f t="shared" si="1"/>
        <v>0</v>
      </c>
      <c r="H23" s="66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</row>
    <row r="24" spans="1:40" s="294" customFormat="1" ht="30.6" outlineLevel="1">
      <c r="A24" s="277" t="s">
        <v>547</v>
      </c>
      <c r="B24" s="276" t="s">
        <v>546</v>
      </c>
      <c r="C24" s="276" t="s">
        <v>545</v>
      </c>
      <c r="D24" s="288" t="s">
        <v>77</v>
      </c>
      <c r="E24" s="287">
        <v>180</v>
      </c>
      <c r="F24" s="286"/>
      <c r="G24" s="274">
        <f t="shared" si="1"/>
        <v>0</v>
      </c>
      <c r="H24" s="6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</row>
    <row r="25" spans="1:40" s="294" customFormat="1" ht="30.6" outlineLevel="1">
      <c r="A25" s="277" t="s">
        <v>544</v>
      </c>
      <c r="B25" s="276" t="s">
        <v>533</v>
      </c>
      <c r="C25" s="276" t="s">
        <v>543</v>
      </c>
      <c r="D25" s="288" t="s">
        <v>77</v>
      </c>
      <c r="E25" s="287">
        <v>60</v>
      </c>
      <c r="F25" s="286"/>
      <c r="G25" s="274">
        <f t="shared" si="1"/>
        <v>0</v>
      </c>
      <c r="H25" s="6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</row>
    <row r="26" spans="1:40" s="294" customFormat="1" ht="30.6" outlineLevel="1">
      <c r="A26" s="277" t="s">
        <v>542</v>
      </c>
      <c r="B26" s="276" t="s">
        <v>530</v>
      </c>
      <c r="C26" s="276" t="s">
        <v>541</v>
      </c>
      <c r="D26" s="288" t="s">
        <v>77</v>
      </c>
      <c r="E26" s="287">
        <v>40</v>
      </c>
      <c r="F26" s="286"/>
      <c r="G26" s="274">
        <f t="shared" si="1"/>
        <v>0</v>
      </c>
      <c r="H26" s="66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</row>
    <row r="27" spans="1:40" s="294" customFormat="1" ht="30.6" outlineLevel="1">
      <c r="A27" s="277" t="s">
        <v>540</v>
      </c>
      <c r="B27" s="276" t="s">
        <v>539</v>
      </c>
      <c r="C27" s="276" t="s">
        <v>538</v>
      </c>
      <c r="D27" s="288" t="s">
        <v>77</v>
      </c>
      <c r="E27" s="287">
        <v>40</v>
      </c>
      <c r="F27" s="286"/>
      <c r="G27" s="274">
        <f t="shared" si="1"/>
        <v>0</v>
      </c>
      <c r="H27" s="66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</row>
    <row r="28" spans="1:40" s="294" customFormat="1" ht="30.6" outlineLevel="1">
      <c r="A28" s="277" t="s">
        <v>537</v>
      </c>
      <c r="B28" s="276" t="s">
        <v>536</v>
      </c>
      <c r="C28" s="276" t="s">
        <v>535</v>
      </c>
      <c r="D28" s="288" t="s">
        <v>77</v>
      </c>
      <c r="E28" s="287">
        <v>40</v>
      </c>
      <c r="F28" s="286"/>
      <c r="G28" s="274">
        <f t="shared" si="1"/>
        <v>0</v>
      </c>
      <c r="H28" s="66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</row>
    <row r="29" spans="1:40" s="294" customFormat="1" ht="30.6" outlineLevel="1">
      <c r="A29" s="277" t="s">
        <v>534</v>
      </c>
      <c r="B29" s="276" t="s">
        <v>533</v>
      </c>
      <c r="C29" s="276" t="s">
        <v>532</v>
      </c>
      <c r="D29" s="288" t="s">
        <v>77</v>
      </c>
      <c r="E29" s="287">
        <v>80</v>
      </c>
      <c r="F29" s="286"/>
      <c r="G29" s="274">
        <f t="shared" si="1"/>
        <v>0</v>
      </c>
      <c r="H29" s="66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</row>
    <row r="30" spans="1:40" s="294" customFormat="1" ht="30.6" outlineLevel="1">
      <c r="A30" s="277" t="s">
        <v>531</v>
      </c>
      <c r="B30" s="276" t="s">
        <v>530</v>
      </c>
      <c r="C30" s="276" t="s">
        <v>529</v>
      </c>
      <c r="D30" s="288" t="s">
        <v>77</v>
      </c>
      <c r="E30" s="287">
        <v>40</v>
      </c>
      <c r="F30" s="286"/>
      <c r="G30" s="274">
        <f t="shared" si="1"/>
        <v>0</v>
      </c>
      <c r="H30" s="66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</row>
    <row r="31" spans="1:40" s="294" customFormat="1" ht="20.399999999999999" outlineLevel="1">
      <c r="A31" s="277" t="s">
        <v>528</v>
      </c>
      <c r="B31" s="276" t="s">
        <v>527</v>
      </c>
      <c r="C31" s="276" t="s">
        <v>524</v>
      </c>
      <c r="D31" s="288" t="s">
        <v>77</v>
      </c>
      <c r="E31" s="287">
        <v>240</v>
      </c>
      <c r="F31" s="286"/>
      <c r="G31" s="274">
        <f t="shared" si="1"/>
        <v>0</v>
      </c>
      <c r="H31" s="66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</row>
    <row r="32" spans="1:40" s="294" customFormat="1" ht="30.6" outlineLevel="1">
      <c r="A32" s="277" t="s">
        <v>526</v>
      </c>
      <c r="B32" s="276" t="s">
        <v>525</v>
      </c>
      <c r="C32" s="276" t="s">
        <v>524</v>
      </c>
      <c r="D32" s="288" t="s">
        <v>77</v>
      </c>
      <c r="E32" s="287">
        <v>120</v>
      </c>
      <c r="F32" s="286"/>
      <c r="G32" s="274">
        <f t="shared" si="1"/>
        <v>0</v>
      </c>
      <c r="H32" s="66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</row>
    <row r="33" spans="1:40" s="294" customFormat="1" ht="20.399999999999999" outlineLevel="1">
      <c r="A33" s="277" t="s">
        <v>523</v>
      </c>
      <c r="B33" s="276" t="s">
        <v>522</v>
      </c>
      <c r="C33" s="276" t="s">
        <v>585</v>
      </c>
      <c r="D33" s="288" t="s">
        <v>77</v>
      </c>
      <c r="E33" s="287">
        <v>120</v>
      </c>
      <c r="F33" s="286"/>
      <c r="G33" s="274">
        <f t="shared" si="1"/>
        <v>0</v>
      </c>
      <c r="H33" s="66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</row>
    <row r="34" spans="1:40" s="294" customFormat="1" ht="20.399999999999999" outlineLevel="1">
      <c r="A34" s="277" t="s">
        <v>521</v>
      </c>
      <c r="B34" s="276" t="s">
        <v>520</v>
      </c>
      <c r="C34" s="276" t="s">
        <v>519</v>
      </c>
      <c r="D34" s="288" t="s">
        <v>77</v>
      </c>
      <c r="E34" s="287">
        <v>120</v>
      </c>
      <c r="F34" s="286"/>
      <c r="G34" s="274">
        <f t="shared" si="1"/>
        <v>0</v>
      </c>
      <c r="H34" s="66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</row>
    <row r="35" spans="1:40" s="294" customFormat="1" ht="13.2">
      <c r="A35" s="277" t="s">
        <v>518</v>
      </c>
      <c r="B35" s="309" t="s">
        <v>517</v>
      </c>
      <c r="C35" s="308" t="s">
        <v>514</v>
      </c>
      <c r="D35" s="307" t="s">
        <v>71</v>
      </c>
      <c r="E35" s="306">
        <v>1</v>
      </c>
      <c r="F35" s="305">
        <v>0</v>
      </c>
      <c r="G35" s="274">
        <f t="shared" si="1"/>
        <v>0</v>
      </c>
      <c r="H35" s="66"/>
    </row>
    <row r="36" spans="1:40" s="294" customFormat="1" ht="13.2">
      <c r="A36" s="277" t="s">
        <v>516</v>
      </c>
      <c r="B36" s="309" t="s">
        <v>515</v>
      </c>
      <c r="C36" s="308" t="s">
        <v>514</v>
      </c>
      <c r="D36" s="307" t="s">
        <v>71</v>
      </c>
      <c r="E36" s="306">
        <v>1</v>
      </c>
      <c r="F36" s="305">
        <v>0</v>
      </c>
      <c r="G36" s="274">
        <f t="shared" si="1"/>
        <v>0</v>
      </c>
      <c r="H36" s="66"/>
    </row>
    <row r="37" spans="1:40" s="66" customFormat="1" ht="13.2">
      <c r="A37" s="304"/>
      <c r="B37" s="303" t="s">
        <v>513</v>
      </c>
      <c r="C37" s="302"/>
      <c r="D37" s="301"/>
      <c r="E37" s="300"/>
      <c r="F37" s="299"/>
      <c r="G37" s="299">
        <f>SUM(G38:G42)</f>
        <v>0</v>
      </c>
    </row>
    <row r="38" spans="1:40" s="294" customFormat="1" ht="20.399999999999999" outlineLevel="1">
      <c r="A38" s="277" t="s">
        <v>512</v>
      </c>
      <c r="B38" s="276" t="s">
        <v>511</v>
      </c>
      <c r="C38" s="276" t="s">
        <v>510</v>
      </c>
      <c r="D38" s="288" t="s">
        <v>85</v>
      </c>
      <c r="E38" s="287">
        <v>60</v>
      </c>
      <c r="F38" s="286"/>
      <c r="G38" s="274">
        <f>E38*F38</f>
        <v>0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</row>
    <row r="39" spans="1:40" s="294" customFormat="1" ht="20.399999999999999" outlineLevel="1">
      <c r="A39" s="277" t="s">
        <v>509</v>
      </c>
      <c r="B39" s="276" t="s">
        <v>508</v>
      </c>
      <c r="C39" s="276" t="s">
        <v>507</v>
      </c>
      <c r="D39" s="288" t="s">
        <v>85</v>
      </c>
      <c r="E39" s="287">
        <v>60</v>
      </c>
      <c r="F39" s="286"/>
      <c r="G39" s="274">
        <f>E39*F39</f>
        <v>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</row>
    <row r="40" spans="1:40" s="294" customFormat="1" ht="53.4" outlineLevel="1">
      <c r="A40" s="277" t="s">
        <v>506</v>
      </c>
      <c r="B40" s="276" t="s">
        <v>505</v>
      </c>
      <c r="C40" s="276" t="s">
        <v>504</v>
      </c>
      <c r="D40" s="288" t="s">
        <v>85</v>
      </c>
      <c r="E40" s="287">
        <v>60</v>
      </c>
      <c r="F40" s="286"/>
      <c r="G40" s="274">
        <f>E40*F40</f>
        <v>0</v>
      </c>
      <c r="H40" s="285"/>
      <c r="I40" s="29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</row>
    <row r="41" spans="1:40" s="294" customFormat="1" ht="53.4" outlineLevel="1">
      <c r="A41" s="277" t="s">
        <v>503</v>
      </c>
      <c r="B41" s="276" t="s">
        <v>502</v>
      </c>
      <c r="C41" s="276" t="s">
        <v>501</v>
      </c>
      <c r="D41" s="288" t="s">
        <v>85</v>
      </c>
      <c r="E41" s="287">
        <v>60</v>
      </c>
      <c r="F41" s="286"/>
      <c r="G41" s="274">
        <f>E41*F41</f>
        <v>0</v>
      </c>
      <c r="H41" s="285"/>
      <c r="I41" s="297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</row>
    <row r="42" spans="1:40" s="294" customFormat="1" ht="20.399999999999999" outlineLevel="1">
      <c r="A42" s="277" t="s">
        <v>500</v>
      </c>
      <c r="B42" s="276" t="s">
        <v>499</v>
      </c>
      <c r="C42" s="296"/>
      <c r="D42" s="288" t="s">
        <v>71</v>
      </c>
      <c r="E42" s="287">
        <v>6</v>
      </c>
      <c r="F42" s="286"/>
      <c r="G42" s="274">
        <f>E42*F42</f>
        <v>0</v>
      </c>
      <c r="H42" s="285"/>
      <c r="I42" s="29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</row>
    <row r="43" spans="1:40" s="66" customFormat="1" ht="13.2">
      <c r="A43" s="283"/>
      <c r="B43" s="282" t="s">
        <v>498</v>
      </c>
      <c r="C43" s="282"/>
      <c r="D43" s="281"/>
      <c r="E43" s="280"/>
      <c r="F43" s="279"/>
      <c r="G43" s="279">
        <f>SUM(G44:G49)</f>
        <v>0</v>
      </c>
      <c r="H43" s="285"/>
      <c r="I43" s="292"/>
    </row>
    <row r="44" spans="1:40" s="66" customFormat="1" ht="20.399999999999999">
      <c r="A44" s="277" t="s">
        <v>497</v>
      </c>
      <c r="B44" s="276" t="s">
        <v>496</v>
      </c>
      <c r="C44" s="276"/>
      <c r="D44" s="288" t="s">
        <v>71</v>
      </c>
      <c r="E44" s="287">
        <v>1</v>
      </c>
      <c r="F44" s="286"/>
      <c r="G44" s="274">
        <f t="shared" ref="G44:G49" si="2">E44*F44</f>
        <v>0</v>
      </c>
      <c r="H44" s="285"/>
      <c r="I44" s="293"/>
    </row>
    <row r="45" spans="1:40" s="66" customFormat="1" ht="61.2" outlineLevel="1">
      <c r="A45" s="277" t="s">
        <v>495</v>
      </c>
      <c r="B45" s="276" t="s">
        <v>494</v>
      </c>
      <c r="C45" s="276" t="s">
        <v>493</v>
      </c>
      <c r="D45" s="288" t="s">
        <v>71</v>
      </c>
      <c r="E45" s="287">
        <v>1</v>
      </c>
      <c r="F45" s="286"/>
      <c r="G45" s="274">
        <f t="shared" si="2"/>
        <v>0</v>
      </c>
      <c r="H45" s="285"/>
      <c r="I45" s="290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s="66" customFormat="1" outlineLevel="1">
      <c r="A46" s="277" t="s">
        <v>492</v>
      </c>
      <c r="B46" s="276" t="s">
        <v>491</v>
      </c>
      <c r="C46" s="276"/>
      <c r="D46" s="288" t="s">
        <v>71</v>
      </c>
      <c r="E46" s="287">
        <v>1</v>
      </c>
      <c r="F46" s="286"/>
      <c r="G46" s="274">
        <f t="shared" si="2"/>
        <v>0</v>
      </c>
      <c r="H46" s="285"/>
      <c r="I46" s="292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 s="66" customFormat="1">
      <c r="A47" s="277" t="s">
        <v>490</v>
      </c>
      <c r="B47" s="276" t="s">
        <v>489</v>
      </c>
      <c r="C47" s="276"/>
      <c r="D47" s="288" t="s">
        <v>484</v>
      </c>
      <c r="E47" s="287">
        <v>10</v>
      </c>
      <c r="F47" s="286"/>
      <c r="G47" s="274">
        <f t="shared" si="2"/>
        <v>0</v>
      </c>
      <c r="H47" s="285"/>
      <c r="I47" s="290"/>
    </row>
    <row r="48" spans="1:40" s="66" customFormat="1">
      <c r="A48" s="277" t="s">
        <v>488</v>
      </c>
      <c r="B48" s="276" t="s">
        <v>487</v>
      </c>
      <c r="C48" s="276"/>
      <c r="D48" s="288" t="s">
        <v>484</v>
      </c>
      <c r="E48" s="287">
        <v>15</v>
      </c>
      <c r="F48" s="286"/>
      <c r="G48" s="274">
        <f t="shared" si="2"/>
        <v>0</v>
      </c>
      <c r="H48" s="285"/>
      <c r="I48" s="289"/>
    </row>
    <row r="49" spans="1:9" s="66" customFormat="1">
      <c r="A49" s="277" t="s">
        <v>486</v>
      </c>
      <c r="B49" s="276" t="s">
        <v>485</v>
      </c>
      <c r="C49" s="276"/>
      <c r="D49" s="288" t="s">
        <v>484</v>
      </c>
      <c r="E49" s="287">
        <v>30</v>
      </c>
      <c r="F49" s="286"/>
      <c r="G49" s="274">
        <f t="shared" si="2"/>
        <v>0</v>
      </c>
      <c r="H49" s="285"/>
      <c r="I49" s="284"/>
    </row>
    <row r="50" spans="1:9" ht="13.2">
      <c r="A50" s="283"/>
      <c r="B50" s="282" t="s">
        <v>483</v>
      </c>
      <c r="C50" s="282"/>
      <c r="D50" s="281"/>
      <c r="E50" s="280"/>
      <c r="F50" s="279"/>
      <c r="G50" s="278">
        <f>SUM(G51:G55)</f>
        <v>0</v>
      </c>
    </row>
    <row r="51" spans="1:9" ht="11.25" customHeight="1">
      <c r="A51" s="273" t="s">
        <v>482</v>
      </c>
      <c r="B51" s="272" t="s">
        <v>481</v>
      </c>
      <c r="C51" s="272" t="s">
        <v>480</v>
      </c>
      <c r="D51" s="403" t="s">
        <v>85</v>
      </c>
      <c r="E51" s="403">
        <v>60</v>
      </c>
      <c r="F51" s="405"/>
      <c r="G51" s="403">
        <f>F51*E51</f>
        <v>0</v>
      </c>
    </row>
    <row r="52" spans="1:9">
      <c r="A52" s="270"/>
      <c r="B52" s="367" t="s">
        <v>605</v>
      </c>
      <c r="C52" s="269"/>
      <c r="D52" s="404"/>
      <c r="E52" s="404"/>
      <c r="F52" s="406"/>
      <c r="G52" s="404"/>
      <c r="H52" s="102" t="s">
        <v>606</v>
      </c>
    </row>
    <row r="53" spans="1:9" ht="40.799999999999997">
      <c r="A53" s="277" t="s">
        <v>479</v>
      </c>
      <c r="B53" s="276" t="s">
        <v>478</v>
      </c>
      <c r="C53" s="276" t="s">
        <v>477</v>
      </c>
      <c r="D53" s="271" t="s">
        <v>85</v>
      </c>
      <c r="E53" s="271">
        <v>60</v>
      </c>
      <c r="F53" s="275"/>
      <c r="G53" s="274">
        <f>F53*E53</f>
        <v>0</v>
      </c>
    </row>
    <row r="54" spans="1:9" ht="11.25" customHeight="1">
      <c r="A54" s="273" t="s">
        <v>476</v>
      </c>
      <c r="B54" s="272" t="s">
        <v>475</v>
      </c>
      <c r="C54" s="272" t="s">
        <v>474</v>
      </c>
      <c r="D54" s="403" t="s">
        <v>85</v>
      </c>
      <c r="E54" s="403">
        <v>60</v>
      </c>
      <c r="F54" s="405"/>
      <c r="G54" s="407">
        <f>F54*E54</f>
        <v>0</v>
      </c>
    </row>
    <row r="55" spans="1:9" ht="40.799999999999997">
      <c r="A55" s="270"/>
      <c r="B55" s="269" t="s">
        <v>473</v>
      </c>
      <c r="C55" s="269"/>
      <c r="D55" s="404"/>
      <c r="E55" s="404"/>
      <c r="F55" s="406"/>
      <c r="G55" s="404"/>
    </row>
  </sheetData>
  <sheetProtection password="CCE2" sheet="1" objects="1" scenarios="1"/>
  <mergeCells count="8">
    <mergeCell ref="D51:D52"/>
    <mergeCell ref="E51:E52"/>
    <mergeCell ref="F51:F52"/>
    <mergeCell ref="G51:G52"/>
    <mergeCell ref="D54:D55"/>
    <mergeCell ref="E54:E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REKAPITULACE</vt:lpstr>
      <vt:lpstr>VRN</vt:lpstr>
      <vt:lpstr>INV-Rekapitulace</vt:lpstr>
      <vt:lpstr>D.1.4.a-UT-etapa 1</vt:lpstr>
      <vt:lpstr>D.1.4.a-UT-etapa 2</vt:lpstr>
      <vt:lpstr>D.1.4.b-VZT-etapa 1</vt:lpstr>
      <vt:lpstr>D.1.4.b-VZT-etapa 2</vt:lpstr>
      <vt:lpstr>D.1.4.d-elekroinstlace-etapa 1</vt:lpstr>
      <vt:lpstr>D.1.4.d-elekroinstlace-etapa 2</vt:lpstr>
      <vt:lpstr>NEI-Rekapitulace</vt:lpstr>
      <vt:lpstr>D.1.1-Stavba-etapa 1</vt:lpstr>
      <vt:lpstr>D.1.1-Stavba-etapa 2</vt:lpstr>
      <vt:lpstr>D.1.4.c-ZTI-etapa 1</vt:lpstr>
      <vt:lpstr>D.1.4.c-ZTI-etapa 2</vt:lpstr>
      <vt:lpstr>'D.1.1-Stavba-etapa 1'!Názvy_tisku</vt:lpstr>
      <vt:lpstr>'D.1.1-Stavba-etapa 2'!Názvy_tisku</vt:lpstr>
      <vt:lpstr>'D.1.4.b-VZT-etapa 1'!Oblast_tisku</vt:lpstr>
      <vt:lpstr>'D.1.4.b-VZT-etapa 2'!Oblast_tisku</vt:lpstr>
      <vt:lpstr>'D.1.4.c-ZTI-etapa 1'!Oblast_tisku</vt:lpstr>
      <vt:lpstr>'D.1.4.c-ZTI-etapa 2'!Oblast_tisku</vt:lpstr>
      <vt:lpstr>'D.1.4.d-elekroinstlace-etapa 1'!Oblast_tisku</vt:lpstr>
      <vt:lpstr>'D.1.4.d-elekroinstlace-etapa 2'!Oblast_tisku</vt:lpstr>
      <vt:lpstr>'INV-Rekapitulace'!Oblast_tisku</vt:lpstr>
      <vt:lpstr>'NEI-Rekapitulace'!Oblast_tisku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Mgr. Nikola  Sýkorová</cp:lastModifiedBy>
  <dcterms:created xsi:type="dcterms:W3CDTF">2015-06-05T18:19:34Z</dcterms:created>
  <dcterms:modified xsi:type="dcterms:W3CDTF">2024-05-05T19:49:52Z</dcterms:modified>
</cp:coreProperties>
</file>