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P4NV-ACZ-FS1\is-files\Project\Z05749\05_Dokumentace\01_Projektova_dokumentace\10_vystup_projektu_investor\VF4_DPS_FINAL_REVIZE\Rozpocet\ETAPA 1+2\"/>
    </mc:Choice>
  </mc:AlternateContent>
  <xr:revisionPtr revIDLastSave="0" documentId="13_ncr:1_{D9CC6E39-5E8B-4F47-9B53-766CBD73D577}" xr6:coauthVersionLast="47" xr6:coauthVersionMax="47" xr10:uidLastSave="{00000000-0000-0000-0000-000000000000}"/>
  <bookViews>
    <workbookView xWindow="-28920" yWindow="-120" windowWidth="29040" windowHeight="15840" activeTab="5" xr2:uid="{00000000-000D-0000-FFFF-FFFF00000000}"/>
  </bookViews>
  <sheets>
    <sheet name="Stavba Celkem" sheetId="13" r:id="rId1"/>
    <sheet name="NN 1E" sheetId="27" r:id="rId2"/>
    <sheet name="SLP 1E" sheetId="19" r:id="rId3"/>
    <sheet name="VZT 1E" sheetId="20" r:id="rId4"/>
    <sheet name="GHZ 1E" sheetId="21" r:id="rId5"/>
    <sheet name="NN 2E" sheetId="24" r:id="rId6"/>
    <sheet name="VZT E2" sheetId="26" r:id="rId7"/>
    <sheet name="VzorPolozky" sheetId="10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DAT11">'[1]Personál-mzdy'!#REF!</definedName>
    <definedName name="_DAT15">'[1]Personál-mzdy'!#REF!</definedName>
    <definedName name="_DAT2">'[1]Personál-mzdy'!#REF!</definedName>
    <definedName name="_DAT3">'[1]Personál-mzdy'!#REF!</definedName>
    <definedName name="_DAT4">'[1]Personál-mzdy'!#REF!</definedName>
    <definedName name="_DAT5">'[1]Personál-mzdy'!#REF!</definedName>
    <definedName name="_DAT6">'[1]Personál-mzdy'!#REF!</definedName>
    <definedName name="_DAT8">'[1]Personál-mzdy'!#REF!</definedName>
    <definedName name="_E100000">#REF!</definedName>
    <definedName name="_E17000">#REF!</definedName>
    <definedName name="_E19000">#REF!</definedName>
    <definedName name="_E99999">#REF!</definedName>
    <definedName name="_xlnm._FilterDatabase" localSheetId="1" hidden="1">'NN 1E'!$C$30:$K$151</definedName>
    <definedName name="_xlnm._FilterDatabase" localSheetId="5" hidden="1">'NN 2E'!$C$30:$K$159</definedName>
    <definedName name="_xlnm._FilterDatabase" localSheetId="3" hidden="1">'VZT 1E'!$C$19:$K$99</definedName>
    <definedName name="_xlnm._FilterDatabase" localSheetId="6" hidden="1">'VZT E2'!$C$19:$K$20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BU22">#REF!,#REF!</definedName>
    <definedName name="_PBU5">#REF!,#REF!,#REF!,#REF!,#REF!,#REF!</definedName>
    <definedName name="_RKS22">#REF!</definedName>
    <definedName name="_RKS5">#REF!,#REF!</definedName>
    <definedName name="a">#REF!</definedName>
    <definedName name="ADKM">#REF!</definedName>
    <definedName name="Adresovatelné_analogové_sensory_a_doplňky_adresovatelného_vedení_ZETFAS">[2]Ceník_EPS!#REF!</definedName>
    <definedName name="Adresovatelné_hlásiče_a_doplňky_adresovatelného_vedení_LOOP_500">'[3]Nabídka_EPS od Zettlera'!#REF!</definedName>
    <definedName name="Adresovatelné_hlásiče_adresovatelného_vedení_LOOP_500__zóna_2_dle_ČSN_60079_14">'[3]Nabídka_EPS od Zettlera'!#REF!</definedName>
    <definedName name="Adresovatelné_hlásiče_adresovatelného_vedení_ZETTLER_Expert__zóna_0__1_a_2_dle_ČSN_EN_60079_14">'[3]Nabídka_EPS od Zettlera'!#REF!</definedName>
    <definedName name="Adresovatelné_interaktivní_senzory_a_doplňky_adresovatelného_vedení">'[3]Nabídka_EPS od Zettlera'!#REF!</definedName>
    <definedName name="afterdetail_rozpocty_rkap" localSheetId="2">'SLP 1E'!$G$68</definedName>
    <definedName name="afterdetail_rozpocty_rkap">#REF!</definedName>
    <definedName name="ahoj">#REF!</definedName>
    <definedName name="Akumulátory">'[3]Nabídka_EPS od Zettlera'!#REF!</definedName>
    <definedName name="AL_obvodový_plášť">'[4]SO 11.1A Výkaz výměr'!#REF!</definedName>
    <definedName name="Analog">#REF!</definedName>
    <definedName name="beforeafterdetail_rozpocty_rozpocty.Poznamka2.1" localSheetId="2">'SLP 1E'!$G$56</definedName>
    <definedName name="beforeafterdetail_rozpocty_rozpocty.Poznamka2.1">#REF!</definedName>
    <definedName name="bghrerr">#REF!</definedName>
    <definedName name="bhvfdgvf">#REF!</definedName>
    <definedName name="body_lua_dph" localSheetId="2">'SLP 1E'!$G$45</definedName>
    <definedName name="body_lua_dph">#REF!</definedName>
    <definedName name="body_lua_rekap" localSheetId="2">'SLP 1E'!$G$51</definedName>
    <definedName name="body_lua_rekap">#REF!</definedName>
    <definedName name="body_lua_rozpocty" localSheetId="2">'SLP 1E'!#REF!</definedName>
    <definedName name="body_lua_rozpocty">#REF!</definedName>
    <definedName name="body_rozpocty_rkap" localSheetId="2">'SLP 1E'!$G$64</definedName>
    <definedName name="body_rozpocty_rkap">#REF!</definedName>
    <definedName name="body_rozpocty_rozpocty.Poznamka2" localSheetId="2">'SLP 1E'!$G$55</definedName>
    <definedName name="body_rozpocty_rozpocty.Poznamka2">#REF!</definedName>
    <definedName name="body_rozpocty_rpolozky" localSheetId="2">'SLP 1E'!$G$67</definedName>
    <definedName name="body_rozpocty_rpolozky">#REF!</definedName>
    <definedName name="body_rozpocty_rpolozky.Poznamka2" localSheetId="2">'SLP 1E'!$G$70</definedName>
    <definedName name="body_rozpocty_rpolozky.Poznamka2">#REF!</definedName>
    <definedName name="body_rozpocty_seznam" localSheetId="2">'SLP 1E'!$G$40</definedName>
    <definedName name="body_rozpocty_seznam">#REF!</definedName>
    <definedName name="Celestica">#REF!</definedName>
    <definedName name="celkrozp">#REF!</definedName>
    <definedName name="CENA_CELKEM">#REF!</definedName>
    <definedName name="CENA_CELKEM_FIX">#REF!</definedName>
    <definedName name="Cena_dokumentace">#REF!</definedName>
    <definedName name="CENA_FIX_WIEN">#REF!</definedName>
    <definedName name="Cnadpis">#REF!</definedName>
    <definedName name="costs">[5]Sheet2!$A$2:$B$21</definedName>
    <definedName name="currency">#REF!</definedName>
    <definedName name="Database">#REF!</definedName>
    <definedName name="DATxxx">'[1]Personál-mzdy'!#REF!</definedName>
    <definedName name="dfdaf">#REF!</definedName>
    <definedName name="DKGJSDGS">#REF!</definedName>
    <definedName name="dsfbhbg">#REF!</definedName>
    <definedName name="E10000000">#REF!</definedName>
    <definedName name="exter1">#REF!</definedName>
    <definedName name="Externí_jednotky_a_prvky_sítě_VESDAnet">'[3]Nabídka_EPS od Zettlera'!#REF!</definedName>
    <definedName name="Externí_tabla_obsluhy">'[3]Nabídka_EPS od Zettlera'!#REF!</definedName>
    <definedName name="Hlásiče_a_příslušenství_do_prostředí_s_nebezpečím_výbuchu">'[3]Nabídka_EPS od Zettlera'!#REF!</definedName>
    <definedName name="hovno">#REF!</definedName>
    <definedName name="I_AIM">'[6]výpočet kruhu'!$H$40</definedName>
    <definedName name="I_IM4">'[6]výpočet kruhu'!$J$40</definedName>
    <definedName name="I_IOM">'[6]výpočet kruhu'!$K$40</definedName>
    <definedName name="I_LED">'[6]výpočet kruhu'!$O$40</definedName>
    <definedName name="I_MCP">'[6]výpočet kruhu'!$F$40</definedName>
    <definedName name="I_MOD">'[6]výpočet kruhu'!$N$40</definedName>
    <definedName name="I_OI2">'[6]výpočet kruhu'!$G$40</definedName>
    <definedName name="I_R4">'[6]výpočet kruhu'!$I$40</definedName>
    <definedName name="I_RGW">'[6]výpočet kruhu'!$L$40</definedName>
    <definedName name="I_RSD">'[6]výpočet kruhu'!$M$40</definedName>
    <definedName name="I_SSD">'[6]výpočet kruhu'!$D$40</definedName>
    <definedName name="I_STD">'[6]výpočet kruhu'!$B$40</definedName>
    <definedName name="I_UTD">'[6]výpočet kruhu'!$E$40</definedName>
    <definedName name="IntegralC">'[7]cenová nabídka'!$D$53:$D$56,'[7]cenová nabídka'!$D$58</definedName>
    <definedName name="inter1">#REF!</definedName>
    <definedName name="Izolace_akustické">'[4]SO 11.1A Výkaz výměr'!#REF!</definedName>
    <definedName name="Izolace_proti_vodě">'[4]SO 11.1A Výkaz výměr'!#REF!</definedName>
    <definedName name="JČ22">#REF!</definedName>
    <definedName name="JČ5">#REF!,#REF!,#REF!</definedName>
    <definedName name="jzzuggt">#REF!</definedName>
    <definedName name="Komunikace">'[4]SO 11.1A Výkaz výměr'!#REF!</definedName>
    <definedName name="Konfigurační_a_modelovací_SW_a_příslušenství_VESDA">'[3]Nabídka_EPS od Zettlera'!#REF!</definedName>
    <definedName name="Konstrukce_klempířské">'[4]SO 11.1A Výkaz výměr'!#REF!</definedName>
    <definedName name="Konstrukce_tesařské">'[8]SO 51.4 Výkaz výměr'!#REF!</definedName>
    <definedName name="Konstrukce_truhlářské">'[4]SO 11.1A Výkaz výměr'!#REF!</definedName>
    <definedName name="Konvenční_a_diagnostické_hlásiče_a_doplňky">'[3]Nabídka_EPS od Zettlera'!#REF!</definedName>
    <definedName name="Kouřové_nasávací_hlásiče_VESDA_LaserPLUS">'[3]Nabídka_EPS od Zettlera'!#REF!</definedName>
    <definedName name="Kovové_stavební_doplňkové_konstrukce">'[4]SO 11.1A Výkaz výměr'!#REF!</definedName>
    <definedName name="_xlnm.Criteria">#REF!</definedName>
    <definedName name="KSDK">'[8]SO 51.4 Výkaz výměr'!#REF!</definedName>
    <definedName name="Malby__tapety__nátěry__nástřiky">'[4]SO 11.1A Výkaz výměr'!#REF!</definedName>
    <definedName name="MDKM">#REF!</definedName>
    <definedName name="Monolog">#REF!</definedName>
    <definedName name="Montážní_a_zkušební_zařízení">'[3]Nabídka_EPS od Zettlera'!#REF!</definedName>
    <definedName name="mts">#REF!</definedName>
    <definedName name="Nadpis">#REF!</definedName>
    <definedName name="Náhradní_díly">'[3]Nabídka_EPS od Zettlera'!#REF!</definedName>
    <definedName name="Nasávací_hlásiče">'[3]Nabídka_EPS od Zettlera'!#REF!</definedName>
    <definedName name="Nasávací_potrubí___trubky_a_fitinky_systému_VESDA">'[3]Nabídka_EPS od Zettlera'!#REF!</definedName>
    <definedName name="_xlnm.Print_Titles" localSheetId="1">'NN 1E'!$21:$21</definedName>
    <definedName name="_xlnm.Print_Titles" localSheetId="5">'NN 2E'!$21:$21</definedName>
    <definedName name="_xlnm.Print_Titles" localSheetId="3">'VZT 1E'!$19:$19</definedName>
    <definedName name="_xlnm.Print_Titles" localSheetId="6">'VZT E2'!$19:$19</definedName>
    <definedName name="Neadresovatelné_hlásiče__zóna_1_a_2_dle_ČSN_60079_14">'[3]Nabídka_EPS od Zettlera'!#REF!</definedName>
    <definedName name="obch_sleva">#REF!</definedName>
    <definedName name="Obklady_keramické">'[4]SO 11.1A Výkaz výměr'!#REF!</definedName>
    <definedName name="_xlnm.Print_Area" localSheetId="4">'GHZ 1E'!$A$1:$I$58</definedName>
    <definedName name="_xlnm.Print_Area" localSheetId="1">'NN 1E'!#REF!,'NN 1E'!#REF!,'NN 1E'!$C$5:$K$151</definedName>
    <definedName name="_xlnm.Print_Area" localSheetId="5">'NN 2E'!#REF!,'NN 2E'!#REF!,'NN 2E'!$C$5:$K$159</definedName>
    <definedName name="_xlnm.Print_Area" localSheetId="6">'VZT E2'!$B$3:$L$177</definedName>
    <definedName name="Obslužné_pole_požární_ochrany_a_klíčový_trezor_požární_ochrany">'[3]Nabídka_EPS od Zettlera'!#REF!</definedName>
    <definedName name="Ostatní_materiál">'[3]Nabídka_EPS od Zettlera'!#REF!</definedName>
    <definedName name="Ostatní_výrobky">'[8]SO 51.4 Výkaz výměr'!#REF!</definedName>
    <definedName name="Panely_a_desky">'[3]Nabídka_EPS od Zettlera'!#REF!</definedName>
    <definedName name="Pocet_Integral">#REF!</definedName>
    <definedName name="Podhl">'[8]SO 51.4 Výkaz výměr'!#REF!</definedName>
    <definedName name="Podhledy">'[4]SO 11.1A Výkaz výměr'!#REF!</definedName>
    <definedName name="pokusAAAA">#REF!</definedName>
    <definedName name="pokusadres">#REF!</definedName>
    <definedName name="položka_A1">#REF!</definedName>
    <definedName name="pom">'[9]PS-dodávky'!#REF!</definedName>
    <definedName name="pom_výp_zač">#REF!</definedName>
    <definedName name="pom_výpočty">#REF!</definedName>
    <definedName name="prep_schem">#REF!</definedName>
    <definedName name="price_details">#REF!</definedName>
    <definedName name="price_table">#REF!</definedName>
    <definedName name="Print_Area">#REF!</definedName>
    <definedName name="Příslušenství_a_doplňky_ústředen_a_externích_tabel_systému_ZETTLER_Expert">'[3]Nabídka_EPS od Zettlera'!#REF!</definedName>
    <definedName name="Příslušenství_hlásičů__LOOP_500">'[3]Nabídka_EPS od Zettlera'!#REF!</definedName>
    <definedName name="Příslušenství_senzorů__ZETTLER_Expert">'[3]Nabídka_EPS od Zettlera'!#REF!</definedName>
    <definedName name="REKAPITULACE">'[4]SO 11.1A Výkaz výměr'!#REF!</definedName>
    <definedName name="Restricted">#REF!</definedName>
    <definedName name="Rown">'[6]výpočet kruhu'!$N$42</definedName>
    <definedName name="rozvržení_rozp">#REF!</definedName>
    <definedName name="Rt_AIM">'[6]výpočet kruhu'!$H$42</definedName>
    <definedName name="Rt_IM4">'[6]výpočet kruhu'!$J$42</definedName>
    <definedName name="Rt_IOM">'[6]výpočet kruhu'!$K$42</definedName>
    <definedName name="Rt_MCP">'[6]výpočet kruhu'!$F$42</definedName>
    <definedName name="Rt_OI3">'[6]výpočet kruhu'!$G$42</definedName>
    <definedName name="Rt_R4">'[6]výpočet kruhu'!$I$42</definedName>
    <definedName name="Rt_RGW">'[6]výpočet kruhu'!$L$42</definedName>
    <definedName name="Rt_SSD">'[6]výpočet kruhu'!$D$42</definedName>
    <definedName name="Rt_STD">'[6]výpočet kruhu'!$B$42</definedName>
    <definedName name="Rt_UTD">'[6]výpočet kruhu'!$E$42</definedName>
    <definedName name="Sádrokartonové_konstrukce">'[4]SO 11.1A Výkaz výměr'!#REF!</definedName>
    <definedName name="Servisní_nástroje">'[3]Nabídka_EPS od Zettlera'!#REF!</definedName>
    <definedName name="Signalizační_zařízení">'[3]Nabídka_EPS od Zettlera'!#REF!</definedName>
    <definedName name="SORT">#REF!</definedName>
    <definedName name="sorti">[10]Schrack!$G$15:$G$121</definedName>
    <definedName name="ssss">#REF!</definedName>
    <definedName name="STADT22">#REF!</definedName>
    <definedName name="STADT5">#REF!</definedName>
    <definedName name="start">#REF!</definedName>
    <definedName name="start_poz" localSheetId="2">'SLP 1E'!$H$2</definedName>
    <definedName name="start_poz">#REF!</definedName>
    <definedName name="subslevy">#REF!</definedName>
    <definedName name="sum_lua_dph" localSheetId="2">'SLP 1E'!#REF!</definedName>
    <definedName name="sum_lua_dph">#REF!</definedName>
    <definedName name="sum_lua_hlavy" localSheetId="2">'SLP 1E'!$G$52</definedName>
    <definedName name="sum_lua_hlavy">#REF!</definedName>
    <definedName name="sum_rozpocty_rkap" localSheetId="2">'SLP 1E'!$G$71</definedName>
    <definedName name="sum_rozpocty_rkap">#REF!</definedName>
    <definedName name="sum_rozpocty_seznam" localSheetId="2">'SLP 1E'!#REF!</definedName>
    <definedName name="sum_rozpocty_seznam">#REF!</definedName>
    <definedName name="sum_rozpocty_suma" localSheetId="2">'SLP 1E'!$G$46</definedName>
    <definedName name="sum_rozpocty_suma">#REF!</definedName>
    <definedName name="sumpok">#REF!</definedName>
    <definedName name="supp">#REF!</definedName>
    <definedName name="Systém_LOOP_500">'[3]Nabídka_EPS od Zettlera'!#REF!</definedName>
    <definedName name="Systém_ZETTLER_Expert">'[3]Nabídka_EPS od Zettlera'!#REF!</definedName>
    <definedName name="Tiskoviny">'[3]Nabídka_EPS od Zettlera'!#REF!</definedName>
    <definedName name="Tlacitka_EX">[11]Integral!$D$206:$D$209,[11]Integral!$D$216:$D$219</definedName>
    <definedName name="top_lua_dph" localSheetId="2">'SLP 1E'!#REF!</definedName>
    <definedName name="top_lua_dph">#REF!</definedName>
    <definedName name="top_lua_hlavy" localSheetId="2">'SLP 1E'!$G$49</definedName>
    <definedName name="top_lua_hlavy">#REF!</definedName>
    <definedName name="top_rozpocty_rkap" localSheetId="2">'SLP 1E'!$G$62</definedName>
    <definedName name="top_rozpocty_rkap">#REF!</definedName>
    <definedName name="top_rozpocty_seznam" localSheetId="2">'SLP 1E'!$G$37</definedName>
    <definedName name="top_rozpocty_seznam">#REF!</definedName>
    <definedName name="Ústředna_LOOP_500___adresovatelný_systém_s_diagnostickými_hlásiči_požáru">'[3]Nabídka_EPS od Zettlera'!#REF!</definedName>
    <definedName name="Ústředna_PRECEPT___neadresovatelný_systém_EPS">'[3]Nabídka_EPS od Zettlera'!#REF!</definedName>
    <definedName name="Ústředna_ZETTLER_Expert___adresovatelný_analogový_systém_EPS">'[3]Nabídka_EPS od Zettlera'!#REF!</definedName>
    <definedName name="Ústředny">'[3]Nabídka_EPS od Zettlera'!#REF!</definedName>
    <definedName name="Vodorovné_konstrukce">'[8]SO 51.4 Výkaz výměr'!#REF!</definedName>
    <definedName name="výpočty">#REF!</definedName>
    <definedName name="vystup">#REF!</definedName>
    <definedName name="Z_1E8618C1_1B4D_11D4_B32D_0050046A422B_.wvu.PrintTitles">#REF!</definedName>
    <definedName name="Z_1E8618C1_1B4D_11D4_B32D_0050046A422B_.wvu.Rows">#REF!</definedName>
    <definedName name="Z_65AC2F60_1B4A_11D4_81C5_0050046A4233_.wvu.PrintTitles">#REF!</definedName>
    <definedName name="Z_65AC2F60_1B4A_11D4_81C5_0050046A4233_.wvu.Rows">#REF!</definedName>
    <definedName name="Z_B7E7C763_C459_487D_8ABA_5CFDDFBD5A84_.wvu.Cols" localSheetId="0" hidden="1">'Stavba Celkem'!$A:$A</definedName>
    <definedName name="Z_B7E7C763_C459_487D_8ABA_5CFDDFBD5A84_.wvu.PrintArea" localSheetId="0" hidden="1">'Stavba Celkem'!$B$1:$J$29</definedName>
    <definedName name="zahrnsazby">#REF!</definedName>
    <definedName name="zahrnslevy">#REF!</definedName>
    <definedName name="Základy">'[8]SO 51.4 Výkaz výměr'!#REF!</definedName>
    <definedName name="Zdroje">'[3]Nabídka_EPS od Zettlera'!#REF!</definedName>
    <definedName name="Zdroje_externí">'[3]Nabídka_EPS od Zettlera'!#REF!</definedName>
    <definedName name="Zemní_práce">'[8]SO 51.4 Výkaz výměr'!#REF!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89" i="19" l="1"/>
  <c r="F588" i="19"/>
  <c r="F587" i="19"/>
  <c r="F586" i="19"/>
  <c r="F585" i="19"/>
  <c r="F574" i="19"/>
  <c r="F573" i="19"/>
  <c r="F572" i="19"/>
  <c r="F571" i="19"/>
  <c r="F570" i="19"/>
  <c r="F569" i="19"/>
  <c r="F568" i="19"/>
  <c r="F567" i="19"/>
  <c r="F566" i="19"/>
  <c r="F565" i="19"/>
  <c r="F564" i="19"/>
  <c r="F563" i="19"/>
  <c r="F562" i="19"/>
  <c r="F561" i="19"/>
  <c r="F560" i="19"/>
  <c r="F559" i="19"/>
  <c r="F558" i="19"/>
  <c r="F540" i="19"/>
  <c r="F541" i="19" s="1"/>
  <c r="F508" i="19" s="1"/>
  <c r="F534" i="19"/>
  <c r="F533" i="19"/>
  <c r="F532" i="19"/>
  <c r="F531" i="19"/>
  <c r="F530" i="19"/>
  <c r="F529" i="19"/>
  <c r="F528" i="19"/>
  <c r="F527" i="19"/>
  <c r="F526" i="19"/>
  <c r="F525" i="19"/>
  <c r="F524" i="19"/>
  <c r="F523" i="19"/>
  <c r="F522" i="19"/>
  <c r="F521" i="19"/>
  <c r="F520" i="19"/>
  <c r="F519" i="19"/>
  <c r="F518" i="19"/>
  <c r="F517" i="19"/>
  <c r="F496" i="19"/>
  <c r="F497" i="19" s="1"/>
  <c r="F439" i="19" s="1"/>
  <c r="F490" i="19"/>
  <c r="F489" i="19"/>
  <c r="F483" i="19"/>
  <c r="F482" i="19"/>
  <c r="F484" i="19" s="1"/>
  <c r="F438" i="19" s="1"/>
  <c r="F476" i="19"/>
  <c r="F477" i="19" s="1"/>
  <c r="F436" i="19" s="1"/>
  <c r="F470" i="19"/>
  <c r="F469" i="19"/>
  <c r="F468" i="19"/>
  <c r="F467" i="19"/>
  <c r="F466" i="19"/>
  <c r="F465" i="19"/>
  <c r="F464" i="19"/>
  <c r="F458" i="19"/>
  <c r="F457" i="19"/>
  <c r="F456" i="19"/>
  <c r="F455" i="19"/>
  <c r="F454" i="19"/>
  <c r="F453" i="19"/>
  <c r="F452" i="19"/>
  <c r="F451" i="19"/>
  <c r="F450" i="19"/>
  <c r="F449" i="19"/>
  <c r="F448" i="19"/>
  <c r="F447" i="19"/>
  <c r="F423" i="19"/>
  <c r="F424" i="19" s="1"/>
  <c r="F348" i="19" s="1"/>
  <c r="F417" i="19"/>
  <c r="F416" i="19"/>
  <c r="F410" i="19"/>
  <c r="F409" i="19"/>
  <c r="F408" i="19"/>
  <c r="F402" i="19"/>
  <c r="F403" i="19" s="1"/>
  <c r="F345" i="19" s="1"/>
  <c r="F396" i="19"/>
  <c r="F397" i="19" s="1"/>
  <c r="F344" i="19" s="1"/>
  <c r="F390" i="19"/>
  <c r="F389" i="19"/>
  <c r="F388" i="19"/>
  <c r="F387" i="19"/>
  <c r="F386" i="19"/>
  <c r="F385" i="19"/>
  <c r="F384" i="19"/>
  <c r="F383" i="19"/>
  <c r="F382" i="19"/>
  <c r="F381" i="19"/>
  <c r="F380" i="19"/>
  <c r="F379" i="19"/>
  <c r="F378" i="19"/>
  <c r="F377" i="19"/>
  <c r="F376" i="19"/>
  <c r="F375" i="19"/>
  <c r="F369" i="19"/>
  <c r="F368" i="19"/>
  <c r="F367" i="19"/>
  <c r="F365" i="19"/>
  <c r="F364" i="19"/>
  <c r="F363" i="19"/>
  <c r="F362" i="19"/>
  <c r="F361" i="19"/>
  <c r="F360" i="19"/>
  <c r="F359" i="19"/>
  <c r="F358" i="19"/>
  <c r="F357" i="19"/>
  <c r="F356" i="19"/>
  <c r="F331" i="19"/>
  <c r="F332" i="19" s="1"/>
  <c r="F283" i="19" s="1"/>
  <c r="F325" i="19"/>
  <c r="F324" i="19"/>
  <c r="F323" i="19"/>
  <c r="F322" i="19"/>
  <c r="F321" i="19"/>
  <c r="F315" i="19"/>
  <c r="F316" i="19" s="1"/>
  <c r="F281" i="19" s="1"/>
  <c r="F309" i="19"/>
  <c r="F308" i="19"/>
  <c r="F307" i="19"/>
  <c r="F306" i="19"/>
  <c r="F305" i="19"/>
  <c r="F304" i="19"/>
  <c r="F303" i="19"/>
  <c r="F302" i="19"/>
  <c r="F301" i="19"/>
  <c r="F300" i="19"/>
  <c r="F299" i="19"/>
  <c r="F298" i="19"/>
  <c r="F297" i="19"/>
  <c r="F296" i="19"/>
  <c r="F295" i="19"/>
  <c r="F294" i="19"/>
  <c r="F293" i="19"/>
  <c r="F292" i="19"/>
  <c r="F291" i="19"/>
  <c r="F269" i="19"/>
  <c r="F270" i="19" s="1"/>
  <c r="F223" i="19" s="1"/>
  <c r="F263" i="19"/>
  <c r="F262" i="19"/>
  <c r="F261" i="19"/>
  <c r="F260" i="19"/>
  <c r="F264" i="19" s="1"/>
  <c r="F222" i="19" s="1"/>
  <c r="F254" i="19"/>
  <c r="F255" i="19" s="1"/>
  <c r="F221" i="19" s="1"/>
  <c r="F248" i="19"/>
  <c r="F247" i="19"/>
  <c r="F246" i="19"/>
  <c r="F245" i="19"/>
  <c r="F242" i="19"/>
  <c r="F240" i="19"/>
  <c r="F239" i="19"/>
  <c r="F238" i="19"/>
  <c r="F237" i="19"/>
  <c r="F236" i="19"/>
  <c r="F235" i="19"/>
  <c r="F234" i="19"/>
  <c r="F233" i="19"/>
  <c r="F232" i="19"/>
  <c r="F231" i="19"/>
  <c r="F211" i="19"/>
  <c r="F212" i="19" s="1"/>
  <c r="F135" i="19" s="1"/>
  <c r="F205" i="19"/>
  <c r="F204" i="19"/>
  <c r="F198" i="19"/>
  <c r="F197" i="19"/>
  <c r="F196" i="19"/>
  <c r="F195" i="19"/>
  <c r="F189" i="19"/>
  <c r="F188" i="19"/>
  <c r="F187" i="19"/>
  <c r="F186" i="19"/>
  <c r="F180" i="19"/>
  <c r="F181" i="19" s="1"/>
  <c r="F131" i="19" s="1"/>
  <c r="F174" i="19"/>
  <c r="F173" i="19"/>
  <c r="F172" i="19"/>
  <c r="F171" i="19"/>
  <c r="F170" i="19"/>
  <c r="F169" i="19"/>
  <c r="F168" i="19"/>
  <c r="F167" i="19"/>
  <c r="F166" i="19"/>
  <c r="F165" i="19"/>
  <c r="F164" i="19"/>
  <c r="F163" i="19"/>
  <c r="F162" i="19"/>
  <c r="F161" i="19"/>
  <c r="F160" i="19"/>
  <c r="F159" i="19"/>
  <c r="F158" i="19"/>
  <c r="F152" i="19"/>
  <c r="F151" i="19"/>
  <c r="F149" i="19"/>
  <c r="F148" i="19"/>
  <c r="F147" i="19"/>
  <c r="F146" i="19"/>
  <c r="F144" i="19"/>
  <c r="F119" i="19"/>
  <c r="F120" i="19" s="1"/>
  <c r="F61" i="19" s="1"/>
  <c r="F112" i="19"/>
  <c r="F113" i="19" s="1"/>
  <c r="F60" i="19" s="1"/>
  <c r="F106" i="19"/>
  <c r="F105" i="19"/>
  <c r="F104" i="19"/>
  <c r="F98" i="19"/>
  <c r="F99" i="19" s="1"/>
  <c r="F58" i="19" s="1"/>
  <c r="F92" i="19"/>
  <c r="F93" i="19" s="1"/>
  <c r="F57" i="19" s="1"/>
  <c r="F86" i="19"/>
  <c r="F85" i="19"/>
  <c r="F84" i="19"/>
  <c r="F83" i="19"/>
  <c r="F82" i="19"/>
  <c r="F81" i="19"/>
  <c r="F80" i="19"/>
  <c r="F79" i="19"/>
  <c r="F78" i="19"/>
  <c r="F77" i="19"/>
  <c r="F76" i="19"/>
  <c r="F75" i="19"/>
  <c r="F74" i="19"/>
  <c r="F73" i="19"/>
  <c r="F72" i="19"/>
  <c r="F71" i="19"/>
  <c r="F70" i="19"/>
  <c r="F45" i="19"/>
  <c r="F44" i="19"/>
  <c r="F43" i="19"/>
  <c r="F42" i="19"/>
  <c r="F41" i="19"/>
  <c r="F40" i="19"/>
  <c r="F39" i="19"/>
  <c r="C23" i="26"/>
  <c r="C96" i="20"/>
  <c r="J94" i="20"/>
  <c r="C94" i="20"/>
  <c r="J28" i="20"/>
  <c r="J29" i="20"/>
  <c r="J22" i="27"/>
  <c r="C32" i="27"/>
  <c r="C33" i="27" s="1"/>
  <c r="C34" i="27" s="1"/>
  <c r="C35" i="27" s="1"/>
  <c r="C36" i="27" s="1"/>
  <c r="C37" i="27" s="1"/>
  <c r="C38" i="27" s="1"/>
  <c r="C39" i="27" s="1"/>
  <c r="C40" i="27" s="1"/>
  <c r="C41" i="27" s="1"/>
  <c r="C42" i="27" s="1"/>
  <c r="C43" i="27" s="1"/>
  <c r="C44" i="27" s="1"/>
  <c r="C45" i="27" s="1"/>
  <c r="C46" i="27" s="1"/>
  <c r="C47" i="27" s="1"/>
  <c r="C53" i="27"/>
  <c r="C54" i="27" s="1"/>
  <c r="C55" i="27" s="1"/>
  <c r="C56" i="27" s="1"/>
  <c r="C57" i="27" s="1"/>
  <c r="C58" i="27" s="1"/>
  <c r="C62" i="27"/>
  <c r="C66" i="27"/>
  <c r="C67" i="27" s="1"/>
  <c r="C68" i="27" s="1"/>
  <c r="C72" i="27"/>
  <c r="C73" i="27" s="1"/>
  <c r="C74" i="27" s="1"/>
  <c r="C75" i="27" s="1"/>
  <c r="C76" i="27" s="1"/>
  <c r="C77" i="27" s="1"/>
  <c r="C78" i="27" s="1"/>
  <c r="C79" i="27" s="1"/>
  <c r="C80" i="27" s="1"/>
  <c r="C84" i="27"/>
  <c r="C85" i="27" s="1"/>
  <c r="C86" i="27" s="1"/>
  <c r="C87" i="27" s="1"/>
  <c r="C88" i="27" s="1"/>
  <c r="C89" i="27" s="1"/>
  <c r="C90" i="27" s="1"/>
  <c r="C94" i="27"/>
  <c r="C95" i="27" s="1"/>
  <c r="C99" i="27"/>
  <c r="C100" i="27"/>
  <c r="C101" i="27" s="1"/>
  <c r="C102" i="27" s="1"/>
  <c r="C103" i="27" s="1"/>
  <c r="C104" i="27" s="1"/>
  <c r="C105" i="27" s="1"/>
  <c r="C106" i="27" s="1"/>
  <c r="C107" i="27" s="1"/>
  <c r="C108" i="27" s="1"/>
  <c r="C109" i="27" s="1"/>
  <c r="C110" i="27" s="1"/>
  <c r="C111" i="27" s="1"/>
  <c r="C112" i="27" s="1"/>
  <c r="C113" i="27" s="1"/>
  <c r="C114" i="27" s="1"/>
  <c r="H100" i="27"/>
  <c r="C128" i="27"/>
  <c r="C129" i="27" s="1"/>
  <c r="H132" i="27"/>
  <c r="F370" i="19" l="1"/>
  <c r="F342" i="19" s="1"/>
  <c r="F491" i="19"/>
  <c r="F437" i="19" s="1"/>
  <c r="F206" i="19"/>
  <c r="F133" i="19" s="1"/>
  <c r="F411" i="19"/>
  <c r="F347" i="19" s="1"/>
  <c r="F575" i="19"/>
  <c r="F548" i="19" s="1"/>
  <c r="F551" i="19" s="1"/>
  <c r="F590" i="19"/>
  <c r="F310" i="19"/>
  <c r="F280" i="19" s="1"/>
  <c r="F46" i="19"/>
  <c r="F48" i="19" s="1"/>
  <c r="F249" i="19"/>
  <c r="F220" i="19" s="1"/>
  <c r="F224" i="19" s="1"/>
  <c r="F391" i="19"/>
  <c r="F343" i="19" s="1"/>
  <c r="F87" i="19"/>
  <c r="F56" i="19" s="1"/>
  <c r="F62" i="19" s="1"/>
  <c r="F175" i="19"/>
  <c r="F130" i="19" s="1"/>
  <c r="F190" i="19"/>
  <c r="F132" i="19" s="1"/>
  <c r="F459" i="19"/>
  <c r="F434" i="19" s="1"/>
  <c r="F440" i="19" s="1"/>
  <c r="F535" i="19"/>
  <c r="F507" i="19" s="1"/>
  <c r="F509" i="19" s="1"/>
  <c r="F418" i="19"/>
  <c r="F346" i="19" s="1"/>
  <c r="F471" i="19"/>
  <c r="F435" i="19" s="1"/>
  <c r="F107" i="19"/>
  <c r="F59" i="19" s="1"/>
  <c r="F326" i="19"/>
  <c r="F282" i="19" s="1"/>
  <c r="F199" i="19"/>
  <c r="F134" i="19" s="1"/>
  <c r="F153" i="19"/>
  <c r="F129" i="19" s="1"/>
  <c r="C130" i="27"/>
  <c r="C131" i="27"/>
  <c r="C132" i="27" s="1"/>
  <c r="C133" i="27" s="1"/>
  <c r="C134" i="27" s="1"/>
  <c r="C135" i="27" s="1"/>
  <c r="C136" i="27" s="1"/>
  <c r="C137" i="27" s="1"/>
  <c r="C138" i="27" s="1"/>
  <c r="C139" i="27" s="1"/>
  <c r="C140" i="27" s="1"/>
  <c r="C141" i="27" s="1"/>
  <c r="C142" i="27" s="1"/>
  <c r="C143" i="27" s="1"/>
  <c r="C144" i="27" s="1"/>
  <c r="C145" i="27" s="1"/>
  <c r="C146" i="27" s="1"/>
  <c r="C147" i="27" s="1"/>
  <c r="C148" i="27" s="1"/>
  <c r="C149" i="27" s="1"/>
  <c r="C115" i="27"/>
  <c r="C116" i="27"/>
  <c r="C117" i="27" s="1"/>
  <c r="C118" i="27" s="1"/>
  <c r="C119" i="27" s="1"/>
  <c r="C120" i="27" s="1"/>
  <c r="C121" i="27" s="1"/>
  <c r="C122" i="27" s="1"/>
  <c r="C123" i="27" s="1"/>
  <c r="C124" i="27" s="1"/>
  <c r="C21" i="26"/>
  <c r="C22" i="26"/>
  <c r="C24" i="26"/>
  <c r="C25" i="26"/>
  <c r="C26" i="26" s="1"/>
  <c r="C27" i="26" s="1"/>
  <c r="C28" i="26" s="1"/>
  <c r="J25" i="26"/>
  <c r="J26" i="26"/>
  <c r="J27" i="26"/>
  <c r="J28" i="26"/>
  <c r="C29" i="26"/>
  <c r="J30" i="26"/>
  <c r="C31" i="26"/>
  <c r="C33" i="26" s="1"/>
  <c r="C34" i="26" s="1"/>
  <c r="C36" i="26" s="1"/>
  <c r="C37" i="26" s="1"/>
  <c r="C39" i="26" s="1"/>
  <c r="C40" i="26" s="1"/>
  <c r="C42" i="26" s="1"/>
  <c r="C43" i="26" s="1"/>
  <c r="C45" i="26" s="1"/>
  <c r="C46" i="26" s="1"/>
  <c r="C48" i="26" s="1"/>
  <c r="C49" i="26" s="1"/>
  <c r="C51" i="26" s="1"/>
  <c r="C52" i="26" s="1"/>
  <c r="C54" i="26" s="1"/>
  <c r="J31" i="26"/>
  <c r="C32" i="26"/>
  <c r="J33" i="26"/>
  <c r="J34" i="26"/>
  <c r="C35" i="26"/>
  <c r="J36" i="26"/>
  <c r="J37" i="26"/>
  <c r="C38" i="26"/>
  <c r="Q38" i="26"/>
  <c r="P38" i="26" s="1"/>
  <c r="R38" i="26"/>
  <c r="J39" i="26"/>
  <c r="J40" i="26"/>
  <c r="C41" i="26"/>
  <c r="J42" i="26"/>
  <c r="J43" i="26"/>
  <c r="C44" i="26"/>
  <c r="J45" i="26"/>
  <c r="J46" i="26"/>
  <c r="C47" i="26"/>
  <c r="J48" i="26"/>
  <c r="J49" i="26"/>
  <c r="C50" i="26"/>
  <c r="J51" i="26"/>
  <c r="J52" i="26"/>
  <c r="C53" i="26"/>
  <c r="J54" i="26"/>
  <c r="H55" i="26"/>
  <c r="J55" i="26" s="1"/>
  <c r="H56" i="26"/>
  <c r="J56" i="26" s="1"/>
  <c r="C57" i="26"/>
  <c r="J58" i="26"/>
  <c r="H59" i="26"/>
  <c r="J59" i="26"/>
  <c r="H60" i="26"/>
  <c r="J60" i="26"/>
  <c r="C61" i="26"/>
  <c r="J62" i="26"/>
  <c r="H63" i="26"/>
  <c r="H64" i="26"/>
  <c r="J64" i="26" s="1"/>
  <c r="C65" i="26"/>
  <c r="J66" i="26"/>
  <c r="H67" i="26"/>
  <c r="J67" i="26" s="1"/>
  <c r="H68" i="26"/>
  <c r="C69" i="26"/>
  <c r="C70" i="26"/>
  <c r="C71" i="26"/>
  <c r="J72" i="26"/>
  <c r="J73" i="26"/>
  <c r="J74" i="26"/>
  <c r="J75" i="26"/>
  <c r="J76" i="26"/>
  <c r="J77" i="26"/>
  <c r="J78" i="26"/>
  <c r="J79" i="26"/>
  <c r="J80" i="26"/>
  <c r="J81" i="26"/>
  <c r="J82" i="26"/>
  <c r="J83" i="26"/>
  <c r="H84" i="26"/>
  <c r="J84" i="26"/>
  <c r="J85" i="26"/>
  <c r="H86" i="26"/>
  <c r="J86" i="26"/>
  <c r="H87" i="26"/>
  <c r="H88" i="26" s="1"/>
  <c r="J87" i="26"/>
  <c r="J89" i="26"/>
  <c r="J90" i="26"/>
  <c r="H91" i="26"/>
  <c r="C92" i="26"/>
  <c r="J93" i="26"/>
  <c r="J94" i="26"/>
  <c r="J95" i="26"/>
  <c r="J96" i="26"/>
  <c r="H97" i="26"/>
  <c r="J98" i="26"/>
  <c r="H99" i="26"/>
  <c r="J99" i="26" s="1"/>
  <c r="J100" i="26"/>
  <c r="H101" i="26"/>
  <c r="J101" i="26" s="1"/>
  <c r="J102" i="26"/>
  <c r="H103" i="26"/>
  <c r="J103" i="26"/>
  <c r="J104" i="26"/>
  <c r="H105" i="26"/>
  <c r="J106" i="26"/>
  <c r="H107" i="26"/>
  <c r="J107" i="26"/>
  <c r="J108" i="26"/>
  <c r="H109" i="26"/>
  <c r="J110" i="26"/>
  <c r="H111" i="26"/>
  <c r="J111" i="26" s="1"/>
  <c r="H112" i="26"/>
  <c r="J112" i="26"/>
  <c r="J113" i="26"/>
  <c r="H114" i="26"/>
  <c r="J114" i="26" s="1"/>
  <c r="J115" i="26"/>
  <c r="H116" i="26"/>
  <c r="H118" i="26"/>
  <c r="H120" i="26" s="1"/>
  <c r="C123" i="26"/>
  <c r="C124" i="26"/>
  <c r="H125" i="26"/>
  <c r="J125" i="26"/>
  <c r="H126" i="26"/>
  <c r="J126" i="26" s="1"/>
  <c r="J127" i="26"/>
  <c r="J128" i="26"/>
  <c r="H129" i="26"/>
  <c r="J129" i="26" s="1"/>
  <c r="H130" i="26"/>
  <c r="M130" i="26"/>
  <c r="N130" i="26"/>
  <c r="H131" i="26"/>
  <c r="J131" i="26"/>
  <c r="J132" i="26"/>
  <c r="H133" i="26"/>
  <c r="H134" i="26"/>
  <c r="J134" i="26" s="1"/>
  <c r="H135" i="26"/>
  <c r="H136" i="26"/>
  <c r="J136" i="26"/>
  <c r="H137" i="26"/>
  <c r="J137" i="26"/>
  <c r="H138" i="26"/>
  <c r="J138" i="26" s="1"/>
  <c r="H139" i="26"/>
  <c r="H140" i="26"/>
  <c r="J140" i="26"/>
  <c r="J141" i="26"/>
  <c r="H142" i="26"/>
  <c r="J143" i="26"/>
  <c r="H144" i="26"/>
  <c r="J144" i="26" s="1"/>
  <c r="J145" i="26"/>
  <c r="H146" i="26"/>
  <c r="J146" i="26" s="1"/>
  <c r="H147" i="26"/>
  <c r="J147" i="26"/>
  <c r="J148" i="26"/>
  <c r="J149" i="26"/>
  <c r="J151" i="26"/>
  <c r="J152" i="26"/>
  <c r="J153" i="26"/>
  <c r="H155" i="26"/>
  <c r="C158" i="26"/>
  <c r="C159" i="26"/>
  <c r="H164" i="26"/>
  <c r="J164" i="26"/>
  <c r="H166" i="26"/>
  <c r="J166" i="26"/>
  <c r="J167" i="26"/>
  <c r="J168" i="26"/>
  <c r="J169" i="26"/>
  <c r="J170" i="26"/>
  <c r="J171" i="26"/>
  <c r="J172" i="26"/>
  <c r="J173" i="26"/>
  <c r="J174" i="26"/>
  <c r="J175" i="26"/>
  <c r="J176" i="26"/>
  <c r="F136" i="19" l="1"/>
  <c r="F284" i="19"/>
  <c r="F349" i="19"/>
  <c r="H160" i="26"/>
  <c r="H156" i="26"/>
  <c r="J156" i="26" s="1"/>
  <c r="J118" i="26"/>
  <c r="H165" i="26"/>
  <c r="J160" i="26"/>
  <c r="H161" i="26"/>
  <c r="H150" i="26"/>
  <c r="J120" i="26"/>
  <c r="H121" i="26"/>
  <c r="H122" i="26"/>
  <c r="J88" i="26"/>
  <c r="C55" i="26"/>
  <c r="C56" i="26" s="1"/>
  <c r="C58" i="26" s="1"/>
  <c r="C59" i="26" s="1"/>
  <c r="C60" i="26" s="1"/>
  <c r="C62" i="26" s="1"/>
  <c r="C63" i="26" s="1"/>
  <c r="C64" i="26" s="1"/>
  <c r="C66" i="26" s="1"/>
  <c r="C67" i="26" s="1"/>
  <c r="C68" i="26" s="1"/>
  <c r="C72" i="26" s="1"/>
  <c r="C73" i="26" s="1"/>
  <c r="C74" i="26" s="1"/>
  <c r="C75" i="26" s="1"/>
  <c r="C76" i="26" s="1"/>
  <c r="C77" i="26" s="1"/>
  <c r="C78" i="26" s="1"/>
  <c r="C79" i="26" s="1"/>
  <c r="C80" i="26" s="1"/>
  <c r="C81" i="26" s="1"/>
  <c r="C82" i="26" s="1"/>
  <c r="C83" i="26" s="1"/>
  <c r="C84" i="26" s="1"/>
  <c r="C85" i="26" s="1"/>
  <c r="C86" i="26" s="1"/>
  <c r="C87" i="26" s="1"/>
  <c r="C88" i="26" s="1"/>
  <c r="C89" i="26" s="1"/>
  <c r="C90" i="26" s="1"/>
  <c r="C91" i="26" s="1"/>
  <c r="C93" i="26" s="1"/>
  <c r="C94" i="26" s="1"/>
  <c r="C95" i="26" s="1"/>
  <c r="C96" i="26" s="1"/>
  <c r="C97" i="26" s="1"/>
  <c r="C98" i="26" s="1"/>
  <c r="C99" i="26" s="1"/>
  <c r="C100" i="26" s="1"/>
  <c r="C101" i="26" s="1"/>
  <c r="C102" i="26" s="1"/>
  <c r="C103" i="26" s="1"/>
  <c r="C104" i="26" s="1"/>
  <c r="C105" i="26" s="1"/>
  <c r="C106" i="26" s="1"/>
  <c r="C107" i="26" s="1"/>
  <c r="C108" i="26" s="1"/>
  <c r="C109" i="26" s="1"/>
  <c r="C110" i="26" s="1"/>
  <c r="C111" i="26" s="1"/>
  <c r="C112" i="26" s="1"/>
  <c r="C113" i="26" s="1"/>
  <c r="C114" i="26" s="1"/>
  <c r="C115" i="26" s="1"/>
  <c r="C116" i="26" s="1"/>
  <c r="J155" i="26"/>
  <c r="J142" i="26"/>
  <c r="H119" i="26"/>
  <c r="J63" i="26"/>
  <c r="H154" i="26"/>
  <c r="J135" i="26"/>
  <c r="J130" i="26"/>
  <c r="J105" i="26"/>
  <c r="J91" i="26"/>
  <c r="J68" i="26"/>
  <c r="H117" i="26"/>
  <c r="J139" i="26"/>
  <c r="J116" i="26"/>
  <c r="J97" i="26"/>
  <c r="J133" i="26"/>
  <c r="J109" i="26"/>
  <c r="H157" i="26"/>
  <c r="J22" i="24"/>
  <c r="C127" i="24"/>
  <c r="C128" i="24" s="1"/>
  <c r="C129" i="24" s="1"/>
  <c r="C130" i="24" s="1"/>
  <c r="J150" i="26" l="1"/>
  <c r="J122" i="26"/>
  <c r="J161" i="26"/>
  <c r="H162" i="26"/>
  <c r="C117" i="26"/>
  <c r="C118" i="26" s="1"/>
  <c r="C119" i="26" s="1"/>
  <c r="C120" i="26" s="1"/>
  <c r="C121" i="26" s="1"/>
  <c r="C122" i="26" s="1"/>
  <c r="C125" i="26" s="1"/>
  <c r="C126" i="26" s="1"/>
  <c r="C127" i="26" s="1"/>
  <c r="C128" i="26" s="1"/>
  <c r="C129" i="26" s="1"/>
  <c r="C130" i="26" s="1"/>
  <c r="C131" i="26" s="1"/>
  <c r="C132" i="26" s="1"/>
  <c r="C133" i="26" s="1"/>
  <c r="C134" i="26" s="1"/>
  <c r="C135" i="26" s="1"/>
  <c r="C136" i="26" s="1"/>
  <c r="C137" i="26" s="1"/>
  <c r="C138" i="26" s="1"/>
  <c r="C139" i="26" s="1"/>
  <c r="C140" i="26" s="1"/>
  <c r="C141" i="26" s="1"/>
  <c r="C142" i="26" s="1"/>
  <c r="C143" i="26" s="1"/>
  <c r="C144" i="26" s="1"/>
  <c r="C145" i="26" s="1"/>
  <c r="C146" i="26" s="1"/>
  <c r="C147" i="26" s="1"/>
  <c r="C148" i="26" s="1"/>
  <c r="C149" i="26" s="1"/>
  <c r="C150" i="26" s="1"/>
  <c r="C151" i="26" s="1"/>
  <c r="C152" i="26" s="1"/>
  <c r="C153" i="26" s="1"/>
  <c r="C154" i="26" s="1"/>
  <c r="C155" i="26" s="1"/>
  <c r="C156" i="26" s="1"/>
  <c r="C157" i="26" s="1"/>
  <c r="C160" i="26" s="1"/>
  <c r="C161" i="26" s="1"/>
  <c r="J117" i="26"/>
  <c r="J165" i="26"/>
  <c r="J119" i="26"/>
  <c r="J121" i="26"/>
  <c r="J157" i="26"/>
  <c r="J154" i="26"/>
  <c r="G17" i="13"/>
  <c r="F47" i="13"/>
  <c r="G55" i="21"/>
  <c r="G54" i="21"/>
  <c r="G53" i="21"/>
  <c r="G52" i="21"/>
  <c r="G51" i="21"/>
  <c r="G50" i="21"/>
  <c r="G49" i="21"/>
  <c r="G48" i="21"/>
  <c r="G47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1" i="21"/>
  <c r="G30" i="21"/>
  <c r="G29" i="21"/>
  <c r="D28" i="21"/>
  <c r="G28" i="21" s="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 s="1"/>
  <c r="J102" i="20"/>
  <c r="J101" i="20"/>
  <c r="C100" i="20"/>
  <c r="J99" i="20"/>
  <c r="J98" i="20"/>
  <c r="J97" i="20"/>
  <c r="J96" i="20"/>
  <c r="C93" i="20"/>
  <c r="J92" i="20"/>
  <c r="J91" i="20"/>
  <c r="C90" i="20"/>
  <c r="J89" i="20"/>
  <c r="J88" i="20"/>
  <c r="J87" i="20"/>
  <c r="J86" i="20"/>
  <c r="J85" i="20"/>
  <c r="C84" i="20"/>
  <c r="J83" i="20"/>
  <c r="J82" i="20"/>
  <c r="J81" i="20"/>
  <c r="J80" i="20"/>
  <c r="C79" i="20"/>
  <c r="J78" i="20"/>
  <c r="J77" i="20"/>
  <c r="H75" i="20"/>
  <c r="J75" i="20" s="1"/>
  <c r="H73" i="20"/>
  <c r="J73" i="20" s="1"/>
  <c r="J72" i="20"/>
  <c r="C71" i="20"/>
  <c r="J70" i="20"/>
  <c r="C69" i="20"/>
  <c r="J68" i="20"/>
  <c r="J66" i="20"/>
  <c r="J65" i="20"/>
  <c r="J64" i="20"/>
  <c r="J63" i="20"/>
  <c r="C62" i="20"/>
  <c r="J61" i="20"/>
  <c r="C60" i="20"/>
  <c r="J59" i="20"/>
  <c r="J58" i="20"/>
  <c r="H55" i="20"/>
  <c r="J55" i="20" s="1"/>
  <c r="C54" i="20"/>
  <c r="J53" i="20"/>
  <c r="J52" i="20"/>
  <c r="C50" i="20"/>
  <c r="H48" i="20"/>
  <c r="J47" i="20"/>
  <c r="C45" i="20"/>
  <c r="H44" i="20"/>
  <c r="H49" i="20" s="1"/>
  <c r="J43" i="20"/>
  <c r="J42" i="20"/>
  <c r="C41" i="20"/>
  <c r="J40" i="20"/>
  <c r="J39" i="20"/>
  <c r="C38" i="20"/>
  <c r="J37" i="20"/>
  <c r="C36" i="20"/>
  <c r="J35" i="20"/>
  <c r="J34" i="20"/>
  <c r="J33" i="20"/>
  <c r="J32" i="20"/>
  <c r="C31" i="20"/>
  <c r="J30" i="20"/>
  <c r="J27" i="20"/>
  <c r="J26" i="20"/>
  <c r="J25" i="20"/>
  <c r="C25" i="20"/>
  <c r="C26" i="20" s="1"/>
  <c r="C27" i="20" s="1"/>
  <c r="J24" i="20"/>
  <c r="J22" i="20"/>
  <c r="C28" i="20" l="1"/>
  <c r="C29" i="20" s="1"/>
  <c r="C30" i="20" s="1"/>
  <c r="C32" i="20" s="1"/>
  <c r="C33" i="20" s="1"/>
  <c r="C34" i="20" s="1"/>
  <c r="C35" i="20" s="1"/>
  <c r="C37" i="20" s="1"/>
  <c r="C39" i="20" s="1"/>
  <c r="C40" i="20" s="1"/>
  <c r="C42" i="20" s="1"/>
  <c r="C43" i="20" s="1"/>
  <c r="C44" i="20" s="1"/>
  <c r="J44" i="20"/>
  <c r="H46" i="20"/>
  <c r="J46" i="20" s="1"/>
  <c r="H163" i="26"/>
  <c r="C162" i="26"/>
  <c r="J162" i="26"/>
  <c r="H47" i="13"/>
  <c r="G46" i="21"/>
  <c r="G32" i="21"/>
  <c r="G57" i="21" s="1"/>
  <c r="F40" i="13" s="1"/>
  <c r="H51" i="20"/>
  <c r="J49" i="20"/>
  <c r="H76" i="20"/>
  <c r="J48" i="20"/>
  <c r="H74" i="20"/>
  <c r="C46" i="20" l="1"/>
  <c r="C47" i="20" s="1"/>
  <c r="C48" i="20" s="1"/>
  <c r="C49" i="20" s="1"/>
  <c r="C51" i="20" s="1"/>
  <c r="C52" i="20" s="1"/>
  <c r="C53" i="20" s="1"/>
  <c r="C55" i="20" s="1"/>
  <c r="C56" i="20" s="1"/>
  <c r="H56" i="20"/>
  <c r="J56" i="20" s="1"/>
  <c r="J163" i="26"/>
  <c r="J20" i="26" s="1"/>
  <c r="C163" i="26"/>
  <c r="C164" i="26" s="1"/>
  <c r="C165" i="26" s="1"/>
  <c r="C166" i="26" s="1"/>
  <c r="C167" i="26" s="1"/>
  <c r="C168" i="26" s="1"/>
  <c r="C169" i="26" s="1"/>
  <c r="C170" i="26" s="1"/>
  <c r="C171" i="26" s="1"/>
  <c r="C172" i="26" s="1"/>
  <c r="C173" i="26" s="1"/>
  <c r="C174" i="26" s="1"/>
  <c r="C175" i="26" s="1"/>
  <c r="C176" i="26" s="1"/>
  <c r="J76" i="20"/>
  <c r="J74" i="20"/>
  <c r="J51" i="20"/>
  <c r="H57" i="20" l="1"/>
  <c r="C57" i="20" s="1"/>
  <c r="C58" i="20" s="1"/>
  <c r="C59" i="20" s="1"/>
  <c r="C61" i="20" s="1"/>
  <c r="C63" i="20" s="1"/>
  <c r="C64" i="20" s="1"/>
  <c r="C65" i="20" s="1"/>
  <c r="C66" i="20" s="1"/>
  <c r="C68" i="20" s="1"/>
  <c r="C70" i="20" s="1"/>
  <c r="C72" i="20" s="1"/>
  <c r="C73" i="20" s="1"/>
  <c r="C74" i="20" s="1"/>
  <c r="C75" i="20" s="1"/>
  <c r="C76" i="20" s="1"/>
  <c r="C77" i="20" s="1"/>
  <c r="C78" i="20" s="1"/>
  <c r="C80" i="20" s="1"/>
  <c r="C81" i="20" s="1"/>
  <c r="C82" i="20" s="1"/>
  <c r="C83" i="20" s="1"/>
  <c r="C85" i="20" s="1"/>
  <c r="C86" i="20" s="1"/>
  <c r="C87" i="20" s="1"/>
  <c r="C88" i="20" s="1"/>
  <c r="C89" i="20" s="1"/>
  <c r="C91" i="20" s="1"/>
  <c r="C92" i="20" s="1"/>
  <c r="C97" i="20" s="1"/>
  <c r="C98" i="20" s="1"/>
  <c r="C99" i="20" s="1"/>
  <c r="C101" i="20" s="1"/>
  <c r="C102" i="20" s="1"/>
  <c r="J57" i="20"/>
  <c r="J20" i="20" s="1"/>
  <c r="F39" i="13" s="1"/>
  <c r="F48" i="13" l="1"/>
  <c r="H48" i="13" l="1"/>
  <c r="H49" i="13" s="1"/>
  <c r="F49" i="13"/>
  <c r="F57" i="13" s="1"/>
  <c r="H57" i="13" l="1"/>
  <c r="F38" i="13"/>
  <c r="F37" i="13"/>
  <c r="H37" i="13" l="1"/>
  <c r="G18" i="13" l="1"/>
  <c r="F41" i="13"/>
  <c r="F56" i="13" s="1"/>
  <c r="G19" i="13" s="1"/>
  <c r="G20" i="13" s="1"/>
  <c r="H40" i="13"/>
  <c r="H39" i="13"/>
  <c r="H38" i="13"/>
  <c r="H25" i="13"/>
  <c r="H56" i="13" l="1"/>
  <c r="H58" i="13" s="1"/>
  <c r="F58" i="13"/>
  <c r="H41" i="13"/>
  <c r="G22" i="13"/>
  <c r="G21" i="13" s="1"/>
  <c r="G16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0" authorId="0" shapeId="0" xr:uid="{E19E640A-3856-4EFE-A79B-0B0FAA921462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0" authorId="0" shapeId="0" xr:uid="{3A032885-17CC-4226-884F-29CFDE960D98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1" authorId="0" shapeId="0" xr:uid="{60B911A8-DB55-4CBF-97EB-FF12E92F8BEF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1" authorId="0" shapeId="0" xr:uid="{45C5BFE2-B18C-47CD-9583-06FE4B6E0474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2" authorId="0" shapeId="0" xr:uid="{9D9554FF-EB74-4597-805E-A8DE4F0E6361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2" authorId="0" shapeId="0" xr:uid="{9C64A56F-9A6C-4E09-B406-8E82B9BAB41C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<sst xmlns="http://schemas.openxmlformats.org/spreadsheetml/2006/main" count="1959" uniqueCount="761">
  <si>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</si>
  <si>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</si>
  <si>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</si>
  <si>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</si>
  <si>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</si>
  <si>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</si>
  <si>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</si>
  <si>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</si>
  <si>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</si>
  <si>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</si>
  <si>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</si>
  <si>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</si>
  <si>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</si>
  <si>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</si>
  <si>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</si>
  <si>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</si>
  <si>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</si>
  <si>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</si>
  <si>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</si>
  <si>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</si>
  <si>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Cena celkem bez DPH</t>
  </si>
  <si>
    <t>Rekapitulace daní</t>
  </si>
  <si>
    <t>IČ:</t>
  </si>
  <si>
    <t>DIČ:</t>
  </si>
  <si>
    <t>Cena celkem s DPH</t>
  </si>
  <si>
    <t>#RTSROZP#</t>
  </si>
  <si>
    <t>Z:</t>
  </si>
  <si>
    <t>Stavba:</t>
  </si>
  <si>
    <t>Místo:</t>
  </si>
  <si>
    <t>Poznámka</t>
  </si>
  <si>
    <t>Kč</t>
  </si>
  <si>
    <t>Celkem s DPH</t>
  </si>
  <si>
    <t>bez DPH</t>
  </si>
  <si>
    <t>DPH</t>
  </si>
  <si>
    <t>Změna využití garáží na serverovnu MFF UK</t>
  </si>
  <si>
    <t>V Holešovičkách 2/747 Praha 8</t>
  </si>
  <si>
    <t>MJ</t>
  </si>
  <si>
    <t>Celkem</t>
  </si>
  <si>
    <t>Montáž</t>
  </si>
  <si>
    <t>m</t>
  </si>
  <si>
    <t>m3</t>
  </si>
  <si>
    <t>m2</t>
  </si>
  <si>
    <t>kg</t>
  </si>
  <si>
    <t/>
  </si>
  <si>
    <t>ks</t>
  </si>
  <si>
    <t>Univerzita Karlova</t>
  </si>
  <si>
    <t>00216208</t>
  </si>
  <si>
    <t>Ovocný trh 560/5</t>
  </si>
  <si>
    <t>CZ00216208</t>
  </si>
  <si>
    <t>11000</t>
  </si>
  <si>
    <t>Praha-Staré Město</t>
  </si>
  <si>
    <t>ALTRON, a.s.</t>
  </si>
  <si>
    <t>64948251</t>
  </si>
  <si>
    <t>Novodvorská 994/138</t>
  </si>
  <si>
    <t>CZ64948251</t>
  </si>
  <si>
    <t>14200</t>
  </si>
  <si>
    <t>Praha-Braník</t>
  </si>
  <si>
    <t>Elektroinstalace NN</t>
  </si>
  <si>
    <t>SOUPIS PRACÍ</t>
  </si>
  <si>
    <t>Objekt:</t>
  </si>
  <si>
    <t>Dokumentace ve stupni pro provádění stavby (DPS)</t>
  </si>
  <si>
    <t>Soupis:</t>
  </si>
  <si>
    <t xml:space="preserve">D.1.4.4 - Silnoproudá elektrotechnika – technologická NN </t>
  </si>
  <si>
    <t>KSO:</t>
  </si>
  <si>
    <t>CC-CZ:</t>
  </si>
  <si>
    <t>Datum:</t>
  </si>
  <si>
    <t>Zadavatel:</t>
  </si>
  <si>
    <t>Ing. Jiří Cetkovský</t>
  </si>
  <si>
    <t>ALTRON, a.s.
Novodvorská 994/138, 142 21 Praha 4</t>
  </si>
  <si>
    <t>Zpracovatel:</t>
  </si>
  <si>
    <t>PČ</t>
  </si>
  <si>
    <t>Typ</t>
  </si>
  <si>
    <t>Kód</t>
  </si>
  <si>
    <t>Popis</t>
  </si>
  <si>
    <t>Množství</t>
  </si>
  <si>
    <t>cena / 1ks</t>
  </si>
  <si>
    <t>cena za Množství</t>
  </si>
  <si>
    <t>ETAPA</t>
  </si>
  <si>
    <t>Náklady soupisu celkem</t>
  </si>
  <si>
    <t>Přípojnicový systém pro napájení racků na datovém sále</t>
  </si>
  <si>
    <t>Hliníkové proudovodné dráhy bez nutnosti údržby (dotahování)</t>
  </si>
  <si>
    <t>5-vodič. systém L1+L2+L3+N+PE (PE propojeno se zapouzdřením)</t>
  </si>
  <si>
    <t>Plný průřez fází, nuly a PE</t>
  </si>
  <si>
    <t>IP52, zapouzdření - ocelový plech, barva RAL7035 (světle šedá)</t>
  </si>
  <si>
    <t>-</t>
  </si>
  <si>
    <t>Připojení k rozváděči</t>
  </si>
  <si>
    <t>Koleno nahoru</t>
  </si>
  <si>
    <t>Koleno levé</t>
  </si>
  <si>
    <t>Koleno pravé</t>
  </si>
  <si>
    <t>Koncová příruba 400 A</t>
  </si>
  <si>
    <t>Tvar Z dolů</t>
  </si>
  <si>
    <t>Tvar Z nahoru</t>
  </si>
  <si>
    <t>Přímý díl s odbočnými místy, pevná délka 2.25 m</t>
  </si>
  <si>
    <t>Přímý díl s odbočnými místy, volitelná délka</t>
  </si>
  <si>
    <t>Přímý díl s odbočnými místy, pevná délka 3.25 m</t>
  </si>
  <si>
    <t>Přímý díl bez odbočných míst, volitelná délka</t>
  </si>
  <si>
    <t>Přímý díl bez odbočných míst, pevná délka 1.25 m</t>
  </si>
  <si>
    <t>Upevňovací třmen 400 A</t>
  </si>
  <si>
    <t>Odbočná skříň s 1x3f jističem (C) 16A, 1x zásuvka 3f/25A</t>
  </si>
  <si>
    <t>Rozváděče NN</t>
  </si>
  <si>
    <t>Rozváděč RDC, specifikace dle schematu zapojení, komplet</t>
  </si>
  <si>
    <t>Rozváděč RTN, specifikace dle schematu zapojení, komplet</t>
  </si>
  <si>
    <t>Rozváděč RSDA, specifikace dle schematu zapojení, komplet</t>
  </si>
  <si>
    <t>Rozváděč RSDB, specifikace dle schematu zapojení, komplet</t>
  </si>
  <si>
    <t>Rozváděč ATS, specifikace dle schematu zapojení, komplet</t>
  </si>
  <si>
    <t>Rozváděč RFV1, specifikace dle schematu zapojení, komplet</t>
  </si>
  <si>
    <t>PDU</t>
  </si>
  <si>
    <t>PDU 3f. 30kW s měřením celkové spotřeby a komunikací ETH, s napájecím kabelem a zástrčkou 3f/63A</t>
  </si>
  <si>
    <t>dodávka profese Slaboproud</t>
  </si>
  <si>
    <t>PDU 3f. 11kW s měřením celkové spotřeby a komunikací ETH, s napájecím kabelem a zástrčkou 3f/25A</t>
  </si>
  <si>
    <t>UPS</t>
  </si>
  <si>
    <t>modul pro UPS ABB DPA500</t>
  </si>
  <si>
    <t>Bateriový rack TP200, včetně baterií, 100Ah</t>
  </si>
  <si>
    <t>Kabelové trasy a prostupy</t>
  </si>
  <si>
    <t>Kabelová trasa S FUNKČNÍ INTEGRITOU PŘI POŽÁRU uvnitř rozvodny RDC pro obvody EPS a E-STOP, umístění na stěně, 100x50</t>
  </si>
  <si>
    <t>Kabelová trasa na podlaze pod zdvojenou podlahou 500x200 pro silnoproudé technologické rozvody</t>
  </si>
  <si>
    <t>Kabelová trasa (bez kabelů) v zemi, 12x chránička kopodur 110mm, rozpěrky po 0,5 metru, zalito betonem</t>
  </si>
  <si>
    <t>Kabelové žlaby a konzole šířky 600mm (nová trasa ve stávajícím kolektoru) (celkem dvě trasy pod sebou)</t>
  </si>
  <si>
    <t>Příchytky a drobný materiál pro vedení kabelů ve stávající trase ve stávajícím kolektoru na stávajících žlabech a konzolích (celkem dvě trasy pod sebou)</t>
  </si>
  <si>
    <t>Prostup z kabelového kolektoru do rozvodny (ATS)</t>
  </si>
  <si>
    <t>Požární ucpávka pro Prostup z kabelového kolektoru do rozvodny (ATS)</t>
  </si>
  <si>
    <t>Kabelový prostup (pod zdvojenou podlahou) ve zdi, rozměr 200x1000 mm</t>
  </si>
  <si>
    <t>Kabelový prostup (pod zdvojenou podlahou) ve zdi, rozměr 250x300 mm</t>
  </si>
  <si>
    <t>Kabelový prostup stropem z rozvodny na střechu pro kabeláž k rozvaděči RFV a k zařízení VZT, průměr 100 mm</t>
  </si>
  <si>
    <t>Elektroinstalační materiál</t>
  </si>
  <si>
    <t>HOP / MET (hlavní ochranná přípojnice)</t>
  </si>
  <si>
    <t>POP (podružná ochranná přípojnice)</t>
  </si>
  <si>
    <t>Tlačítko EMERGENCY STOP, na povrch, komplet, 4xNC, pod sklíčkem</t>
  </si>
  <si>
    <t>Zásuvka 1f, IP43, 16A, na povrch</t>
  </si>
  <si>
    <t>Zásuvka 3f, IP43, 16A, na povrch</t>
  </si>
  <si>
    <t>Vypínač řaz. Č.6, IP44, na povrch</t>
  </si>
  <si>
    <t>Výkonový jistič, In=2000A, Ik=55kA, ruční pohon, výměna v poli 4 stávající hlavní rozvodny HR</t>
  </si>
  <si>
    <t>Drobný elektroinstalační materiál (příchytky, příchytky s funkcí při požáru, pásky apod.)</t>
  </si>
  <si>
    <t>Svítidla</t>
  </si>
  <si>
    <t>LED prachotěsné svítidlo, opálový PC kryt, IK08, včetně nosného systému, MODUS VLO5000M2W</t>
  </si>
  <si>
    <t>Nástěnné LED nouzové svítidlo INFINITY s piktogramem, MODUS IF2BWS/1W - exit</t>
  </si>
  <si>
    <t>LED přisazené nouzové svítidlo HELIOS HHP, 6x1W, MODUS HHP/6x1W</t>
  </si>
  <si>
    <t>Kabely</t>
  </si>
  <si>
    <t>1-AYKY 4x240 (kromě propojení MG s ATS)</t>
  </si>
  <si>
    <t>1-AYKY 4x240 (nové propojení MG s ATS)</t>
  </si>
  <si>
    <t>1-YY 4x1x120</t>
  </si>
  <si>
    <t>CYKY-O 2x4</t>
  </si>
  <si>
    <t>CYKY-J 5x16</t>
  </si>
  <si>
    <t>CYKY-J 5x10</t>
  </si>
  <si>
    <t>CYKY-J 3x1,5 (stavební elektroinstalace)</t>
  </si>
  <si>
    <t>CYKY-J 3x2,5 (stavební elektroinstalace)</t>
  </si>
  <si>
    <t>1-YY 240 černá</t>
  </si>
  <si>
    <t>H07V-K 120</t>
  </si>
  <si>
    <t>1-YY 120 černá</t>
  </si>
  <si>
    <t>YSLY-OZ 4x1,5</t>
  </si>
  <si>
    <t>YSLY-OZ 16x0,5</t>
  </si>
  <si>
    <t>;</t>
  </si>
  <si>
    <t>PRAFlaDur P90 2x2,5</t>
  </si>
  <si>
    <t>J-Y(ST)Y 1x2x0,8</t>
  </si>
  <si>
    <t>FTP cat.5e</t>
  </si>
  <si>
    <t>3-CHBU 240</t>
  </si>
  <si>
    <t>3-CHBU 120</t>
  </si>
  <si>
    <t>1-CHBU 240</t>
  </si>
  <si>
    <t>1-CXKH-R 5x16</t>
  </si>
  <si>
    <t>1-CXKH-R 5x10</t>
  </si>
  <si>
    <t>1-CXKH-R 3x1,5</t>
  </si>
  <si>
    <t>1-CXKH-R 7Jx1,5</t>
  </si>
  <si>
    <t>1-CXKH-R 3x2,5</t>
  </si>
  <si>
    <t>CYA 6 (pro profesi Slaboproud)</t>
  </si>
  <si>
    <t>CYA 16 (pro profesi Slaboproud)</t>
  </si>
  <si>
    <t>1-CXKH-R 240</t>
  </si>
  <si>
    <t>Výkopové práce a ostatní činnosti</t>
  </si>
  <si>
    <t>Kompletní zprovoznění UPS, EPO, komunikace, atd.</t>
  </si>
  <si>
    <t>Kompletní zprovoznění bateriových racků, BMS, EPO, komunikace, atd.</t>
  </si>
  <si>
    <t>UKONČENÍ KABELU průřezu 240, kabelové oko</t>
  </si>
  <si>
    <t>UKONČENÍ KABELU 1-CHBU 1x240</t>
  </si>
  <si>
    <t>Ukončení kabelů CYKY, CXKH-R, CYA, CSKH-V, LiYCY, FTP, PraFlaDur P90, SHKFH-R, H07V-K</t>
  </si>
  <si>
    <t>Pokládka kabelů pro pevné uložení</t>
  </si>
  <si>
    <t xml:space="preserve">Hloubení kabelových rýh ručně šířka 600mm, hloubka 900mm, hornina třídy 2-4 </t>
  </si>
  <si>
    <t>Řezání betonu komunikace před výkopovými pracemi</t>
  </si>
  <si>
    <t>Obnova povrchu komunikace</t>
  </si>
  <si>
    <t>Zásyp kabelových rýh strojně</t>
  </si>
  <si>
    <t>Stavební přípomoci včetně průrazů pro kabely</t>
  </si>
  <si>
    <t>Požární ucpávky v budově DC</t>
  </si>
  <si>
    <t>Vedlejší rozpočtové náklady 3%</t>
  </si>
  <si>
    <t>Přesun hmot</t>
  </si>
  <si>
    <t>Celková prohlídka a vyhotovení revizní zprávy</t>
  </si>
  <si>
    <t>Předávací dokumetnace včetně dokumentace skutečného provedení stavby</t>
  </si>
  <si>
    <t>Doprava technologie, pracovníků, stěhování technologie a ubytování</t>
  </si>
  <si>
    <t>Účast zhotovitele na kontrolních dnech</t>
  </si>
  <si>
    <t>Výrobní dokumentace / dílenská</t>
  </si>
  <si>
    <t>Koordinace</t>
  </si>
  <si>
    <t>Spoluprace s revizním technikem</t>
  </si>
  <si>
    <t>Součinnost zhotovitele při uvedení stavby do provozu</t>
  </si>
  <si>
    <t>Ekologická likvidace vzniklých odpadů</t>
  </si>
  <si>
    <t>Poznámka: Všechny položky v tomto rozpočtu zahrnují náklady přesunu hmot.
Nedílnou součásti tohoto výkazu výměr / rozpočtu je i technická zpráva a výkresová dokumentace.
Pokud to není uvedeno jinak (na samostatným řádku), dodávka zahrnuje i montáž zařízení.
Montáž jednotlivých zařízení včetně kotvícího, spojovacího, těsnícího a montážního materiálu.</t>
  </si>
  <si>
    <t>TECHNICKO-CENOVÁ SPECIFIKACE</t>
  </si>
  <si>
    <t xml:space="preserve"> </t>
  </si>
  <si>
    <t>Název akce :</t>
  </si>
  <si>
    <t>Univerzita Karlova, Matematicko-fyzikální fakulta</t>
  </si>
  <si>
    <t>Čís. nabídky :</t>
  </si>
  <si>
    <t>N231-0735</t>
  </si>
  <si>
    <t>Část:</t>
  </si>
  <si>
    <t>Stupeň:</t>
  </si>
  <si>
    <t>Projekční rozpočet</t>
  </si>
  <si>
    <t>142 21 Praha 4</t>
  </si>
  <si>
    <t>Zpracoval:</t>
  </si>
  <si>
    <t>Lukáš Galčan</t>
  </si>
  <si>
    <t>tel: +420 777 228 102</t>
  </si>
  <si>
    <t>lukas.galcan@category.cz</t>
  </si>
  <si>
    <t>V Brně dne:</t>
  </si>
  <si>
    <t>18.02.2024</t>
  </si>
  <si>
    <t>Platnost:</t>
  </si>
  <si>
    <t>30 dní</t>
  </si>
  <si>
    <t>Rekapitulace rozpočtů</t>
  </si>
  <si>
    <t>CELKEM bez DPH :</t>
  </si>
  <si>
    <t>Rozpočet číslo :</t>
  </si>
  <si>
    <t>R E K A P I T U L A C E</t>
  </si>
  <si>
    <t>Materiál</t>
  </si>
  <si>
    <t>Montážní práce</t>
  </si>
  <si>
    <t>HZS</t>
  </si>
  <si>
    <t>Ostatní náklady-doprava mont. pracovníků, projekt skutečného stavu, VRN</t>
  </si>
  <si>
    <t>Celkem bez DPH</t>
  </si>
  <si>
    <t>V Ý K A Z  V Ý M Ě R</t>
  </si>
  <si>
    <t>Popis položky</t>
  </si>
  <si>
    <t>Počet</t>
  </si>
  <si>
    <t>Jedn. cena</t>
  </si>
  <si>
    <t>kpl</t>
  </si>
  <si>
    <t>h</t>
  </si>
  <si>
    <t>Dodávky</t>
  </si>
  <si>
    <t>Montážní sada do DR M6</t>
  </si>
  <si>
    <t>Štítek označovací dle TIA/EIA-606 na kabel, zásuvku, panel</t>
  </si>
  <si>
    <t>Spojka SZM1</t>
  </si>
  <si>
    <t>Trubka ohebná 750N, průměr 32/24,3mm, bezhalogenová</t>
  </si>
  <si>
    <t>Kovový GRIP střední</t>
  </si>
  <si>
    <t>Vodič(CYA)  H07V-K 6 zz</t>
  </si>
  <si>
    <t>Měření, programování, nastavení a oživení</t>
  </si>
  <si>
    <t>MM/SM-POW-MESvýkonové obousměrné měření optického vlákna</t>
  </si>
  <si>
    <t>Zpracování měřícího protokolu</t>
  </si>
  <si>
    <t>Příprava ke komplexní zkoušce, zkouška</t>
  </si>
  <si>
    <t>Revize</t>
  </si>
  <si>
    <t>Krabice s funkční schopností při požáru - nástěnná vč. keramické svorkovnice</t>
  </si>
  <si>
    <t>Kabel metalický,  Cat.6A , 4-pair, LSZH ,venkovní provedení</t>
  </si>
  <si>
    <t>Držák zásuvky na kabelový žlab</t>
  </si>
  <si>
    <t>Příchytka kabelu vč. kotvy, funkční schopnost při požáru</t>
  </si>
  <si>
    <t>Zaučení obsluhy</t>
  </si>
  <si>
    <t>Koordinace s ostatními profesemi</t>
  </si>
  <si>
    <t>Revize dle ČSN</t>
  </si>
  <si>
    <t>Spolupráce s revizním technikem</t>
  </si>
  <si>
    <t>Slaboproud</t>
  </si>
  <si>
    <t>Změna využití a stavební úpravy stávajícího objektu garáží na serverovnu
v areálu Univerzity Karlovy, Matematicko-fyzikální fakulty</t>
  </si>
  <si>
    <t>V Holešovičkách 2/747, 180 00 Praha 8</t>
  </si>
  <si>
    <t>Univerzita Karlova - Matematicko-fyzikální fakutla
Ovocný th 560/5
Staré Město, 110 00, Praha 1</t>
  </si>
  <si>
    <t>SLP technologie - 1. etapa</t>
  </si>
  <si>
    <t>Předkonektorovaná SM optická a metalická kabeláž 6A</t>
  </si>
  <si>
    <t>CCTV</t>
  </si>
  <si>
    <t>Serverové rozvaděče, PDU a krytovaná ulička</t>
  </si>
  <si>
    <t>Kabelové trasy</t>
  </si>
  <si>
    <t>PZTS - doplnění stávajícího systému</t>
  </si>
  <si>
    <t>SKS pro infrastrukturu</t>
  </si>
  <si>
    <t>ACS</t>
  </si>
  <si>
    <t>R231-03963</t>
  </si>
  <si>
    <t>Měření</t>
  </si>
  <si>
    <t>Optická předkonektorovaná kabeláž</t>
  </si>
  <si>
    <t>Optická SM kazeta, 24LC portů, 2x12f MPO, rovná, integrované protiprach. krytky</t>
  </si>
  <si>
    <t>Optická SM kazeta, 24LC portů, 2x12f MPO, kříž., integrované protiprach. krytky</t>
  </si>
  <si>
    <t>Optická SM kazeta, 12LC portů, 1x12f MPO, rovná, integrované protiprach. krytky</t>
  </si>
  <si>
    <t>Optická SM kazeta, 12LC portů, 1x12f MPO, kříž., integrované protiprach. krytky</t>
  </si>
  <si>
    <t>Adaptér pro optickou/metalickou kazetu</t>
  </si>
  <si>
    <t>Záslepka volné pozice vany</t>
  </si>
  <si>
    <t>Singlemode předkonektorovaný optický kabel, 12vl. MPO/MPO, LSZH, 10m</t>
  </si>
  <si>
    <t>Singlemode předkonektorovaný optický kabel, 12vl. MPO/MPO, LSZH, 15m</t>
  </si>
  <si>
    <t>Singlemode předkonektorovaný optický kabel, 12vl. MPO/MPO, LSZH, 20m</t>
  </si>
  <si>
    <t>Optický propojovací kabel LC/LC OS2, duplex</t>
  </si>
  <si>
    <t>Optická úhlová vana/panel pro osazení 4x kazeta (metalická/optická), 1U, černá</t>
  </si>
  <si>
    <t>Předkonektorovaný metalický kabel Cat 6A F/FTP LSZH, 6x port v kazetě, 10m</t>
  </si>
  <si>
    <t>Předkonektorovaný metalický kabel Cat 6A F/FTP LSZH, 6x port v kazetě, 15m</t>
  </si>
  <si>
    <t>Předkonektorovaný metalický kabel Cat 6A F/FTP LSZH, 6x port v kazetě, 20m</t>
  </si>
  <si>
    <t>Metalický propojovací kabel 6A stíněný</t>
  </si>
  <si>
    <t>Záslepka 1U vč. montážní sady</t>
  </si>
  <si>
    <t>Drobný instalační materiál, suchý zip vyvazovací, montážní sady...</t>
  </si>
  <si>
    <t>MET-6A-11801proměření metalického segmentu dle ISO/IEC 11801</t>
  </si>
  <si>
    <t>Ostatní náklady</t>
  </si>
  <si>
    <t>R231-03966</t>
  </si>
  <si>
    <t>Kamery - připojeno do stávajícího systému v objektu</t>
  </si>
  <si>
    <t>IP dome kamera, 5MP, 2.8mm, WDR 120dB, IR 50m, ePoE, AI, IP67</t>
  </si>
  <si>
    <t>Kompatibilní se stávajícím kamerovým systémeme objektu, parametry popsány v TZ.</t>
  </si>
  <si>
    <t>Základna pro kameru</t>
  </si>
  <si>
    <t>Držák kamery na tyčový nosník (tyčový nosník dodávka stavby)</t>
  </si>
  <si>
    <t>Dešťový kryt pro kameru</t>
  </si>
  <si>
    <t>Switch CISCO C1000-24FP-4G-L Catalyst 1000 24port GE, PoE+ (370 W), 4x1G SFP</t>
  </si>
  <si>
    <t>SFP 1G - LC</t>
  </si>
  <si>
    <t>Přepěťová ochrana 10/100M Ethernet+ PoE A/B nebo Hi PoE (max.90W), IP55 + box</t>
  </si>
  <si>
    <t>Patch panel 24 port FTP, kat. 6A - zadní vyvazovák - plech</t>
  </si>
  <si>
    <t>Kabel metalický stíněný,  Cat.6A , 4-pair, LSZH, B2ca oranžový</t>
  </si>
  <si>
    <t>Konektor RJ45 - 6A</t>
  </si>
  <si>
    <t>Propojovací kabely pro IP kamery a IP záznamové zařízení</t>
  </si>
  <si>
    <t>Trubka ohebná/pevná vč. příslušenství - UV stabilní</t>
  </si>
  <si>
    <t>Karabice na povrch vč. průchodek</t>
  </si>
  <si>
    <t>Keystone 6A, stíněný - pro zásuvku</t>
  </si>
  <si>
    <t>Trubka tuhá průměr 32mm, vč. příslušenství a kotevního materiálu, bezhalogenová</t>
  </si>
  <si>
    <t>Drobný instalační materiál</t>
  </si>
  <si>
    <t>Provozní kniha CCTV</t>
  </si>
  <si>
    <t>Programování a nastavení stávajícího serveru CCTV, funkční zkouška</t>
  </si>
  <si>
    <t>Kamerové zkoušky s uživatelem</t>
  </si>
  <si>
    <t>Revizní práce, měření, zpráva o výchozí kontrole a provozuschopnosti CCTV</t>
  </si>
  <si>
    <t>R231-03975</t>
  </si>
  <si>
    <t>VX IT skříň pro servery 42U, 800x1200mm, ventil. dveře, zadní vertikálně dělené</t>
  </si>
  <si>
    <t>VX IT sada na vyrovnání potenciálu</t>
  </si>
  <si>
    <t>Bočnice VX IT 2000x1200 nasouv., horizontálně dělená, RAL7035</t>
  </si>
  <si>
    <t>Spojka pro řadové spojení, vnější 3mm, VX IT</t>
  </si>
  <si>
    <t>Dělící stěna pro rack VX IT s výřezy</t>
  </si>
  <si>
    <t>Vzduchová přepážka pro VX IT 800x2000, 19" standard, RAL9005, 6 zaslep. panelů</t>
  </si>
  <si>
    <t>Systémový nosič pro kabelové trasy</t>
  </si>
  <si>
    <t>Zaslepovací panel, 3x3U, rychlé upevnění bez šroubů RAL 9005</t>
  </si>
  <si>
    <t>VX IT kabelová trasa 145mm,  výška skříně 2000mm</t>
  </si>
  <si>
    <t>Vertikální kabelový kanál pro VX IT s 19" výška 2000mm, RAL9005</t>
  </si>
  <si>
    <t>PDU metered, 400V, 3PY, 16A, 42 Outlets: 36 x IEC-C13, 6 x IEC-C19,</t>
  </si>
  <si>
    <t>Input:IEC60309 16A, 11.1kVA, Inlet  metered, bottom-bottom feed, 0U, iX7 controller, 2 x USB-A, USB-B and sensor connection, high resolution LCD display, dimension 1780x52x43mm.</t>
  </si>
  <si>
    <t>SK dveřní systém 2000x800mm, hloubka racku 1200mm</t>
  </si>
  <si>
    <t>SK systém vedení vzduchu, čelní díl 800x855mm</t>
  </si>
  <si>
    <t>SK systém vedení vzduchu krajní díl. 800x855mm</t>
  </si>
  <si>
    <t>SK systém vedení vzduchu nad racky, středový díl, výška 855 mm, šířka 800mm</t>
  </si>
  <si>
    <t>Transport materiálu na stavbě</t>
  </si>
  <si>
    <t>Ekologická likvidace obalového materiálu</t>
  </si>
  <si>
    <t>R231-03976</t>
  </si>
  <si>
    <t>Kabelový žlab Merkur 2 300/50 (nosník součástí specifikace žlutý žlab)</t>
  </si>
  <si>
    <t>Kabelový kanál pro optickou kabeláž, 300 x 100mm, délka 2 metry, žlutý</t>
  </si>
  <si>
    <t>OptiWay rozbočka T OptiWay, v. 100mm, š. 300mm, žlutá</t>
  </si>
  <si>
    <t>Horizontální ohyb 90° OptiWay, v. 100mm, š. 300mm, žlutý</t>
  </si>
  <si>
    <t>Spojka, 300 x 100mm, žlutá</t>
  </si>
  <si>
    <t>Kabelový přímý přepad 100mm - spad, žlutá</t>
  </si>
  <si>
    <t>Spojka, 100 x 100mm, žlutá</t>
  </si>
  <si>
    <t>Vyústění, 100 x 100mm, žlutá</t>
  </si>
  <si>
    <t>Koncový kryt v. 100mm, š. 300mm, žlutý</t>
  </si>
  <si>
    <t>Vyústění v. 100mm, š. 300mm, žluté</t>
  </si>
  <si>
    <t>Montážní konzole pro žlab na závitovou tyč - žlutý žlab + drátěný žlab</t>
  </si>
  <si>
    <t>Nosník závitové tyče do stropu</t>
  </si>
  <si>
    <t>Závitová tyč</t>
  </si>
  <si>
    <t>Spojka záv. tyče 16mm</t>
  </si>
  <si>
    <t>Krytka závitové tyče</t>
  </si>
  <si>
    <t>Čepička</t>
  </si>
  <si>
    <t>Spojovací materiál a kotvící materiál ( šrouby, kotvy, matice a podložky )</t>
  </si>
  <si>
    <t>Kabelový svod KSM-GZ do racku</t>
  </si>
  <si>
    <t>Zpřístupnění a úprava stávajícíh kabelových tras</t>
  </si>
  <si>
    <t>Prostupy, jádrové vrtání</t>
  </si>
  <si>
    <t>R231-03977</t>
  </si>
  <si>
    <t>MK8 LCD klávesnice pro ústředny Galaxy Flex a Dimension</t>
  </si>
  <si>
    <t>G8P - Koncentrátor 8 zón + 4 PGM výstupy v plastovém krytu s</t>
  </si>
  <si>
    <t>P026-B - Modul systémového posilovacího zdroje 2,75A v kovov</t>
  </si>
  <si>
    <t>Akumulátor 12V/17Ah se šroubovými svorkami M5 a životností až 5 let, VdS</t>
  </si>
  <si>
    <t>Stropní duální PIR + MW detektor, dosah průměr 8m/360°, antimasking</t>
  </si>
  <si>
    <t>Držák čidla - stropní</t>
  </si>
  <si>
    <t>MAS303 - Čtyř drátový plastový polarizovaný magnetický konta</t>
  </si>
  <si>
    <t>RKZ111 - Plastová nízká propojovací krabice pro povrchovou m</t>
  </si>
  <si>
    <t>ART1490BZ - Signalizační "jumbo" LED dioda s bzučákem v plas</t>
  </si>
  <si>
    <t>OS365 - Venkovní zálohovaná siréna 110dB/1m, červený maják,</t>
  </si>
  <si>
    <t>Materiál pro propojení k EPS</t>
  </si>
  <si>
    <t>Relé 24V (časové) vč. patice a příslušenství</t>
  </si>
  <si>
    <t>Relé 12V  vč. patice a příslušenství</t>
  </si>
  <si>
    <t>Drobný a podružný instalační materiál</t>
  </si>
  <si>
    <t>Přepěťová ochrana</t>
  </si>
  <si>
    <t>Skříň plastová na povrch, 316x396x160, plné dveře, IP55</t>
  </si>
  <si>
    <t>Kabel metalický stíněný,  Cat.6A , 4-pair, LSZH, B2ca oranžový - napájení</t>
  </si>
  <si>
    <t>Kabel metalický stíněný,  Cat.6A , 4-pair, LSZH, B2ca o - data a ostatní kabeláž</t>
  </si>
  <si>
    <t>Kabel PRAFLADUR-J 3 X 2,5 P60- R</t>
  </si>
  <si>
    <t>Plastová instalační lišta 40x20, bezhalogenová vč. příslušenství</t>
  </si>
  <si>
    <t>Programování a nastavení ústředny PZTS, funkční zkouška</t>
  </si>
  <si>
    <t>Revizní práce, měření, zpráva o výchozí kontrole a provozuschopnosti PZTS</t>
  </si>
  <si>
    <t>R231-03978</t>
  </si>
  <si>
    <t>Datová zásuvka pro 2x kystone vč. rámečku a krytky</t>
  </si>
  <si>
    <t>Datová zásuvka pro 1 kystone do parapetního žlabu</t>
  </si>
  <si>
    <t>Propojovací kabel 6A, stíněný, 2m</t>
  </si>
  <si>
    <t>Vyvazovací panel 1U</t>
  </si>
  <si>
    <t>Police do RACKu 1U, hloubka 450mm</t>
  </si>
  <si>
    <t>KOPOS KANÁL PARAPET PLAST PK 130X65 D 2M/6M</t>
  </si>
  <si>
    <t>Koncový kryt žlabu</t>
  </si>
  <si>
    <t>Krabice hluboká KPR</t>
  </si>
  <si>
    <t>Spolupráce s dodavatelem při zapojování a zkouškách</t>
  </si>
  <si>
    <t>R231-03997</t>
  </si>
  <si>
    <t>6x čtečka</t>
  </si>
  <si>
    <t>komunikační jednotka CK721</t>
  </si>
  <si>
    <t>S300-DIN-RDR8S</t>
  </si>
  <si>
    <t>1x S300-DIN-I32O16</t>
  </si>
  <si>
    <t>Switch 24 port vč. SFP</t>
  </si>
  <si>
    <t>Krabice KU68 – 10ks</t>
  </si>
  <si>
    <t>CYSY 2x1.5</t>
  </si>
  <si>
    <t>1x batery zdroj 12V 15A</t>
  </si>
  <si>
    <t>1x baterie 12V 17Ah</t>
  </si>
  <si>
    <t>1x batery zdroj 24V 10A</t>
  </si>
  <si>
    <t>2x baterie 12V 32Ah</t>
  </si>
  <si>
    <t>1xPlechová skřín s dinlištou 800x600x260</t>
  </si>
  <si>
    <t>2xPlechová skřín 500x400x260 (pro batery zdroje)</t>
  </si>
  <si>
    <t>1x Programování</t>
  </si>
  <si>
    <t>1x instalaci</t>
  </si>
  <si>
    <t>Změna využití a stavební úpravy stávajícího objektu garáží na serverovnu
v areálu Univerzity Karlovy, Matematicko-fyzikální fakulty
V Holešovičkách 2/747, 180 00 Praha 8</t>
  </si>
  <si>
    <t>Servervovna</t>
  </si>
  <si>
    <t>D.1.4.2 - Vzduchotechnika a chlazení - etapa I.</t>
  </si>
  <si>
    <t>Univerzita Karlova, Matematicko-fyzikální fakulta
Sídlo: Ovocný trh 560/5, 116 36 Praha 1
Adresa: Ke Karlovu 2027/3, 121 16 Praha 2</t>
  </si>
  <si>
    <t>Ing. David Staněk</t>
  </si>
  <si>
    <t>J.cena [CZK]</t>
  </si>
  <si>
    <t>Cena celkem [CZK]</t>
  </si>
  <si>
    <t>Cenová soustava</t>
  </si>
  <si>
    <t>Serverovna</t>
  </si>
  <si>
    <t>1.1, 1.2, 1.3, 1.4</t>
  </si>
  <si>
    <t>Klimatizační jednotka nástřešní vzduch/vzduch s kompresorovým chlazením a freecoolingem, cena včetně zprovoznění a MaR.</t>
  </si>
  <si>
    <t>Technickou specifikaci viz. technická specifikace (D.1.4.2-02_TSZ) a tabulka zařízení (D.1.4.2-03_TabZ);
Chladicí výkon: 71 kW
Vzduchový výkon: 15 000 m3/h</t>
  </si>
  <si>
    <t>Kompaktní odvlhčovač integrovaný do jednotky</t>
  </si>
  <si>
    <t>Kompaktní zvlhčovač integrovaný do jednotky</t>
  </si>
  <si>
    <t>Nosná rámová konstrukce pod klimatizační jednotku, upevněna do nosné části střešní konstrukce, včetně montáže</t>
  </si>
  <si>
    <t>Montáž klimatizační jednotky, osazení na rámovou konstrukci na střechu, včetně připravení prostupu s manžetou na sání a výfuk do objektu</t>
  </si>
  <si>
    <t xml:space="preserve">Drobné stavební přípomoce </t>
  </si>
  <si>
    <t>35t jeřáb</t>
  </si>
  <si>
    <t>Přistavení</t>
  </si>
  <si>
    <t>Jeřábnické práce včetně signalisty</t>
  </si>
  <si>
    <t>hod</t>
  </si>
  <si>
    <t>Vazači nájezd</t>
  </si>
  <si>
    <t>Vazači práce</t>
  </si>
  <si>
    <t>Technická místnost</t>
  </si>
  <si>
    <t>2.1, 2.2</t>
  </si>
  <si>
    <t>Vnitřní kanálová jednotka - dodávka včetně spojovacího, kotvícího a montážního materiálu; rozměr a chladící výkon viz tabulku zařízení, resp. technickou specifikaci</t>
  </si>
  <si>
    <t>Technickou specifikaci viz. technická specifikace (D.1.4.2-02_TSZ) a tabulka zařízení (D.1.4.2-03_TabZ); součásti dodávky dle technické specifikace kabelový ovládač a modul sledování chod / porucha a součásti kanálové jednotky bude i čerpadlo kondenzátu</t>
  </si>
  <si>
    <t>Montáž vnitřní kanálové jednotky</t>
  </si>
  <si>
    <t>3.1, 3.2</t>
  </si>
  <si>
    <t>Venkovní vzduchem chlazená kondenzační jednotka - dodávka včetně spojovacího, kotvícího a montážního materiálu; rozměr a chladící výkon viz technickou specifikaci</t>
  </si>
  <si>
    <t xml:space="preserve">Technickou specifikaci viz. technická specifikace (D.1.4.2-02_TSZ) a tabulka zařízení (D.1.4.2-03_TabZ); součásti dodávky dle technické specifikace i betónové kostky včetně fólie pro uložení venkovních kondenzačních jednotek na střeše objektu </t>
  </si>
  <si>
    <t>Montáž venkovní vzduchem chlazené kondenzační jednotky</t>
  </si>
  <si>
    <r>
      <t xml:space="preserve">Cu potrubí určené pro systém klimatizací; rozměr </t>
    </r>
    <r>
      <rPr>
        <sz val="9"/>
        <rFont val="Arial"/>
        <family val="2"/>
        <charset val="238"/>
      </rPr>
      <t xml:space="preserve">Ø12,7 </t>
    </r>
    <r>
      <rPr>
        <sz val="9"/>
        <rFont val="Arial CE"/>
        <family val="2"/>
        <charset val="238"/>
      </rPr>
      <t>mm; tloušťka stěny 0,8 mm včetně tvarovek</t>
    </r>
  </si>
  <si>
    <r>
      <t xml:space="preserve">Cu potrubí určené pro systém klimatizací; rozměr </t>
    </r>
    <r>
      <rPr>
        <sz val="9"/>
        <rFont val="Arial"/>
        <family val="2"/>
        <charset val="238"/>
      </rPr>
      <t xml:space="preserve">Ø28,7 </t>
    </r>
    <r>
      <rPr>
        <sz val="9"/>
        <rFont val="Arial CE"/>
        <family val="2"/>
        <charset val="238"/>
      </rPr>
      <t>mm; tloušťka stěny 1,0 mm včetně tvarovek</t>
    </r>
  </si>
  <si>
    <t>Měděné potrubí určené pro chlazení, klimatizace; vyrobeno dle DIN 8905 (obsah Cu 99,93%); konce uzavřené, případně utěsněné; možné použít tvrdé trubky F22 (R220) - provedení ve svitcích, resp. tvrdé trubky F36 (R290) - provedení v tyčích; dodávka včetně instalačního, montážního, kotvícího a spojovacího materiálu</t>
  </si>
  <si>
    <t>Montáž měděného potrubí</t>
  </si>
  <si>
    <t>Popisné štítky v souladu s ČSN</t>
  </si>
  <si>
    <t>Tepelná izolace s vysokým difúzním odporem; tloušťka izolace 13mm - určena pro Cu potrubí Ø12,7mm</t>
  </si>
  <si>
    <t>Tepelná izolace s vysokým difúzním odporem; tloušťka izolace 13mm - určena pro Cu potrubí Ø28,7mm</t>
  </si>
  <si>
    <r>
      <rPr>
        <sz val="8"/>
        <color rgb="FF7030A0"/>
        <rFont val="Arial CE"/>
        <family val="2"/>
        <charset val="238"/>
      </rPr>
      <t xml:space="preserve">Tepelná izolace ve vnitřním prostředí na bázi kaučuku s vysokým difúzním odporem </t>
    </r>
    <r>
      <rPr>
        <sz val="7"/>
        <color rgb="FF7030A0"/>
        <rFont val="Arial"/>
        <family val="2"/>
        <charset val="238"/>
      </rPr>
      <t>μ</t>
    </r>
    <r>
      <rPr>
        <sz val="7"/>
        <color rgb="FF7030A0"/>
        <rFont val="Calibri"/>
        <family val="2"/>
        <charset val="238"/>
      </rPr>
      <t>≥</t>
    </r>
    <r>
      <rPr>
        <sz val="7"/>
        <color rgb="FF7030A0"/>
        <rFont val="Arial CE"/>
        <family val="2"/>
        <charset val="238"/>
      </rPr>
      <t>7000 dle EN 12086 (DIN 52615); Tepelnou izolaci ve venkovním prostředí na bázi kaučku s vysokým difúzním odporem μ≥7000 dle EN 12086 (DIN 52615) opatřit vrstvou na ochranu před UV zářením a ochranou před mechanickým poškozením</t>
    </r>
  </si>
  <si>
    <t>Montáž tepelné izolace</t>
  </si>
  <si>
    <t>Potrubí pro odvod kondenzátu plastové DN25</t>
  </si>
  <si>
    <t>Topný kabel pro potrubí odvodu kondenzátu</t>
  </si>
  <si>
    <t>Elektrický topný samoregulační kabel o výkonu 9 W/m, topná délka 1 m + min. 2 m připojení napájení</t>
  </si>
  <si>
    <t>Komunikační kabel mezi vnitřní a venkovní jednotkou - viz instalační manuály zařízení</t>
  </si>
  <si>
    <t>Vákuování potrubí</t>
  </si>
  <si>
    <t>Tlakové zkoušky potrubí dusíkem dle národních norem ČSN</t>
  </si>
  <si>
    <t>Zprovoznění chladícího okruhu</t>
  </si>
  <si>
    <t>Dodateční množství chladiva - R32</t>
  </si>
  <si>
    <t>V jednotce je předplněné množství chladiva v dostatečné míře</t>
  </si>
  <si>
    <t>Plechový žlab pro vedení Cu potrubí ve venkovním prostoru včetně víka žlabu</t>
  </si>
  <si>
    <t>Předpokládaný rozměr žlabu 250x100x1,25mm včetně tvarovek; ve žlabu vést všechny vedení pro chlazenítechnologické místnosti</t>
  </si>
  <si>
    <t>Odvod kondenzátu z vnitřních kanálových jednotek - odtoková hadice od vnitřních jednotek systému chlazení a vytvoření stoupacího potrubí s výškou max. 625mm, vývod na střechu</t>
  </si>
  <si>
    <t>Provozní zkouška zařízení, včetně zaregulování systému, včetně propojení se systémem monitoring</t>
  </si>
  <si>
    <t>Pomocné pracovní lešení</t>
  </si>
  <si>
    <t>Hygienické větrání</t>
  </si>
  <si>
    <t>Centrální vzduchotechnická jednotka podstropní - dodávka včetně spojovacího, kotvícího a montážního materiálu; rozměr a chladící výkon viz tabulku zařízení, resp. technickou specifikaci</t>
  </si>
  <si>
    <t>Technickou specifikaci viz. technická specifikace (D.1.4.2-02_TSZ) a tabulka zařízení (D.1.4.2-03_TabZ); součásti dodávky dle technické specifikace kabelový ovládač a modul sledování chod / porucha.</t>
  </si>
  <si>
    <t>Elektrický potrubní předehřev</t>
  </si>
  <si>
    <t>Technickou specifikaci viz. technická specifikace (D.1.4.2-02_TSZ) a tabulka zařízení (D.1.4.2-03_TabZ)</t>
  </si>
  <si>
    <t>Montáž vzduchotechnické jednotky</t>
  </si>
  <si>
    <r>
      <t xml:space="preserve">Potrubí z oboustranně pozinkového plechu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>160 o tl. Plechu 0,45 mm vedené v třídě těsnosti "B"</t>
    </r>
  </si>
  <si>
    <t>Montáž vzduchotechnického potrubí</t>
  </si>
  <si>
    <t>Tepelná izolace z minerální vaty o tl. Min. 40 mm pro kruhové potrubí Ø160</t>
  </si>
  <si>
    <t>Montáž tepelné izolace na VZT potrubí</t>
  </si>
  <si>
    <r>
      <t>Sací přechodová tvarovka se servopohonem (uzavíratelná) ovládaná 24V, rozměr tvarovky 350x350x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>160 mm</t>
    </r>
  </si>
  <si>
    <t>Montáž přechodové tvarovky</t>
  </si>
  <si>
    <t>Montáž včetně vyplnění prostoru prostupu tepelnou izolací z minerální vaty, včetně elektrického napájení a ovládání</t>
  </si>
  <si>
    <t>Protidešťová žaluzie na sání o rozměrech 350x350 mm</t>
  </si>
  <si>
    <t>Montáž protidešťové žaluzie</t>
  </si>
  <si>
    <r>
      <t xml:space="preserve">Výfukový kus délky 300 mm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160 mm, včetně mříže proti ptactvu</t>
    </r>
  </si>
  <si>
    <t>Montáž výfukového kusu, včetně vyplnění prostoru prostupu tepelnou izolací z minerální vaty</t>
  </si>
  <si>
    <t>Montáž včetně vyplnění prostoru prostupu tepelnou izolací z minerální vaty</t>
  </si>
  <si>
    <r>
      <t xml:space="preserve">Dýza kruhová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>160 mm z hliníkové slitiny</t>
    </r>
  </si>
  <si>
    <r>
      <t>Odtahová mřížka jednořadá z pozinkového plechu o rozměrech 725x75 mm; Aef = 0,027 m</t>
    </r>
    <r>
      <rPr>
        <vertAlign val="super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 xml:space="preserve"> na kruhové potrubí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160 mm</t>
    </r>
  </si>
  <si>
    <t>Montáž koncového prvku, včetně zaregulování</t>
  </si>
  <si>
    <r>
      <t xml:space="preserve">Požární klapka s havarijní funkcí (bez napětí zavřeno) určena do kruhového potrubí </t>
    </r>
    <r>
      <rPr>
        <sz val="9"/>
        <rFont val="Calibri"/>
        <family val="2"/>
        <charset val="238"/>
      </rPr>
      <t>Ø</t>
    </r>
    <r>
      <rPr>
        <sz val="9"/>
        <rFont val="Arial CE"/>
        <family val="2"/>
        <charset val="238"/>
      </rPr>
      <t xml:space="preserve"> 160 mm. Maximální doba zavírání 30 s. Napájení 230 V.</t>
    </r>
  </si>
  <si>
    <t>Montáž požární klapky</t>
  </si>
  <si>
    <t>Montáž včetně vyplnění prostoru okolo klapky požární ucpávkou, včetně elektrického propojení</t>
  </si>
  <si>
    <t>Požární klapka s havarijní funkcí (bez napětí zavřeno) o rozměru 200 x 100 mm. Maximální doba zavírání 30 s. Napájení 230 V.</t>
  </si>
  <si>
    <t>Skladový prostor</t>
  </si>
  <si>
    <t>Fasádní mřížka pro prostup 100x100 mm, včetně montáže</t>
  </si>
  <si>
    <t>Síť proti ptactvu, 100x100mm, včetně montáže</t>
  </si>
  <si>
    <t>Změna využití a stavební úpravy stávajícího objektu garáží na serverovnu v areálu Univerzity Karlovy, Matematicko-fyzikální fakulty</t>
  </si>
  <si>
    <t>D.1.4.3 - Stabilní hasící zařízení (GHZ)</t>
  </si>
  <si>
    <t>Č. p.</t>
  </si>
  <si>
    <t>Mn.</t>
  </si>
  <si>
    <t>Měr. Jed.</t>
  </si>
  <si>
    <t>Jed. cena v Kč</t>
  </si>
  <si>
    <t>Celková              cena v Kč</t>
  </si>
  <si>
    <t xml:space="preserve">Poznámka </t>
  </si>
  <si>
    <t>STROJNÍ ČÁST GHZ</t>
  </si>
  <si>
    <t>1.1</t>
  </si>
  <si>
    <t>Ocelová tlaková nádoba bezešvá 140 l, 42 bar, materiál uhlíková ocel, Ø 360 mm, vertikální instalace</t>
  </si>
  <si>
    <t>1.2</t>
  </si>
  <si>
    <t>Vypouštěcí flexi hadice 1 1/2" 42 bar</t>
  </si>
  <si>
    <t>1.3</t>
  </si>
  <si>
    <t>Hasivo FK-5-1-12 při koncentraci 5,6% dle normy ČSN EN 15004-2</t>
  </si>
  <si>
    <t>1.4</t>
  </si>
  <si>
    <t>Uchycení láhve ke zdi pomocí montážní obruče</t>
  </si>
  <si>
    <t>1.5</t>
  </si>
  <si>
    <t>Pilotní láhev 3 l včetně elektricky ovládaného ventilu, 75 bar, materiál ocel, IP65, U=24V, I=0,5A</t>
  </si>
  <si>
    <t>1.6</t>
  </si>
  <si>
    <t>Kontaktní manometr na hasicí láhví, rozsah 0-100 bar, s propojovacím kabelem</t>
  </si>
  <si>
    <t>1.7</t>
  </si>
  <si>
    <t>Propojovací flexibilní hadice 1/4´´, délka 700 mm, maximální pracovní tlak 366 bar</t>
  </si>
  <si>
    <t>1.8</t>
  </si>
  <si>
    <t>Propojovací flexibilní hadice 1/4´´, délka 1500 mm, maximální pracovní tlak 366 bar</t>
  </si>
  <si>
    <t>1.9</t>
  </si>
  <si>
    <t>Sběrné potrubí DN 40 pro připojení 2 láhví, provozní tlak 42 bar, včetně připojovacích zpětných klapek</t>
  </si>
  <si>
    <t>1.10</t>
  </si>
  <si>
    <t>Tryska s připojením na potrubí DN 32, materiál mosaz</t>
  </si>
  <si>
    <t>1.11</t>
  </si>
  <si>
    <t>Pozinkované ocelové rozvodné potrubí DN 40, 60 bar,  vnější průměr 48,5 mm, tloušťka stěny 3,2 mm</t>
  </si>
  <si>
    <t>1.12</t>
  </si>
  <si>
    <t>Pozinkované ocelové rozvodné potrubí DN 32, 60 bar,  vnější průměr 42,4 mm, tloušťka stěny 3,2 mm</t>
  </si>
  <si>
    <t>1.13</t>
  </si>
  <si>
    <t>Koleno DN 40</t>
  </si>
  <si>
    <t>1.14</t>
  </si>
  <si>
    <t>Koleno DN 32</t>
  </si>
  <si>
    <t>1.15</t>
  </si>
  <si>
    <t>T-kus DN 40</t>
  </si>
  <si>
    <t>1.16</t>
  </si>
  <si>
    <t>T-kus DN 32</t>
  </si>
  <si>
    <t>1.17</t>
  </si>
  <si>
    <t>Zátka DN 32</t>
  </si>
  <si>
    <t>1.18</t>
  </si>
  <si>
    <t>Vsuvka DN 32</t>
  </si>
  <si>
    <t>1.19</t>
  </si>
  <si>
    <t>Redukce DN 40 - DN 32</t>
  </si>
  <si>
    <t>1.20</t>
  </si>
  <si>
    <t>Uchycení potrubí - Konzole lištová délka 300 mm včetně šroubů a závitových tyčí</t>
  </si>
  <si>
    <t>1.21</t>
  </si>
  <si>
    <t>Uchycení potrubí - Objímka DN 40 pro upevnění potrubí</t>
  </si>
  <si>
    <t>1.22</t>
  </si>
  <si>
    <t>Uchycení potrubí - Objímka DN 32 pro upevnění potrubí</t>
  </si>
  <si>
    <t>1.23</t>
  </si>
  <si>
    <t>Samotížná přetlaková klapka obousměrná, rozměr 500x500 mm, včetně venkovního krytu proti povětrnostním vlivům a vnitřní ochrané mřížky, např. Apreco SGV-0505</t>
  </si>
  <si>
    <t>ELEKTRICKÁ ČÁST GHZ</t>
  </si>
  <si>
    <t>2.1</t>
  </si>
  <si>
    <t>Ústředna GHZ, certifikovaná pro použití s hasicími systémy</t>
  </si>
  <si>
    <t>2.2</t>
  </si>
  <si>
    <t>Akumulátor 12V, 7Ah</t>
  </si>
  <si>
    <t>2.3</t>
  </si>
  <si>
    <t xml:space="preserve">Krabice rozhraní GHZ/EPS </t>
  </si>
  <si>
    <t>2.4</t>
  </si>
  <si>
    <t>Opticko kouřový hlásič</t>
  </si>
  <si>
    <t>2.5</t>
  </si>
  <si>
    <t>Patice opticko kouřového hlásiče</t>
  </si>
  <si>
    <t>2.6</t>
  </si>
  <si>
    <t>Spouštěcí tlačítko GHZ (žluté)</t>
  </si>
  <si>
    <t>2.7</t>
  </si>
  <si>
    <t>Blokovací tlačítko GHZ (modré)</t>
  </si>
  <si>
    <t>2.8</t>
  </si>
  <si>
    <t xml:space="preserve">Siréna IP54, barva červená, hlasitost v 1m 100dB, ø93 mm, výška75 mm </t>
  </si>
  <si>
    <t>2.9</t>
  </si>
  <si>
    <t xml:space="preserve">Siréna s majákem IP54, barva červená, frekvence 60/minutu, hlasitost v 1m 100dB, ø93 mm, výška 121 mm </t>
  </si>
  <si>
    <t>2.10</t>
  </si>
  <si>
    <t>Varovný signalizační panel</t>
  </si>
  <si>
    <t>2.11</t>
  </si>
  <si>
    <t>Uzemnění systému GHZ</t>
  </si>
  <si>
    <t>2.12</t>
  </si>
  <si>
    <t>Kabel B2ca s1, d0 typ 1x2x0,8</t>
  </si>
  <si>
    <t>2.13</t>
  </si>
  <si>
    <t>Montážní a závěsný materiál</t>
  </si>
  <si>
    <t>OSTATNÍ</t>
  </si>
  <si>
    <t>3.1</t>
  </si>
  <si>
    <t>Montáž strojní části GHZ</t>
  </si>
  <si>
    <t>3.2</t>
  </si>
  <si>
    <t>Montáž elektrické části GHZ</t>
  </si>
  <si>
    <t>3.3</t>
  </si>
  <si>
    <t>Tlaková zkouška potrubních tras</t>
  </si>
  <si>
    <t>3.4</t>
  </si>
  <si>
    <t>Zprovoznění, programování, individuální vyzkoušení</t>
  </si>
  <si>
    <t>3.5</t>
  </si>
  <si>
    <t>Výchozí kontrola provozuschopnosti a zkouška činnosti</t>
  </si>
  <si>
    <t>3.6</t>
  </si>
  <si>
    <t>Zaškolení obsluhy a provozu</t>
  </si>
  <si>
    <t>3.7</t>
  </si>
  <si>
    <t>Přesun materiálů, ostatní náklady</t>
  </si>
  <si>
    <t>3.8</t>
  </si>
  <si>
    <t>Zkouška integrity místnosti (Door fan test)</t>
  </si>
  <si>
    <t>3.9</t>
  </si>
  <si>
    <t>Dokumentace skutečného provedení stavby</t>
  </si>
  <si>
    <t>CENA CELKEM</t>
  </si>
  <si>
    <t>Stabilní hasicí zařízení GHZ</t>
  </si>
  <si>
    <t>Vzduchotechnika</t>
  </si>
  <si>
    <t>Rekapitulace  - ETAPA 1</t>
  </si>
  <si>
    <t>D.1.4.2 - Vzduchotechnika a chlazení - etapa II</t>
  </si>
  <si>
    <t>Etapa II</t>
  </si>
  <si>
    <t>Vodní chlazení IT</t>
  </si>
  <si>
    <t>V případě osazení technologie na střeše v etapě 1 současně s technologií z etapy 2 je možné snížit náklady na jeřáb a jeřábnické práce</t>
  </si>
  <si>
    <t>Zařízení</t>
  </si>
  <si>
    <t>8.1</t>
  </si>
  <si>
    <t>Chiller se šroubovým kompresorem a s vodou chlazeným kondenzátorem</t>
  </si>
  <si>
    <t>Montáž chilleru, včetně veškerého přislušenství pro provoz chilleru</t>
  </si>
  <si>
    <t>9.1, 9.2</t>
  </si>
  <si>
    <t>Montáž suchého chladiče na střeše objektu, včetně montáže a propojení s veškerým příslučenstvím suchého chladiče</t>
  </si>
  <si>
    <t>Suchý chladič musí splňovat veškeré technické náležitosti specifikované v projektové dokumentaci (technická zpráva, tabulka zařízení, technická specifikace a výkresový dokumentace)</t>
  </si>
  <si>
    <t>10.1</t>
  </si>
  <si>
    <t>Montáž deskového výměníku, včetně přirub a protipřirub</t>
  </si>
  <si>
    <t>10.2</t>
  </si>
  <si>
    <t>11.1, 11.2</t>
  </si>
  <si>
    <t>Montáž oběhového čerpadla</t>
  </si>
  <si>
    <t>Oběhové čerpadlo musí splňovat veškeré technické náležitosti specifikované v projektové dokumentaci (technická zpráva, tabulka zařízení, technická specifikace a výkresový dokumentace)</t>
  </si>
  <si>
    <t>11.3</t>
  </si>
  <si>
    <t>11.4</t>
  </si>
  <si>
    <t>Jednostupňové suchoběžné odstředivé čerpadlo v provedení INLINE montáže do chladícího okruhu, vč. protipřírub, atd. DN65; Q = 50,53 m3/h;  dopravní výška = 11 m;  2,2 kW; 4,65 A;  400 V - dodávka s kompletním příslušenstvím (spojovací, kotvící, těsnící a montážní materiál)</t>
  </si>
  <si>
    <t>12.1</t>
  </si>
  <si>
    <t>Automatické doplňování teplonosného média pro systém s glykolovou směsí,  včetně nádrže o objemu 200 litrů pro teplnosné médium, včetně řídícího modulu se sledováním stavu chod / porucha a čerpadla pro automatické doplňování a protáčení teplonosného média včetně montáže včetně montáže a uvedení do provozu</t>
  </si>
  <si>
    <t>Montáž automatického doplňovacího zařízení</t>
  </si>
  <si>
    <t>Automatické doplňovací zařízení musí splňovat veškeré technické náležitosti specifikované v projektové dokumentaci (technická zpráva, tabulka zařízení, technická specifikace a výkresový dokumentace)</t>
  </si>
  <si>
    <t>13.1</t>
  </si>
  <si>
    <t>Uzavírací ventil s ochranou proti neoprávněné manipulaci 1"</t>
  </si>
  <si>
    <t>Montáž membránové tlakové expanzní nádoby, včetně montáže uzavíracího ventilu s ochranou</t>
  </si>
  <si>
    <t>Expanzní nádoba musí splňovat veškeré technické náležitosti specifikované v projektové dokumentaci (technická zpráva, tabulka zařízení, technická specifikace a výkresový dokumentace)</t>
  </si>
  <si>
    <t>13.2</t>
  </si>
  <si>
    <t>Uzavírací ventil s ochranou proti neoprávněné manipulaci 3/4 "</t>
  </si>
  <si>
    <t>13.3</t>
  </si>
  <si>
    <t>Membránová tlaková expanzní nádoba pro použití v systému topení a chlazení, jmenovitý objem 35l (užitný 31,5 l), dovolený provozní tlak 6 bar, přípustná provozní teplota na membránu 70°C</t>
  </si>
  <si>
    <t>Armatury - externí chlazení</t>
  </si>
  <si>
    <t>Armatury budou do DN50 závitové, od DN65 budou armatury přírubové (resp. mezipřírubové); všechny závitové armatury (kromě koncových odvzdušňovacích nebo vypouštěcích kohoutů) budou montovány se šrouběním příslušné dimenze, aby byla možná demontáž, oprava nebo případně i výměna armatury</t>
  </si>
  <si>
    <t>Akumulační nádoba pro chladicí vodu o objemu 750 l, s horním a dolním připojením, napojení přes příruby, včetně protipřírub</t>
  </si>
  <si>
    <t>Servopohon pro třícestný ventil, polohy zapnuto/vypnuto</t>
  </si>
  <si>
    <t>Montáž třícestného rozdělovacího ventilu se servopohonem</t>
  </si>
  <si>
    <t>Montáž třícestného rozdělovacího ventilu s ručním ovládáním</t>
  </si>
  <si>
    <t xml:space="preserve">Pojistný ventil, otevírací tlak 6,0 bar včetně těsnění, spojovacího materiálu a atd. </t>
  </si>
  <si>
    <t>Montáž pojistného ventilu spojovacího materiálu a atd.</t>
  </si>
  <si>
    <t>Mezipřírubová uzavírací klapka DN100, PN16 včetně těsnění, protipřírub a spojovacího materiálu</t>
  </si>
  <si>
    <t>Montáž mezipřírubové klapky DN100 včetně protipřírub, spojovacího materiálu a atd.</t>
  </si>
  <si>
    <t>Mezipřírubová uzavírací klapka DN80, PN16 včetně těsnění, protipřírub a spojovacího materiálu</t>
  </si>
  <si>
    <t>Montáž mezipřírubové klapky DN80 včetně protipřírub, spojovacího materiálu a atd.</t>
  </si>
  <si>
    <t>Mezipřírubová uzavírací klapka DN65, PN16 včetně těsnění, protipřírub a spojovacího materiálu</t>
  </si>
  <si>
    <t>Montáž mezipřírubové klapky DN65 včetně protipřírub, spojovacího materiálu a atd.</t>
  </si>
  <si>
    <t>Mezipřírubová uzavírací klapka DN50, PN16 včetně těsnění, protipřírub a spojovacího materiálu</t>
  </si>
  <si>
    <t>Montáž mezipřírubové klapky DN50 včetně protipřírub, spojovacího materiálu a atd.</t>
  </si>
  <si>
    <t>Uzavírací klapka na potrubí při napojení na samotný rack server. Přesné řešení samotných rack serverů nebylo v této PD řešeno. PD končí tímto napojením.</t>
  </si>
  <si>
    <t>Montáž tlakově nezávislého regulačního ventilu, včetně zaregulování</t>
  </si>
  <si>
    <t>Pryžový kompenzátor přírubový DN65, PN16 včetně těsnění, protipřírub a spojovacího materiálu</t>
  </si>
  <si>
    <t>Montáž pryžového kompenzátoru DN65 včetně protipřírub, spojovacího materiálu a atd.</t>
  </si>
  <si>
    <t>Zpětná klapka DN80 včetně protipřírub, spojovacího materiálu atd.</t>
  </si>
  <si>
    <t>Montáž zpětné klapky DN80 včetně protipřírub, spojovacího materiálu atd.</t>
  </si>
  <si>
    <t>Potrubní filtr DN 100, přírubový ocelový, včetně protipřírub, spojovacího materiálu atd.</t>
  </si>
  <si>
    <t>Montáž filtru přírubového DN100 včetně protipřírub, spojovacího materiálu a atd.</t>
  </si>
  <si>
    <t>Kulový kohout závitový DN25, PN25 včetně těsnění, šroubení a spojovací materiálu</t>
  </si>
  <si>
    <t xml:space="preserve">Montáž kulového kohoutu závitového, G1" </t>
  </si>
  <si>
    <t>Kulový kohout závitový DN20, PN25 včetně těsnění, šroubení a spojovací materiálu</t>
  </si>
  <si>
    <t xml:space="preserve">Montáž kulového kohoutu závitového, do rozměru G3/4" </t>
  </si>
  <si>
    <t>Montáž manomentu</t>
  </si>
  <si>
    <t>Kondenzační šmyčka, připojení dle tlakoměru</t>
  </si>
  <si>
    <t xml:space="preserve">Montáž teploměru technického, radiálního </t>
  </si>
  <si>
    <t>Vyhotovení odvzdušňovacích nádob pro potrubí svedení odtoku ke podlaze, resp. Střeše</t>
  </si>
  <si>
    <t>Odvzdušňovací ventil 3/4" PN16</t>
  </si>
  <si>
    <t>Vypouštěcí kulové kohouty, 3/4", PN16</t>
  </si>
  <si>
    <t>Montáž závitových armatur s 1 závitem, 3/4"</t>
  </si>
  <si>
    <t>Kulový kohout závitový, DN20, PN25</t>
  </si>
  <si>
    <t xml:space="preserve">Montáž kulového kohouta závitového, G3/4" </t>
  </si>
  <si>
    <t>Potrubí</t>
  </si>
  <si>
    <t>Potrubí z trubek hladkých ocelových bezešvých, DN100; předpokládaný rozměr potrubí 108x4,0mm; včetně montáže, spojovacího materiálu, kotvícího materiálu, těsnícího materiálu atd.</t>
  </si>
  <si>
    <t>Koleno 90° z hladké bezešvé oceli, DN100</t>
  </si>
  <si>
    <t>Koleno 45° z hladké bezešvé oceli, DN100</t>
  </si>
  <si>
    <t>Redukce z hladké bezešvé oceli DN100-DN80</t>
  </si>
  <si>
    <t>Potrubí z trubek hladkých ocelových bezešvých, DN80; předpokládaný rozměr potrubí 89x3,60mm; včetně montáže, spojovacího materiálu, kotvícího materiálu, těsnícího materiálu atd.</t>
  </si>
  <si>
    <t>serverovna - voda
(14*2+3,2+0,8)*2*1,05</t>
  </si>
  <si>
    <t>serverovna - glykol
11+18</t>
  </si>
  <si>
    <t>Koleno 90° z hladké bezešvé oceli, DN80</t>
  </si>
  <si>
    <t>Redukce z hladké bezešvé oceli DN80-DN65</t>
  </si>
  <si>
    <t>Potrubí z trubek hladkých ocelových bezešvých, DN65; předpokládaný rozměr potrubí 76,0x3,20mm; včetně montáže, spojovacího materiálu, kotvícího materiálu, těsnícího materiálu a atd.</t>
  </si>
  <si>
    <t>Redukce z hladké bezešvé oceli DN65-DN50</t>
  </si>
  <si>
    <t>Potrubí z trubek hladkých ocelových bezešvých, DN50; předpokládaný rozměr potrubí 57,0x2,90 mm; včetně montáže, spojovacího materiálu, kotvícího materiálu, těsnícího materiálu a atd.</t>
  </si>
  <si>
    <t>Redukce z hladké bezešvé oceli DN50-DN40</t>
  </si>
  <si>
    <t>Potrubí z trubek hladkých ocelových bezešvých, DN40; předpokládaný rozměr potrubí 44,5x2,60 mm; včetně montáže, spojovacího materiálu, kotvícího materiálu, těsnícího materiálu a atd.</t>
  </si>
  <si>
    <t>Potrubí z trubek hladkých ocelových bezešvých, DN25; předpokládaný rozměr potrubí 31,8x2,60 mm; včetně montáže, fitinek, spojovacího materiálu, kotvícího materiálu, těsnícího materiálu a atd.</t>
  </si>
  <si>
    <t>Potrubí z trubek hladkých ocelových bezešvých, DN20; předpokládaný rozměr potrubí 28,0x2,6 mm; včetně montáže, fitinek, spojovacího materiálu, kotvícího materiálu, těsnícího materiálu a atd.</t>
  </si>
  <si>
    <t>Návarky s rourkovým závitem, do G1" včetně návarek pro připojení měřících zařízenní pro potřeby nadřazeného systému měření a regulace; dodávka včetně montáže a těsnícího a spojovacího materiálu</t>
  </si>
  <si>
    <t xml:space="preserve">Označení potrubí dle provozní kapaliny v souladu s ČSN </t>
  </si>
  <si>
    <t>Nátěry kovových potrubí DN100, 1x základní nátěr</t>
  </si>
  <si>
    <t>Nátěry kovových potrubí DN100, 2x vrchní nátěr</t>
  </si>
  <si>
    <t>Nátěry kovových potrubí do DN100, 1x základní nátěr</t>
  </si>
  <si>
    <t>Nátěry kovových potrubí do DN100, 2x vrchní nátěr</t>
  </si>
  <si>
    <t>Ostatní</t>
  </si>
  <si>
    <t>Propláchnutí systému potrubí po montáži</t>
  </si>
  <si>
    <t>Tlaková zkouška dle ČSN EN 13 480 (DN15 - DN100)</t>
  </si>
  <si>
    <t>Zkouška zařízení provozní (topná a dilatační zkouška), včetně zaregulování systému</t>
  </si>
  <si>
    <t>Po tlakové zkoušce se systém vypustí, propláchne se, odkalí včetně vyčištění filtrů. Naplní se upravenou vodou a celý systém se odvzdušní</t>
  </si>
  <si>
    <t>Napouštění systému vodou (cca 880 l vody)</t>
  </si>
  <si>
    <t>Propylenglykol (100 % koncentrace)</t>
  </si>
  <si>
    <t>l</t>
  </si>
  <si>
    <t>Seřízení a měření průtoku jednotlivých větví se sepsáním protokolu o nastavení regulačních armatur, zaregulování systému</t>
  </si>
  <si>
    <t>Provozní zkouška zařízení, včetně nastavení systému</t>
  </si>
  <si>
    <t>soub</t>
  </si>
  <si>
    <t>Součinnost při zaškolování obsluhy</t>
  </si>
  <si>
    <t>Součinnost profesi Silnoproud NN</t>
  </si>
  <si>
    <t>Provozní řád technologie instalované v rámci profese</t>
  </si>
  <si>
    <t>Rekapitulace  - ETAPA 2</t>
  </si>
  <si>
    <t>Rekapitulace  - CELKEM</t>
  </si>
  <si>
    <t>ETAPA 1</t>
  </si>
  <si>
    <t>ETAPA 2</t>
  </si>
  <si>
    <t>Celkový rozpočet stavby - ETAPA 1 a 2</t>
  </si>
  <si>
    <t>1-CXKH-R 5x70</t>
  </si>
  <si>
    <t>1-CXKH-R 5x6</t>
  </si>
  <si>
    <t>1-CXKH-R 5x4</t>
  </si>
  <si>
    <t>1-CXKH-R 5x2,5</t>
  </si>
  <si>
    <t>Potrubí z trubek hladkých ocelových bezešvých, DN32; předpokládaný rozměr potrubí 38,0x2,60 mm; včetně montáže, spojovacího materiálu, kotvícího materiálu, těsnícího materiálu a atd.</t>
  </si>
  <si>
    <t>Tkus z hladké bezešvé oceli, DN65-DN25</t>
  </si>
  <si>
    <t>Tkus z hladké bezešvé oceli, DN80-DN80</t>
  </si>
  <si>
    <r>
      <t xml:space="preserve">Redukce z hladké bezešvé oceli </t>
    </r>
    <r>
      <rPr>
        <sz val="9"/>
        <rFont val="Calibri"/>
        <family val="2"/>
        <charset val="238"/>
      </rPr>
      <t>Ø</t>
    </r>
    <r>
      <rPr>
        <sz val="9"/>
        <rFont val="Arial CE"/>
      </rPr>
      <t>141-DN100 (napojení na chiller)</t>
    </r>
  </si>
  <si>
    <t>Montáž filtru přírubového DN80 včetně protipřírub, spojovacího materiálu a atd.</t>
  </si>
  <si>
    <t>Potrubní filtr DN 80, přírubový ocelový, včetně protipřírub, spojovacího materiálu atd.</t>
  </si>
  <si>
    <t>Montáž zpětné klapky DN65 včetně protipřírub, spojovacího materiálu atd.</t>
  </si>
  <si>
    <t>Zpětná klapka DN65 včetně protipřírub, spojovacího materiálu atd.</t>
  </si>
  <si>
    <t>Třícestný rozdělovací ventil, přírubový ocelový DN80, včetně protipříruby</t>
  </si>
  <si>
    <t>Napouštění systému propylenglykolovou směsí (cca 1380 l PPG směsi 35 %)</t>
  </si>
  <si>
    <r>
      <t xml:space="preserve">Protipožární ucpávky prostupu, rozměr 300x200 mm, v rámci prostupu 2xpotrubí </t>
    </r>
    <r>
      <rPr>
        <sz val="9"/>
        <rFont val="Calibri"/>
        <family val="2"/>
        <charset val="238"/>
      </rPr>
      <t>Ø</t>
    </r>
    <r>
      <rPr>
        <sz val="9"/>
        <rFont val="Arial CE"/>
      </rPr>
      <t>89 mm</t>
    </r>
  </si>
  <si>
    <t>Prostup ve stavební konstrukci, rozměr 300x200 mm</t>
  </si>
  <si>
    <t>Tepelná izolace z pěnového poletylenu návlekové tl. 13 mm pro vnějšího průměru 44,5 mm, včetně montáže</t>
  </si>
  <si>
    <t>Tepelná izolace z pěnového poletylenu návlekové tl. 13 mm pro vnějšího průměru 57 mm, včetně montáže</t>
  </si>
  <si>
    <t>Tepelná izolace z pěnového poletylenu návlekové tl. 13 mm pro vnějšího průměru 76 mm, včetně montáže</t>
  </si>
  <si>
    <t>Tepelná izolace z pěnového poletylenu návlekové tl. 13 mm pro vnějšího průměru 89 mm, včetně montáže</t>
  </si>
  <si>
    <t>Redukce z hladké bezešvé oceli DN40-DN32</t>
  </si>
  <si>
    <t>Tkus z hladké bezešvé oceli, DN50-DN32</t>
  </si>
  <si>
    <t>Tkus z hladké bezešvé oceli, DN65-DN32</t>
  </si>
  <si>
    <t>Potrubní rozvody budou vyhotovené z trubky bezešvé hladké kruhové dle ČSN 42 5715.01, jakosti oceli / materiálu 11 353.1, mezní odchýlky vnějšího průměru do DN200 jsou ±1,25%, nejméně však ±0,50mm; dodávka včetně tvarovek
a fitinků</t>
  </si>
  <si>
    <t>Teploměr s možností dalkového odečtu, rozsah měření 0°C až 120°C, průměr 80mm, jímka 80mm (součást dodávky) včetně těsnění a spojovacího materiálu, napojení na systém MaR</t>
  </si>
  <si>
    <t>Montáž snímače tlakové diference</t>
  </si>
  <si>
    <t>Snímač tlakové diference pro kapaliny (PPG 35%), s možností dalkového odečtu, napojení na systém MaR</t>
  </si>
  <si>
    <t>Manometr (tlakoměr) s možností dalkového odečtu, průměr 63mm, měřicí rozsah
0-10bar, napojení na systém MaR</t>
  </si>
  <si>
    <t>Servopohon pro tlakově nezávislý regulační ventil</t>
  </si>
  <si>
    <t>Tlakově nezávislý regulačí ventil, závitový, DN32, PN16</t>
  </si>
  <si>
    <t>Kulový kohout závitový DN32, vnitřní a vnější závit 5/4", PN25 včetně těsnění, šroubení a spojovací materiálu</t>
  </si>
  <si>
    <t xml:space="preserve">Pojistný ventil, otevírací tlak 8,0 bar včetně těsnění, spojovacího materiálu a atd. </t>
  </si>
  <si>
    <t>Montáž indukčního průtokoměru, včetně napojení na systém MaR</t>
  </si>
  <si>
    <t>Indukční průtokoměr, přírubový, 0-70°C, DN80, PN16, včetně těsnění, spojovacího materiálu atd.</t>
  </si>
  <si>
    <t>Třícestný slučovací ventil, přírubový ocelový DN80, včetně protipříruby s ručním ovládáním, nastavitelný dle teploty</t>
  </si>
  <si>
    <t>Membránová tlaková expanzní nádoba pro použití v systému topení a chlazení, jmenovitý objem 12l (užitný 11 l), dovolený provozní tlak 6 bar, přípustná provozní teplota na membránu 70°C</t>
  </si>
  <si>
    <t>13.4</t>
  </si>
  <si>
    <t>Uzavírací ventil s ochranou proti neoprávněné manipulaci 1 "</t>
  </si>
  <si>
    <t>Membránová tlaková expanzní nádoba pro použití v systému chlazení  pro nemrznoucí směs o koncentraci 35% propylenglykol, jmenovitý objem 80l (užitný 72 l), dovolený provozní tlak 10 bar, přípustná provozní teplota na membránu 70°C</t>
  </si>
  <si>
    <t>Membránová tlaková expanzní nádoba pro použití v systému chlazení  pro nemrznoucí směs o koncentraci 35% propylenglykol, jmenovitý objem 100l (užitný 90 l), dovolený provozní tlak 10 bar, přípustná provozní teplota na membránu 70°C</t>
  </si>
  <si>
    <t>Jednostupňové suchoběžné odstředivé čerpadlo v provedení INLINE montáže do chladícího okruhu, vč. protipřírub, atd. DN50; Q = 32,0 m3/h;  dopravní výška = 26,3 m;  5,5 kW; 10,3 A;  400 V - dodávka s kompletním příslušenstvím (spojovací, kotvící, těsnící a montážní materiál), čerpadlo bude obsahovat integrovaný frekvenční měnič</t>
  </si>
  <si>
    <t>Jednostupňové suchoběžné odstředivé čerpadlo v provedení INLINE montáže do chladícího okruhu, vč. protipřírub, atd. DN50; Q = 28,0 m3/h;  dopravní výška = 36 m;  5,5 kW; 10,3 A;  400 V - dodávka s kompletním příslušenstvím (spojovací, kotvící, těsnící a montážní materiál), čerpadlo bude obsahovat integrovaný frekvenční měnič</t>
  </si>
  <si>
    <t>Technickou specifikaci viz. Technická zpráva (D.1.4.2-01_TZ), technická specifikace (D.1.4.2-02_TSZ) a tabulka zařízení (D.1.4.2-03_TabZ);
Přenášený výkon: 270 kW
Teplá strana:
Průtok kapaliny: 31,92 m3/h, tlaková ztráta: max. 20,0 kPa, teplotní spád 55/45 °C
Studená strana:
dle požadovaného průtoku / teplotního spádu na straně odběru tepla
Strana za DV na straně vody není v tomto projektu dále řešena - bude řešena individuálně investorem</t>
  </si>
  <si>
    <t>Deskový výměník pro ZZT, teplá strana - PPG směs 35%, studená strana - voda</t>
  </si>
  <si>
    <t>Technickou specifikaci viz. Technická zpráva (D.1.4.2-01_TZ), technická specifikace (D.1.4.2-02_TSZ) a tabulka zařízení (D.1.4.2-03_TabZ);
Přenášený výkon: 270 kW
Teplá strana:
Průtok kapaliny: 27,757 m3/h, tlaková ztráta: 19,63 kPa, teplotní spád 41/29 °C
Studená strana:
Průtok kapaliny : 48,96 m3/h, tlaková ztráta: 19,82 kPa, teplotní spád 13/18 °C</t>
  </si>
  <si>
    <t>Deskový výměník mezi vodním okruhem chilleru (studená strana) a okruhem k CDU s 35 PPG směsí (teplá strana)</t>
  </si>
  <si>
    <r>
      <t>Suchý chladič pro chlazení serverovny; Q= 135 kW; průtok 35% směs propylenglykolu a vody 13,69 m3/h, tlaková ztráta 48 kPa (při freecoolingu), Q=180 kW; průtok 16,43 m</t>
    </r>
    <r>
      <rPr>
        <vertAlign val="superscript"/>
        <sz val="9"/>
        <rFont val="Arial CE"/>
        <charset val="238"/>
      </rPr>
      <t>3</t>
    </r>
    <r>
      <rPr>
        <sz val="9"/>
        <rFont val="Arial CE"/>
      </rPr>
      <t>/h, tlaková ztráta 80 kPa (při DX chlazení) ; ventilátory s EC motorem; LpA= 57 dB v 10 metrech; rozměry DxŠxV = 3040 x 1641 x 1438 mm; hmotnost 619 kg (operativní); sledování stavu chod / porucha; navařovací příruby a protipříruby PN16 s těsněním včetně montáže na místo instalace a uvedení do provozu; dodávka včetně antivibračních prvků</t>
    </r>
  </si>
  <si>
    <t>Technickou specifikaci viz. Technická zpráva (D.1.4.2-01_TZ), technická specifikace (D.1.4.2-02_TSZ) a tabulka zařízení (D.1.4.2-03_TabZ);
Chladicí výkon: 270 kW
Teplota kapaliny na výparníku: 18/13 °C
Teplota kapaliny na kondenzátoru: 45/55 °C</t>
  </si>
  <si>
    <t>01.04.2024 (R2 08.2024)</t>
  </si>
  <si>
    <t>Bateriový rack včetně baterií s kapacitou 100Ah</t>
  </si>
  <si>
    <t>UPS, 500kW, včetně 3 (100kW) modulů z 5</t>
  </si>
  <si>
    <t>Odstranění zakrytí prostupů v protipožárním stropě pro VZT</t>
  </si>
  <si>
    <t>Odstranění a zakrytí prostupů VZT střešním pláštěm a následné opracování prvků VZT do střešeního pláště</t>
  </si>
  <si>
    <t>Odstranění zakrytí prostupů mezi hranicemi požárních úseků, včetně prostupů pro přetlakové klapky a následné opravení fasády</t>
  </si>
  <si>
    <t>Jedná se o 2 prostupy pro VZT potrubí s následným osazením požární klapky, 2 prostupy pro větrací otvory s následným osazením požární klapky, 2 prostupy pro vedení rozvodů vody (příprava pro etapu 2) a 2 prostupy do exteriéru pro VZT potrubí</t>
  </si>
  <si>
    <t>Optická areálová trasa</t>
  </si>
  <si>
    <t>Optická vana 19", prázdná, výsuvná, výška 2U vč. čela</t>
  </si>
  <si>
    <t>Optická kazeta pro 24 svárů, včetně držáků svárů</t>
  </si>
  <si>
    <t>Ochrana optického sváru 60mm</t>
  </si>
  <si>
    <t>Spojka LC, duplexní, SM</t>
  </si>
  <si>
    <t>Spojka E2000, simplexní, SM</t>
  </si>
  <si>
    <t>Pigtail E2000, 9/125, délka 2 m</t>
  </si>
  <si>
    <t>Pigtail LC, 9/125, délka 2 m</t>
  </si>
  <si>
    <t>Venkovní FO kabel 48x(4x12vl) 9/125µm OS2, B2ca s1a,d1,a1, odol. proti hlodavcům</t>
  </si>
  <si>
    <t>Opt. propoj. kabel duplex, LC-LC 9/125 um OS1, délka 2m</t>
  </si>
  <si>
    <t>Opt. propoj. kabel duplex, E2000-E2000, 9/125 um OS1, délka 2m</t>
  </si>
  <si>
    <t>Podružný a drobný instalační materiál</t>
  </si>
  <si>
    <t>MM/SM-SPLzlomení, svaření MM/S vlákna na vlák./kab. pig-tail</t>
  </si>
  <si>
    <t>elektromechanický zámek vybavený konektorem pro připojení k externí ústředně pomocí kabelu včetně instalace</t>
  </si>
  <si>
    <t>Řídící jednotka (PLC) pro nadřazené řízení chladícího systému</t>
  </si>
  <si>
    <t>modul pro UPS</t>
  </si>
  <si>
    <t>Programování SW pro nadřazené řizení chlazení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</si>
</sst>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#,##0\ &quot;Kč&quot;;\-#,##0\ &quot;Kč&quot;"/>
    <numFmt numFmtId="164" formatCode="#,##0.00\ &quot;Kč&quot;"/>
    <numFmt numFmtId="165" formatCode="#,##0.00000"/>
    <numFmt numFmtId="166" formatCode="#,##0.00&quot; Kč&quot;"/>
    <numFmt numFmtId="167" formatCode="#,##0&quot; Kč&quot;"/>
    <numFmt numFmtId="168" formatCode="[$-405]mmmm\ yy;@"/>
    <numFmt numFmtId="169" formatCode="#,##0.000"/>
    <numFmt numFmtId="170" formatCode="#,##0.\-"/>
    <numFmt numFmtId="171" formatCode="#,##0\ &quot;Kč&quot;"/>
  </numFmts>
  <fonts count="11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rgb="FF000000"/>
      <name val="Arial CE"/>
      <family val="2"/>
      <charset val="238"/>
    </font>
    <font>
      <sz val="10"/>
      <color rgb="FF000000"/>
      <name val="Helv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Swis721 Blk BT"/>
      <family val="2"/>
    </font>
    <font>
      <u/>
      <sz val="8"/>
      <color rgb="FF0000FF"/>
      <name val="Arial1"/>
      <charset val="238"/>
    </font>
    <font>
      <u/>
      <sz val="7"/>
      <color rgb="FF0000FF"/>
      <name val="Arial"/>
      <family val="2"/>
      <charset val="238"/>
    </font>
    <font>
      <sz val="8"/>
      <color rgb="FF000000"/>
      <name val="Arial1"/>
      <charset val="238"/>
    </font>
    <font>
      <sz val="7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sz val="12"/>
      <color rgb="FF000000"/>
      <name val="Arial CE1"/>
      <charset val="238"/>
    </font>
    <font>
      <i/>
      <sz val="10"/>
      <color rgb="FF000000"/>
      <name val="Arial CE1"/>
      <charset val="238"/>
    </font>
    <font>
      <b/>
      <sz val="12"/>
      <color rgb="FF000000"/>
      <name val="Arial CE"/>
      <family val="2"/>
      <charset val="238"/>
    </font>
    <font>
      <b/>
      <sz val="10"/>
      <color rgb="FF000000"/>
      <name val="Arial CE1"/>
      <charset val="238"/>
    </font>
    <font>
      <b/>
      <u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 CE1"/>
      <charset val="238"/>
    </font>
    <font>
      <b/>
      <u/>
      <sz val="8"/>
      <color rgb="FF000000"/>
      <name val="Arial"/>
      <family val="2"/>
      <charset val="238"/>
    </font>
    <font>
      <sz val="8"/>
      <color rgb="FF000000"/>
      <name val="Arial CE"/>
      <family val="2"/>
      <charset val="238"/>
    </font>
    <font>
      <b/>
      <sz val="8"/>
      <color rgb="FF000000"/>
      <name val="Arial CE"/>
      <family val="2"/>
      <charset val="238"/>
    </font>
    <font>
      <b/>
      <i/>
      <sz val="12"/>
      <color rgb="FF000000"/>
      <name val="Arial CE1"/>
      <charset val="238"/>
    </font>
    <font>
      <b/>
      <sz val="14"/>
      <color rgb="FF000000"/>
      <name val="Arial"/>
      <family val="2"/>
      <charset val="238"/>
    </font>
    <font>
      <b/>
      <sz val="14"/>
      <color rgb="FF000000"/>
      <name val="Arial CE1"/>
      <charset val="238"/>
    </font>
    <font>
      <b/>
      <u/>
      <sz val="14"/>
      <color rgb="FF000000"/>
      <name val="Arial"/>
      <family val="2"/>
      <charset val="238"/>
    </font>
    <font>
      <b/>
      <i/>
      <sz val="14"/>
      <color rgb="FF000000"/>
      <name val="Arial CE1"/>
      <charset val="238"/>
    </font>
    <font>
      <sz val="9"/>
      <color rgb="FF000000"/>
      <name val="Arial CE"/>
      <family val="2"/>
      <charset val="238"/>
    </font>
    <font>
      <b/>
      <sz val="9"/>
      <color rgb="FF000000"/>
      <name val="Arial CE1"/>
      <charset val="238"/>
    </font>
    <font>
      <sz val="9"/>
      <color rgb="FF000000"/>
      <name val="Helv"/>
      <charset val="238"/>
    </font>
    <font>
      <b/>
      <sz val="6"/>
      <color rgb="FF000000"/>
      <name val="Arial CE"/>
      <family val="2"/>
      <charset val="238"/>
    </font>
    <font>
      <b/>
      <sz val="9"/>
      <color rgb="FF000000"/>
      <name val="Arial CE"/>
      <family val="2"/>
      <charset val="238"/>
    </font>
    <font>
      <sz val="8"/>
      <color rgb="FF000000"/>
      <name val="Arial CE1"/>
      <charset val="238"/>
    </font>
    <font>
      <sz val="9"/>
      <color rgb="FF000000"/>
      <name val="Arial CE1"/>
      <charset val="238"/>
    </font>
    <font>
      <sz val="8"/>
      <color rgb="FFFF0000"/>
      <name val="Arial CE"/>
      <family val="2"/>
      <charset val="238"/>
    </font>
    <font>
      <b/>
      <i/>
      <sz val="8"/>
      <color rgb="FFFF000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800080"/>
      <name val="Arial CE"/>
      <family val="2"/>
      <charset val="238"/>
    </font>
    <font>
      <sz val="7"/>
      <color rgb="FF969696"/>
      <name val="Arial CE"/>
      <family val="2"/>
      <charset val="238"/>
    </font>
    <font>
      <sz val="11"/>
      <color rgb="FF003366"/>
      <name val="Arial CE"/>
      <family val="2"/>
      <charset val="238"/>
    </font>
    <font>
      <b/>
      <sz val="8"/>
      <color rgb="FF000000"/>
      <name val="Arial CE1"/>
      <charset val="238"/>
    </font>
    <font>
      <sz val="8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12"/>
      <color rgb="FF003366"/>
      <name val="Arial CE"/>
      <family val="2"/>
      <charset val="238"/>
    </font>
    <font>
      <sz val="9"/>
      <name val="Arial"/>
      <family val="2"/>
      <charset val="238"/>
    </font>
    <font>
      <sz val="8"/>
      <color rgb="FF7030A0"/>
      <name val="Arial CE"/>
      <family val="2"/>
      <charset val="238"/>
    </font>
    <font>
      <sz val="7"/>
      <color rgb="FF7030A0"/>
      <name val="Arial"/>
      <family val="2"/>
      <charset val="238"/>
    </font>
    <font>
      <sz val="7"/>
      <color rgb="FF7030A0"/>
      <name val="Calibri"/>
      <family val="2"/>
      <charset val="238"/>
    </font>
    <font>
      <sz val="7"/>
      <color rgb="FF7030A0"/>
      <name val="Arial CE"/>
      <family val="2"/>
      <charset val="238"/>
    </font>
    <font>
      <sz val="9"/>
      <name val="Calibri"/>
      <family val="2"/>
      <charset val="238"/>
    </font>
    <font>
      <vertAlign val="superscript"/>
      <sz val="9"/>
      <name val="Arial CE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sz val="12"/>
      <name val="Times New Roman CE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8"/>
      <name val="Arial CE"/>
      <charset val="238"/>
    </font>
    <font>
      <sz val="8"/>
      <color rgb="FF800080"/>
      <name val="Arial CE"/>
    </font>
    <font>
      <b/>
      <sz val="8"/>
      <color rgb="FF800080"/>
      <name val="Arial CE"/>
      <charset val="238"/>
    </font>
    <font>
      <sz val="7"/>
      <color rgb="FF969696"/>
      <name val="Arial CE"/>
    </font>
    <font>
      <sz val="9"/>
      <name val="Arial CE"/>
    </font>
    <font>
      <b/>
      <sz val="9"/>
      <name val="Arial CE"/>
      <charset val="238"/>
    </font>
    <font>
      <sz val="9"/>
      <color rgb="FF0000FF"/>
      <name val="Arial CE"/>
    </font>
    <font>
      <sz val="9"/>
      <color theme="9" tint="-0.249977111117893"/>
      <name val="Arial CE"/>
    </font>
    <font>
      <sz val="9"/>
      <color rgb="FF969696"/>
      <name val="Arial CE"/>
    </font>
    <font>
      <sz val="11"/>
      <color rgb="FF003366"/>
      <name val="Arial CE"/>
    </font>
    <font>
      <b/>
      <sz val="9"/>
      <color rgb="FFFF0000"/>
      <name val="Arial CE"/>
      <charset val="238"/>
    </font>
    <font>
      <b/>
      <sz val="9"/>
      <color theme="1"/>
      <name val="Arial CE"/>
      <charset val="238"/>
    </font>
    <font>
      <sz val="10"/>
      <color rgb="FF0000FF"/>
      <name val="Arial"/>
      <family val="2"/>
      <charset val="238"/>
    </font>
    <font>
      <sz val="9"/>
      <color theme="9" tint="-0.249977111117893"/>
      <name val="Arial CE"/>
      <charset val="238"/>
    </font>
    <font>
      <b/>
      <sz val="11"/>
      <color rgb="FF003366"/>
      <name val="Arial CE"/>
      <charset val="238"/>
    </font>
    <font>
      <b/>
      <sz val="12"/>
      <color rgb="FF960000"/>
      <name val="Arial CE"/>
    </font>
    <font>
      <sz val="10"/>
      <name val="Arial CE"/>
    </font>
    <font>
      <sz val="10"/>
      <color rgb="FF969696"/>
      <name val="Arial CE"/>
    </font>
    <font>
      <b/>
      <sz val="11"/>
      <name val="Arial CE"/>
    </font>
    <font>
      <b/>
      <sz val="14"/>
      <name val="Arial CE"/>
    </font>
    <font>
      <sz val="8"/>
      <color rgb="FF003366"/>
      <name val="Arial CE"/>
    </font>
    <font>
      <sz val="12"/>
      <color rgb="FF003366"/>
      <name val="Arial CE"/>
    </font>
    <font>
      <sz val="14"/>
      <color rgb="FF003366"/>
      <name val="Arial CE"/>
    </font>
    <font>
      <vertAlign val="superscript"/>
      <sz val="9"/>
      <name val="Arial CE"/>
      <charset val="238"/>
    </font>
  </fonts>
  <fills count="1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D2D2D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C0C0C0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969696"/>
      </top>
      <bottom/>
      <diagonal/>
    </border>
    <border>
      <left/>
      <right/>
      <top/>
      <bottom style="hair">
        <color theme="0" tint="-0.499984740745262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theme="0" tint="-0.499984740745262"/>
      </bottom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theme="1" tint="0.499984740745262"/>
      </bottom>
      <diagonal/>
    </border>
    <border>
      <left style="hair">
        <color rgb="FF969696"/>
      </left>
      <right style="hair">
        <color rgb="FF969696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rgb="FF969696"/>
      </left>
      <right/>
      <top/>
      <bottom style="hair">
        <color theme="1" tint="0.499984740745262"/>
      </bottom>
      <diagonal/>
    </border>
  </borders>
  <cellStyleXfs count="15">
    <xf numFmtId="0" fontId="0" fillId="0" borderId="0"/>
    <xf numFmtId="0" fontId="6" fillId="0" borderId="0"/>
    <xf numFmtId="0" fontId="6" fillId="0" borderId="0"/>
    <xf numFmtId="0" fontId="19" fillId="0" borderId="0"/>
    <xf numFmtId="0" fontId="5" fillId="0" borderId="0"/>
    <xf numFmtId="0" fontId="24" fillId="0" borderId="0"/>
    <xf numFmtId="0" fontId="28" fillId="0" borderId="0" applyNumberFormat="0" applyBorder="0" applyProtection="0"/>
    <xf numFmtId="0" fontId="24" fillId="0" borderId="0" applyNumberFormat="0" applyFont="0" applyBorder="0" applyProtection="0"/>
    <xf numFmtId="0" fontId="4" fillId="0" borderId="0"/>
    <xf numFmtId="0" fontId="80" fillId="0" borderId="0"/>
    <xf numFmtId="0" fontId="85" fillId="0" borderId="0"/>
    <xf numFmtId="0" fontId="58" fillId="0" borderId="0"/>
    <xf numFmtId="0" fontId="3" fillId="0" borderId="0"/>
    <xf numFmtId="0" fontId="2" fillId="0" borderId="0"/>
    <xf numFmtId="0" fontId="1" fillId="0" borderId="0"/>
  </cellStyleXfs>
  <cellXfs count="492">
    <xf numFmtId="0" fontId="0" fillId="0" borderId="0" xfId="0"/>
    <xf numFmtId="14" fontId="8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12" fillId="0" borderId="6" xfId="0" applyFont="1" applyBorder="1"/>
    <xf numFmtId="0" fontId="1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12" fillId="0" borderId="1" xfId="0" applyFont="1" applyBorder="1"/>
    <xf numFmtId="0" fontId="12" fillId="0" borderId="0" xfId="0" applyFont="1"/>
    <xf numFmtId="0" fontId="12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2" fillId="0" borderId="2" xfId="0" applyFont="1" applyBorder="1" applyAlignment="1">
      <alignment horizontal="right"/>
    </xf>
    <xf numFmtId="0" fontId="12" fillId="0" borderId="6" xfId="0" applyFont="1" applyBorder="1" applyAlignment="1">
      <alignment vertical="top"/>
    </xf>
    <xf numFmtId="14" fontId="12" fillId="0" borderId="6" xfId="0" applyNumberFormat="1" applyFont="1" applyBorder="1" applyAlignment="1">
      <alignment horizontal="center" vertical="top"/>
    </xf>
    <xf numFmtId="0" fontId="12" fillId="0" borderId="1" xfId="0" applyFont="1" applyBorder="1" applyAlignment="1">
      <alignment horizontal="left" vertical="center" indent="1"/>
    </xf>
    <xf numFmtId="0" fontId="12" fillId="0" borderId="9" xfId="0" applyFont="1" applyBorder="1" applyAlignment="1">
      <alignment horizontal="left" vertical="center" indent="1"/>
    </xf>
    <xf numFmtId="1" fontId="12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12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12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1" fontId="12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12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11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4" fontId="0" fillId="0" borderId="0" xfId="0" applyNumberFormat="1"/>
    <xf numFmtId="0" fontId="9" fillId="2" borderId="11" xfId="0" applyFont="1" applyFill="1" applyBorder="1" applyAlignment="1">
      <alignment horizontal="left" vertical="center" indent="1"/>
    </xf>
    <xf numFmtId="0" fontId="10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9" fillId="2" borderId="7" xfId="0" applyNumberFormat="1" applyFont="1" applyFill="1" applyBorder="1" applyAlignment="1">
      <alignment horizontal="left" vertical="center"/>
    </xf>
    <xf numFmtId="0" fontId="0" fillId="2" borderId="7" xfId="0" applyFill="1" applyBorder="1"/>
    <xf numFmtId="0" fontId="9" fillId="0" borderId="0" xfId="0" applyFon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49" fontId="8" fillId="0" borderId="26" xfId="0" applyNumberFormat="1" applyFont="1" applyBorder="1" applyAlignment="1">
      <alignment vertical="center"/>
    </xf>
    <xf numFmtId="0" fontId="16" fillId="2" borderId="18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indent="1"/>
    </xf>
    <xf numFmtId="0" fontId="6" fillId="2" borderId="1" xfId="0" applyFont="1" applyFill="1" applyBorder="1" applyAlignment="1">
      <alignment horizontal="left" vertical="center" indent="1"/>
    </xf>
    <xf numFmtId="0" fontId="0" fillId="0" borderId="9" xfId="0" applyBorder="1" applyAlignment="1">
      <alignment horizontal="left" vertical="top" indent="1"/>
    </xf>
    <xf numFmtId="0" fontId="0" fillId="0" borderId="6" xfId="0" applyBorder="1" applyAlignment="1">
      <alignment vertical="top"/>
    </xf>
    <xf numFmtId="0" fontId="10" fillId="0" borderId="18" xfId="0" applyFont="1" applyBorder="1" applyAlignment="1">
      <alignment horizontal="left" vertical="top"/>
    </xf>
    <xf numFmtId="0" fontId="10" fillId="0" borderId="6" xfId="0" applyFont="1" applyBorder="1" applyAlignment="1">
      <alignment horizontal="left" vertical="top"/>
    </xf>
    <xf numFmtId="0" fontId="17" fillId="0" borderId="0" xfId="0" applyFont="1" applyAlignment="1">
      <alignment vertical="top"/>
    </xf>
    <xf numFmtId="49" fontId="12" fillId="4" borderId="6" xfId="0" applyNumberFormat="1" applyFont="1" applyFill="1" applyBorder="1" applyAlignment="1" applyProtection="1">
      <alignment horizontal="right" vertical="center"/>
      <protection locked="0"/>
    </xf>
    <xf numFmtId="49" fontId="12" fillId="4" borderId="0" xfId="0" applyNumberFormat="1" applyFont="1" applyFill="1" applyAlignment="1" applyProtection="1">
      <alignment horizontal="left" vertical="center"/>
      <protection locked="0"/>
    </xf>
    <xf numFmtId="0" fontId="0" fillId="0" borderId="26" xfId="0" applyBorder="1" applyAlignment="1">
      <alignment wrapText="1"/>
    </xf>
    <xf numFmtId="49" fontId="6" fillId="2" borderId="13" xfId="0" applyNumberFormat="1" applyFont="1" applyFill="1" applyBorder="1" applyAlignment="1">
      <alignment horizontal="left" vertical="center"/>
    </xf>
    <xf numFmtId="49" fontId="6" fillId="0" borderId="16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10" fillId="2" borderId="13" xfId="0" applyNumberFormat="1" applyFont="1" applyFill="1" applyBorder="1" applyAlignment="1">
      <alignment horizontal="left" vertical="center"/>
    </xf>
    <xf numFmtId="0" fontId="8" fillId="3" borderId="32" xfId="0" applyFont="1" applyFill="1" applyBorder="1"/>
    <xf numFmtId="0" fontId="8" fillId="3" borderId="30" xfId="0" applyFont="1" applyFill="1" applyBorder="1"/>
    <xf numFmtId="49" fontId="16" fillId="0" borderId="29" xfId="0" applyNumberFormat="1" applyFont="1" applyBorder="1" applyAlignment="1">
      <alignment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12" fillId="4" borderId="6" xfId="0" applyFont="1" applyFill="1" applyBorder="1" applyAlignment="1">
      <alignment vertical="top"/>
    </xf>
    <xf numFmtId="4" fontId="8" fillId="3" borderId="31" xfId="0" applyNumberFormat="1" applyFont="1" applyFill="1" applyBorder="1"/>
    <xf numFmtId="0" fontId="10" fillId="2" borderId="28" xfId="0" applyFont="1" applyFill="1" applyBorder="1" applyAlignment="1">
      <alignment horizontal="center" vertical="center" wrapText="1"/>
    </xf>
    <xf numFmtId="0" fontId="10" fillId="2" borderId="29" xfId="0" applyFont="1" applyFill="1" applyBorder="1" applyAlignment="1">
      <alignment horizontal="center" vertical="center" wrapText="1"/>
    </xf>
    <xf numFmtId="9" fontId="8" fillId="0" borderId="27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49" fontId="10" fillId="0" borderId="6" xfId="0" applyNumberFormat="1" applyFont="1" applyBorder="1" applyAlignment="1">
      <alignment horizontal="right" vertical="center"/>
    </xf>
    <xf numFmtId="49" fontId="10" fillId="0" borderId="6" xfId="0" applyNumberFormat="1" applyFont="1" applyBorder="1" applyAlignment="1">
      <alignment horizontal="left" vertical="center"/>
    </xf>
    <xf numFmtId="0" fontId="10" fillId="0" borderId="6" xfId="0" applyFont="1" applyBorder="1" applyAlignment="1">
      <alignment vertical="center"/>
    </xf>
    <xf numFmtId="49" fontId="10" fillId="0" borderId="0" xfId="0" applyNumberFormat="1" applyFont="1" applyAlignment="1" applyProtection="1">
      <alignment horizontal="left" vertical="center"/>
      <protection locked="0"/>
    </xf>
    <xf numFmtId="49" fontId="10" fillId="0" borderId="6" xfId="0" applyNumberFormat="1" applyFont="1" applyBorder="1" applyAlignment="1" applyProtection="1">
      <alignment horizontal="right" vertical="center"/>
      <protection locked="0"/>
    </xf>
    <xf numFmtId="0" fontId="19" fillId="0" borderId="36" xfId="3" applyBorder="1" applyAlignment="1">
      <alignment vertical="center"/>
    </xf>
    <xf numFmtId="0" fontId="19" fillId="0" borderId="0" xfId="3" applyAlignment="1">
      <alignment vertical="center"/>
    </xf>
    <xf numFmtId="0" fontId="19" fillId="0" borderId="0" xfId="3"/>
    <xf numFmtId="0" fontId="19" fillId="0" borderId="0" xfId="3" applyAlignment="1">
      <alignment horizontal="center" vertical="center" wrapText="1"/>
    </xf>
    <xf numFmtId="0" fontId="19" fillId="0" borderId="0" xfId="3" applyAlignment="1">
      <alignment horizontal="left" vertical="center"/>
    </xf>
    <xf numFmtId="0" fontId="19" fillId="0" borderId="0" xfId="3" applyAlignment="1" applyProtection="1">
      <alignment vertical="center"/>
      <protection locked="0"/>
    </xf>
    <xf numFmtId="0" fontId="8" fillId="0" borderId="40" xfId="3" applyFont="1" applyBorder="1" applyAlignment="1" applyProtection="1">
      <alignment horizontal="left" vertical="center" wrapText="1"/>
      <protection locked="0"/>
    </xf>
    <xf numFmtId="0" fontId="8" fillId="0" borderId="40" xfId="3" applyFont="1" applyBorder="1" applyAlignment="1" applyProtection="1">
      <alignment horizontal="center" vertical="center" wrapText="1"/>
      <protection locked="0"/>
    </xf>
    <xf numFmtId="49" fontId="19" fillId="0" borderId="0" xfId="3" applyNumberFormat="1"/>
    <xf numFmtId="49" fontId="19" fillId="0" borderId="42" xfId="3" applyNumberFormat="1" applyBorder="1"/>
    <xf numFmtId="4" fontId="23" fillId="0" borderId="42" xfId="3" applyNumberFormat="1" applyFont="1" applyBorder="1" applyAlignment="1">
      <alignment horizontal="right"/>
    </xf>
    <xf numFmtId="49" fontId="20" fillId="0" borderId="42" xfId="3" applyNumberFormat="1" applyFont="1" applyBorder="1"/>
    <xf numFmtId="0" fontId="19" fillId="0" borderId="44" xfId="3" applyBorder="1" applyAlignment="1" applyProtection="1">
      <alignment vertical="center"/>
      <protection locked="0"/>
    </xf>
    <xf numFmtId="0" fontId="19" fillId="0" borderId="44" xfId="3" applyBorder="1" applyAlignment="1">
      <alignment vertical="center"/>
    </xf>
    <xf numFmtId="4" fontId="19" fillId="0" borderId="0" xfId="3" applyNumberFormat="1" applyAlignment="1">
      <alignment vertical="center"/>
    </xf>
    <xf numFmtId="0" fontId="25" fillId="0" borderId="47" xfId="5" applyFont="1" applyBorder="1"/>
    <xf numFmtId="0" fontId="25" fillId="0" borderId="47" xfId="5" applyFont="1" applyBorder="1" applyAlignment="1">
      <alignment horizontal="center"/>
    </xf>
    <xf numFmtId="0" fontId="24" fillId="0" borderId="0" xfId="5"/>
    <xf numFmtId="0" fontId="25" fillId="0" borderId="0" xfId="5" applyFont="1"/>
    <xf numFmtId="0" fontId="26" fillId="0" borderId="0" xfId="5" applyFont="1" applyAlignment="1">
      <alignment horizontal="left" indent="3"/>
    </xf>
    <xf numFmtId="0" fontId="26" fillId="0" borderId="0" xfId="5" applyFont="1" applyAlignment="1">
      <alignment horizontal="left" indent="1"/>
    </xf>
    <xf numFmtId="0" fontId="27" fillId="0" borderId="0" xfId="5" applyFont="1" applyAlignment="1">
      <alignment horizontal="left" indent="1"/>
    </xf>
    <xf numFmtId="0" fontId="25" fillId="0" borderId="0" xfId="5" applyFont="1" applyAlignment="1">
      <alignment horizontal="center"/>
    </xf>
    <xf numFmtId="0" fontId="29" fillId="0" borderId="0" xfId="6" applyFont="1"/>
    <xf numFmtId="0" fontId="30" fillId="0" borderId="0" xfId="5" applyFont="1"/>
    <xf numFmtId="0" fontId="31" fillId="0" borderId="0" xfId="5" applyFont="1" applyAlignment="1">
      <alignment horizontal="center"/>
    </xf>
    <xf numFmtId="0" fontId="25" fillId="0" borderId="48" xfId="5" applyFont="1" applyBorder="1"/>
    <xf numFmtId="0" fontId="25" fillId="0" borderId="48" xfId="5" applyFont="1" applyBorder="1" applyAlignment="1">
      <alignment horizontal="center"/>
    </xf>
    <xf numFmtId="0" fontId="30" fillId="0" borderId="48" xfId="5" applyFont="1" applyBorder="1"/>
    <xf numFmtId="0" fontId="24" fillId="0" borderId="0" xfId="5" applyAlignment="1">
      <alignment horizontal="right"/>
    </xf>
    <xf numFmtId="0" fontId="24" fillId="0" borderId="0" xfId="5" applyAlignment="1">
      <alignment horizontal="left"/>
    </xf>
    <xf numFmtId="0" fontId="33" fillId="0" borderId="0" xfId="7" applyFont="1"/>
    <xf numFmtId="0" fontId="34" fillId="0" borderId="0" xfId="7" applyFont="1"/>
    <xf numFmtId="0" fontId="35" fillId="0" borderId="0" xfId="7" applyFont="1" applyAlignment="1">
      <alignment horizontal="right"/>
    </xf>
    <xf numFmtId="0" fontId="35" fillId="0" borderId="0" xfId="7" applyFont="1"/>
    <xf numFmtId="0" fontId="34" fillId="0" borderId="0" xfId="5" applyFont="1"/>
    <xf numFmtId="0" fontId="0" fillId="0" borderId="0" xfId="7" applyFont="1" applyAlignment="1">
      <alignment horizontal="right"/>
    </xf>
    <xf numFmtId="0" fontId="33" fillId="0" borderId="0" xfId="5" applyFont="1"/>
    <xf numFmtId="0" fontId="36" fillId="0" borderId="0" xfId="7" applyFont="1"/>
    <xf numFmtId="0" fontId="37" fillId="0" borderId="0" xfId="7" applyFont="1"/>
    <xf numFmtId="0" fontId="38" fillId="0" borderId="0" xfId="5" applyFont="1"/>
    <xf numFmtId="0" fontId="39" fillId="0" borderId="0" xfId="5" applyFont="1"/>
    <xf numFmtId="0" fontId="40" fillId="0" borderId="0" xfId="7" applyFont="1"/>
    <xf numFmtId="0" fontId="41" fillId="0" borderId="0" xfId="5" applyFont="1"/>
    <xf numFmtId="0" fontId="42" fillId="0" borderId="0" xfId="5" applyFont="1"/>
    <xf numFmtId="0" fontId="0" fillId="0" borderId="0" xfId="7" applyFont="1"/>
    <xf numFmtId="0" fontId="43" fillId="0" borderId="0" xfId="5" applyFont="1"/>
    <xf numFmtId="0" fontId="43" fillId="0" borderId="0" xfId="5" applyFont="1" applyAlignment="1">
      <alignment horizontal="left"/>
    </xf>
    <xf numFmtId="0" fontId="26" fillId="0" borderId="0" xfId="5" applyFont="1"/>
    <xf numFmtId="0" fontId="36" fillId="0" borderId="0" xfId="5" applyFont="1"/>
    <xf numFmtId="0" fontId="44" fillId="0" borderId="0" xfId="5" applyFont="1"/>
    <xf numFmtId="166" fontId="44" fillId="0" borderId="0" xfId="5" applyNumberFormat="1" applyFont="1" applyAlignment="1">
      <alignment horizontal="right"/>
    </xf>
    <xf numFmtId="0" fontId="36" fillId="0" borderId="36" xfId="5" applyFont="1" applyBorder="1"/>
    <xf numFmtId="0" fontId="44" fillId="0" borderId="36" xfId="5" applyFont="1" applyBorder="1"/>
    <xf numFmtId="0" fontId="24" fillId="0" borderId="36" xfId="5" applyBorder="1"/>
    <xf numFmtId="0" fontId="45" fillId="9" borderId="49" xfId="7" applyFont="1" applyFill="1" applyBorder="1" applyAlignment="1">
      <alignment vertical="center"/>
    </xf>
    <xf numFmtId="0" fontId="24" fillId="9" borderId="49" xfId="5" applyFill="1" applyBorder="1"/>
    <xf numFmtId="167" fontId="46" fillId="9" borderId="49" xfId="5" applyNumberFormat="1" applyFont="1" applyFill="1" applyBorder="1" applyAlignment="1">
      <alignment horizontal="right"/>
    </xf>
    <xf numFmtId="0" fontId="47" fillId="9" borderId="0" xfId="5" applyFont="1" applyFill="1"/>
    <xf numFmtId="0" fontId="48" fillId="9" borderId="0" xfId="7" applyFont="1" applyFill="1"/>
    <xf numFmtId="0" fontId="24" fillId="9" borderId="0" xfId="5" applyFill="1"/>
    <xf numFmtId="0" fontId="35" fillId="9" borderId="0" xfId="7" applyFont="1" applyFill="1"/>
    <xf numFmtId="0" fontId="42" fillId="0" borderId="0" xfId="7" applyFont="1"/>
    <xf numFmtId="166" fontId="42" fillId="0" borderId="0" xfId="5" applyNumberFormat="1" applyFont="1" applyAlignment="1">
      <alignment horizontal="right"/>
    </xf>
    <xf numFmtId="0" fontId="49" fillId="0" borderId="0" xfId="5" applyFont="1"/>
    <xf numFmtId="0" fontId="50" fillId="0" borderId="50" xfId="5" applyFont="1" applyBorder="1"/>
    <xf numFmtId="0" fontId="51" fillId="0" borderId="50" xfId="5" applyFont="1" applyBorder="1"/>
    <xf numFmtId="0" fontId="49" fillId="0" borderId="50" xfId="5" applyFont="1" applyBorder="1"/>
    <xf numFmtId="166" fontId="50" fillId="0" borderId="50" xfId="5" applyNumberFormat="1" applyFont="1" applyBorder="1" applyAlignment="1">
      <alignment horizontal="right"/>
    </xf>
    <xf numFmtId="0" fontId="52" fillId="0" borderId="0" xfId="5" applyFont="1" applyAlignment="1">
      <alignment horizontal="center"/>
    </xf>
    <xf numFmtId="0" fontId="49" fillId="11" borderId="0" xfId="5" applyFont="1" applyFill="1"/>
    <xf numFmtId="0" fontId="53" fillId="11" borderId="0" xfId="5" applyFont="1" applyFill="1"/>
    <xf numFmtId="0" fontId="54" fillId="0" borderId="0" xfId="5" applyFont="1"/>
    <xf numFmtId="0" fontId="54" fillId="0" borderId="51" xfId="5" applyFont="1" applyBorder="1"/>
    <xf numFmtId="0" fontId="54" fillId="0" borderId="51" xfId="5" applyFont="1" applyBorder="1" applyAlignment="1">
      <alignment horizontal="center"/>
    </xf>
    <xf numFmtId="0" fontId="54" fillId="0" borderId="51" xfId="5" applyFont="1" applyBorder="1" applyAlignment="1">
      <alignment horizontal="right"/>
    </xf>
    <xf numFmtId="0" fontId="54" fillId="0" borderId="0" xfId="5" applyFont="1" applyAlignment="1">
      <alignment wrapText="1"/>
    </xf>
    <xf numFmtId="0" fontId="54" fillId="0" borderId="0" xfId="5" applyFont="1" applyAlignment="1">
      <alignment horizontal="center"/>
    </xf>
    <xf numFmtId="166" fontId="54" fillId="0" borderId="0" xfId="5" applyNumberFormat="1" applyFont="1" applyAlignment="1">
      <alignment horizontal="right"/>
    </xf>
    <xf numFmtId="0" fontId="50" fillId="0" borderId="36" xfId="5" applyFont="1" applyBorder="1"/>
    <xf numFmtId="0" fontId="55" fillId="0" borderId="36" xfId="5" applyFont="1" applyBorder="1"/>
    <xf numFmtId="166" fontId="50" fillId="11" borderId="36" xfId="5" applyNumberFormat="1" applyFont="1" applyFill="1" applyBorder="1" applyAlignment="1">
      <alignment horizontal="right"/>
    </xf>
    <xf numFmtId="0" fontId="56" fillId="0" borderId="0" xfId="5" applyFont="1"/>
    <xf numFmtId="0" fontId="57" fillId="0" borderId="0" xfId="5" applyFont="1" applyAlignment="1">
      <alignment horizontal="left" wrapText="1" indent="2"/>
    </xf>
    <xf numFmtId="166" fontId="54" fillId="8" borderId="0" xfId="5" applyNumberFormat="1" applyFont="1" applyFill="1" applyAlignment="1">
      <alignment horizontal="right"/>
    </xf>
    <xf numFmtId="0" fontId="59" fillId="0" borderId="0" xfId="3" applyFont="1" applyAlignment="1">
      <alignment horizontal="left" vertical="center"/>
    </xf>
    <xf numFmtId="0" fontId="60" fillId="0" borderId="0" xfId="3" applyFont="1" applyAlignment="1">
      <alignment horizontal="left" vertical="center"/>
    </xf>
    <xf numFmtId="0" fontId="62" fillId="0" borderId="0" xfId="3" applyFont="1" applyAlignment="1">
      <alignment horizontal="left" vertical="center"/>
    </xf>
    <xf numFmtId="0" fontId="19" fillId="0" borderId="0" xfId="3" applyAlignment="1">
      <alignment vertical="center" wrapText="1"/>
    </xf>
    <xf numFmtId="0" fontId="62" fillId="0" borderId="0" xfId="3" applyFont="1" applyAlignment="1">
      <alignment horizontal="left" vertical="center" wrapText="1"/>
    </xf>
    <xf numFmtId="0" fontId="63" fillId="6" borderId="37" xfId="3" applyFont="1" applyFill="1" applyBorder="1" applyAlignment="1">
      <alignment horizontal="center" vertical="center" wrapText="1"/>
    </xf>
    <xf numFmtId="0" fontId="63" fillId="6" borderId="38" xfId="3" applyFont="1" applyFill="1" applyBorder="1" applyAlignment="1">
      <alignment horizontal="center" vertical="center" wrapText="1"/>
    </xf>
    <xf numFmtId="0" fontId="65" fillId="0" borderId="0" xfId="3" applyFont="1" applyAlignment="1">
      <alignment horizontal="left" vertical="center"/>
    </xf>
    <xf numFmtId="4" fontId="65" fillId="0" borderId="0" xfId="3" applyNumberFormat="1" applyFont="1"/>
    <xf numFmtId="0" fontId="66" fillId="0" borderId="0" xfId="3" applyFont="1" applyAlignment="1">
      <alignment vertical="center"/>
    </xf>
    <xf numFmtId="0" fontId="67" fillId="0" borderId="0" xfId="3" applyFont="1" applyAlignment="1">
      <alignment horizontal="left" vertical="center"/>
    </xf>
    <xf numFmtId="0" fontId="66" fillId="0" borderId="0" xfId="3" applyFont="1" applyAlignment="1">
      <alignment horizontal="left" vertical="center"/>
    </xf>
    <xf numFmtId="0" fontId="66" fillId="0" borderId="0" xfId="3" applyFont="1" applyAlignment="1">
      <alignment horizontal="left" vertical="center" wrapText="1"/>
    </xf>
    <xf numFmtId="0" fontId="68" fillId="0" borderId="0" xfId="3" applyFont="1" applyAlignment="1">
      <alignment horizontal="left"/>
    </xf>
    <xf numFmtId="0" fontId="63" fillId="0" borderId="40" xfId="3" applyFont="1" applyBorder="1" applyAlignment="1" applyProtection="1">
      <alignment horizontal="center" vertical="center"/>
      <protection locked="0"/>
    </xf>
    <xf numFmtId="49" fontId="63" fillId="0" borderId="40" xfId="3" applyNumberFormat="1" applyFont="1" applyBorder="1" applyAlignment="1" applyProtection="1">
      <alignment horizontal="left" vertical="center" wrapText="1"/>
      <protection locked="0"/>
    </xf>
    <xf numFmtId="0" fontId="63" fillId="0" borderId="40" xfId="3" applyFont="1" applyBorder="1" applyAlignment="1" applyProtection="1">
      <alignment horizontal="left" vertical="center" wrapText="1"/>
      <protection locked="0"/>
    </xf>
    <xf numFmtId="0" fontId="63" fillId="0" borderId="40" xfId="3" applyFont="1" applyBorder="1" applyAlignment="1" applyProtection="1">
      <alignment horizontal="center" vertical="center" wrapText="1"/>
      <protection locked="0"/>
    </xf>
    <xf numFmtId="4" fontId="63" fillId="0" borderId="40" xfId="3" applyNumberFormat="1" applyFont="1" applyBorder="1" applyAlignment="1" applyProtection="1">
      <alignment vertical="center"/>
      <protection locked="0"/>
    </xf>
    <xf numFmtId="49" fontId="63" fillId="0" borderId="41" xfId="3" applyNumberFormat="1" applyFont="1" applyBorder="1" applyAlignment="1" applyProtection="1">
      <alignment horizontal="left" vertical="center" wrapText="1"/>
      <protection locked="0"/>
    </xf>
    <xf numFmtId="0" fontId="63" fillId="0" borderId="43" xfId="3" applyFont="1" applyBorder="1" applyAlignment="1" applyProtection="1">
      <alignment horizontal="center" vertical="center"/>
      <protection locked="0"/>
    </xf>
    <xf numFmtId="4" fontId="63" fillId="8" borderId="40" xfId="3" applyNumberFormat="1" applyFont="1" applyFill="1" applyBorder="1" applyAlignment="1" applyProtection="1">
      <alignment vertical="center"/>
      <protection locked="0"/>
    </xf>
    <xf numFmtId="49" fontId="63" fillId="0" borderId="37" xfId="3" applyNumberFormat="1" applyFont="1" applyBorder="1" applyAlignment="1" applyProtection="1">
      <alignment horizontal="left" vertical="center" wrapText="1"/>
      <protection locked="0"/>
    </xf>
    <xf numFmtId="0" fontId="69" fillId="0" borderId="0" xfId="5" applyFont="1" applyAlignment="1">
      <alignment wrapText="1"/>
    </xf>
    <xf numFmtId="0" fontId="35" fillId="0" borderId="0" xfId="5" applyFont="1" applyAlignment="1">
      <alignment horizontal="left" wrapText="1"/>
    </xf>
    <xf numFmtId="0" fontId="19" fillId="0" borderId="52" xfId="3" applyBorder="1" applyAlignment="1">
      <alignment vertical="center"/>
    </xf>
    <xf numFmtId="0" fontId="19" fillId="0" borderId="53" xfId="3" applyBorder="1" applyAlignment="1">
      <alignment vertical="center"/>
    </xf>
    <xf numFmtId="0" fontId="19" fillId="0" borderId="54" xfId="3" applyBorder="1" applyAlignment="1">
      <alignment vertical="center"/>
    </xf>
    <xf numFmtId="0" fontId="19" fillId="0" borderId="44" xfId="3" applyBorder="1"/>
    <xf numFmtId="0" fontId="19" fillId="0" borderId="54" xfId="3" applyBorder="1"/>
    <xf numFmtId="168" fontId="62" fillId="0" borderId="0" xfId="3" applyNumberFormat="1" applyFont="1" applyAlignment="1">
      <alignment horizontal="left" vertical="center"/>
    </xf>
    <xf numFmtId="0" fontId="20" fillId="0" borderId="0" xfId="3" applyFont="1"/>
    <xf numFmtId="0" fontId="19" fillId="0" borderId="44" xfId="3" applyBorder="1" applyAlignment="1">
      <alignment horizontal="center" vertical="center" wrapText="1"/>
    </xf>
    <xf numFmtId="0" fontId="63" fillId="6" borderId="39" xfId="3" applyFont="1" applyFill="1" applyBorder="1" applyAlignment="1">
      <alignment horizontal="center" vertical="center" wrapText="1"/>
    </xf>
    <xf numFmtId="0" fontId="19" fillId="0" borderId="54" xfId="3" applyBorder="1" applyAlignment="1">
      <alignment horizontal="center" vertical="center" wrapText="1"/>
    </xf>
    <xf numFmtId="0" fontId="70" fillId="0" borderId="44" xfId="3" applyFont="1" applyBorder="1"/>
    <xf numFmtId="0" fontId="70" fillId="0" borderId="0" xfId="3" applyFont="1"/>
    <xf numFmtId="0" fontId="70" fillId="0" borderId="0" xfId="3" applyFont="1" applyAlignment="1">
      <alignment horizontal="left"/>
    </xf>
    <xf numFmtId="0" fontId="71" fillId="0" borderId="0" xfId="3" applyFont="1" applyAlignment="1">
      <alignment horizontal="left"/>
    </xf>
    <xf numFmtId="0" fontId="72" fillId="0" borderId="0" xfId="3" applyFont="1" applyAlignment="1">
      <alignment horizontal="left"/>
    </xf>
    <xf numFmtId="4" fontId="71" fillId="0" borderId="0" xfId="3" applyNumberFormat="1" applyFont="1"/>
    <xf numFmtId="0" fontId="70" fillId="0" borderId="54" xfId="3" applyFont="1" applyBorder="1"/>
    <xf numFmtId="169" fontId="63" fillId="0" borderId="40" xfId="3" applyNumberFormat="1" applyFont="1" applyBorder="1" applyAlignment="1" applyProtection="1">
      <alignment vertical="center"/>
      <protection locked="0"/>
    </xf>
    <xf numFmtId="0" fontId="66" fillId="0" borderId="55" xfId="3" applyFont="1" applyBorder="1" applyAlignment="1">
      <alignment horizontal="left" vertical="center" wrapText="1"/>
    </xf>
    <xf numFmtId="0" fontId="64" fillId="0" borderId="40" xfId="3" applyFont="1" applyBorder="1" applyAlignment="1" applyProtection="1">
      <alignment horizontal="left" vertical="center" wrapText="1"/>
      <protection locked="0"/>
    </xf>
    <xf numFmtId="0" fontId="70" fillId="0" borderId="26" xfId="3" applyFont="1" applyBorder="1"/>
    <xf numFmtId="0" fontId="70" fillId="0" borderId="56" xfId="3" applyFont="1" applyBorder="1" applyAlignment="1">
      <alignment horizontal="left"/>
    </xf>
    <xf numFmtId="0" fontId="19" fillId="0" borderId="26" xfId="3" applyBorder="1" applyAlignment="1">
      <alignment vertical="center"/>
    </xf>
    <xf numFmtId="0" fontId="66" fillId="0" borderId="26" xfId="3" applyFont="1" applyBorder="1" applyAlignment="1">
      <alignment vertical="center"/>
    </xf>
    <xf numFmtId="0" fontId="66" fillId="0" borderId="54" xfId="3" applyFont="1" applyBorder="1" applyAlignment="1">
      <alignment vertical="center"/>
    </xf>
    <xf numFmtId="0" fontId="74" fillId="0" borderId="0" xfId="3" applyFont="1" applyAlignment="1">
      <alignment horizontal="left" vertical="center" wrapText="1"/>
    </xf>
    <xf numFmtId="49" fontId="63" fillId="0" borderId="0" xfId="3" applyNumberFormat="1" applyFont="1" applyAlignment="1" applyProtection="1">
      <alignment horizontal="left" vertical="center" wrapText="1"/>
      <protection locked="0"/>
    </xf>
    <xf numFmtId="0" fontId="63" fillId="0" borderId="0" xfId="3" applyFont="1" applyAlignment="1" applyProtection="1">
      <alignment horizontal="center" vertical="center"/>
      <protection locked="0"/>
    </xf>
    <xf numFmtId="0" fontId="63" fillId="0" borderId="0" xfId="3" applyFont="1" applyAlignment="1" applyProtection="1">
      <alignment horizontal="center" vertical="center" wrapText="1"/>
      <protection locked="0"/>
    </xf>
    <xf numFmtId="169" fontId="63" fillId="0" borderId="0" xfId="3" applyNumberFormat="1" applyFont="1" applyAlignment="1" applyProtection="1">
      <alignment vertical="center"/>
      <protection locked="0"/>
    </xf>
    <xf numFmtId="4" fontId="63" fillId="0" borderId="0" xfId="3" applyNumberFormat="1" applyFont="1" applyAlignment="1" applyProtection="1">
      <alignment vertical="center"/>
      <protection locked="0"/>
    </xf>
    <xf numFmtId="0" fontId="63" fillId="0" borderId="0" xfId="3" applyFont="1" applyAlignment="1" applyProtection="1">
      <alignment horizontal="left" vertical="center" wrapText="1"/>
      <protection locked="0"/>
    </xf>
    <xf numFmtId="0" fontId="19" fillId="0" borderId="26" xfId="3" applyBorder="1" applyAlignment="1" applyProtection="1">
      <alignment vertical="center"/>
      <protection locked="0"/>
    </xf>
    <xf numFmtId="0" fontId="63" fillId="0" borderId="41" xfId="3" applyFont="1" applyBorder="1" applyAlignment="1" applyProtection="1">
      <alignment horizontal="center" vertical="center" wrapText="1"/>
      <protection locked="0"/>
    </xf>
    <xf numFmtId="169" fontId="63" fillId="0" borderId="41" xfId="3" applyNumberFormat="1" applyFont="1" applyBorder="1" applyAlignment="1" applyProtection="1">
      <alignment vertical="center"/>
      <protection locked="0"/>
    </xf>
    <xf numFmtId="49" fontId="63" fillId="0" borderId="57" xfId="3" applyNumberFormat="1" applyFont="1" applyBorder="1" applyAlignment="1" applyProtection="1">
      <alignment horizontal="left" vertical="center" wrapText="1"/>
      <protection locked="0"/>
    </xf>
    <xf numFmtId="0" fontId="66" fillId="0" borderId="42" xfId="3" applyFont="1" applyBorder="1" applyAlignment="1">
      <alignment horizontal="left" vertical="center" wrapText="1"/>
    </xf>
    <xf numFmtId="0" fontId="63" fillId="0" borderId="58" xfId="3" applyFont="1" applyBorder="1" applyAlignment="1" applyProtection="1">
      <alignment horizontal="center" vertical="center" wrapText="1"/>
      <protection locked="0"/>
    </xf>
    <xf numFmtId="0" fontId="8" fillId="0" borderId="41" xfId="3" applyFont="1" applyBorder="1" applyAlignment="1" applyProtection="1">
      <alignment horizontal="left" vertical="center" wrapText="1"/>
      <protection locked="0"/>
    </xf>
    <xf numFmtId="0" fontId="19" fillId="0" borderId="27" xfId="3" applyBorder="1" applyAlignment="1">
      <alignment vertical="center"/>
    </xf>
    <xf numFmtId="0" fontId="19" fillId="0" borderId="10" xfId="3" applyBorder="1" applyAlignment="1">
      <alignment vertical="center"/>
    </xf>
    <xf numFmtId="0" fontId="63" fillId="0" borderId="6" xfId="3" applyFont="1" applyBorder="1" applyAlignment="1" applyProtection="1">
      <alignment horizontal="center" vertical="center"/>
      <protection locked="0"/>
    </xf>
    <xf numFmtId="0" fontId="19" fillId="0" borderId="6" xfId="3" applyBorder="1"/>
    <xf numFmtId="0" fontId="19" fillId="0" borderId="35" xfId="3" applyBorder="1"/>
    <xf numFmtId="0" fontId="8" fillId="0" borderId="0" xfId="3" applyFont="1" applyAlignment="1" applyProtection="1">
      <alignment horizontal="left" vertical="center" wrapText="1"/>
      <protection locked="0"/>
    </xf>
    <xf numFmtId="0" fontId="81" fillId="0" borderId="0" xfId="9" applyFont="1" applyAlignment="1">
      <alignment horizontal="center"/>
    </xf>
    <xf numFmtId="0" fontId="82" fillId="0" borderId="0" xfId="9" applyFont="1" applyAlignment="1">
      <alignment wrapText="1"/>
    </xf>
    <xf numFmtId="0" fontId="81" fillId="0" borderId="0" xfId="9" applyFont="1"/>
    <xf numFmtId="170" fontId="81" fillId="0" borderId="0" xfId="9" applyNumberFormat="1" applyFont="1" applyAlignment="1">
      <alignment horizontal="center"/>
    </xf>
    <xf numFmtId="0" fontId="83" fillId="0" borderId="0" xfId="9" applyFont="1" applyAlignment="1">
      <alignment wrapText="1"/>
    </xf>
    <xf numFmtId="0" fontId="84" fillId="0" borderId="0" xfId="9" applyFont="1"/>
    <xf numFmtId="0" fontId="86" fillId="12" borderId="59" xfId="10" applyFont="1" applyFill="1" applyBorder="1" applyAlignment="1">
      <alignment horizontal="center" vertical="center" wrapText="1"/>
    </xf>
    <xf numFmtId="0" fontId="86" fillId="13" borderId="59" xfId="10" applyFont="1" applyFill="1" applyBorder="1" applyAlignment="1">
      <alignment horizontal="centerContinuous" vertical="center"/>
    </xf>
    <xf numFmtId="3" fontId="86" fillId="13" borderId="59" xfId="10" applyNumberFormat="1" applyFont="1" applyFill="1" applyBorder="1" applyAlignment="1">
      <alignment horizontal="center" vertical="center" wrapText="1"/>
    </xf>
    <xf numFmtId="0" fontId="86" fillId="13" borderId="59" xfId="10" applyFont="1" applyFill="1" applyBorder="1" applyAlignment="1">
      <alignment horizontal="center" vertical="center" wrapText="1"/>
    </xf>
    <xf numFmtId="170" fontId="86" fillId="13" borderId="59" xfId="10" applyNumberFormat="1" applyFont="1" applyFill="1" applyBorder="1" applyAlignment="1">
      <alignment horizontal="center" vertical="center" wrapText="1"/>
    </xf>
    <xf numFmtId="170" fontId="86" fillId="12" borderId="59" xfId="10" applyNumberFormat="1" applyFont="1" applyFill="1" applyBorder="1" applyAlignment="1">
      <alignment horizontal="center" vertical="center" wrapText="1"/>
    </xf>
    <xf numFmtId="170" fontId="86" fillId="12" borderId="59" xfId="11" applyNumberFormat="1" applyFont="1" applyFill="1" applyBorder="1" applyAlignment="1">
      <alignment horizontal="center" vertical="center" wrapText="1"/>
    </xf>
    <xf numFmtId="0" fontId="86" fillId="0" borderId="0" xfId="9" applyFont="1"/>
    <xf numFmtId="0" fontId="86" fillId="14" borderId="60" xfId="9" applyFont="1" applyFill="1" applyBorder="1" applyAlignment="1">
      <alignment horizontal="center" vertical="center" wrapText="1"/>
    </xf>
    <xf numFmtId="0" fontId="87" fillId="14" borderId="61" xfId="9" applyFont="1" applyFill="1" applyBorder="1" applyAlignment="1">
      <alignment vertical="top" wrapText="1"/>
    </xf>
    <xf numFmtId="0" fontId="81" fillId="14" borderId="61" xfId="9" applyFont="1" applyFill="1" applyBorder="1" applyAlignment="1">
      <alignment horizontal="center" vertical="center" wrapText="1"/>
    </xf>
    <xf numFmtId="170" fontId="81" fillId="14" borderId="61" xfId="9" applyNumberFormat="1" applyFont="1" applyFill="1" applyBorder="1" applyAlignment="1">
      <alignment horizontal="center" vertical="center" wrapText="1"/>
    </xf>
    <xf numFmtId="5" fontId="87" fillId="14" borderId="61" xfId="9" applyNumberFormat="1" applyFont="1" applyFill="1" applyBorder="1" applyAlignment="1">
      <alignment horizontal="center" vertical="center" wrapText="1"/>
    </xf>
    <xf numFmtId="170" fontId="81" fillId="14" borderId="62" xfId="9" applyNumberFormat="1" applyFont="1" applyFill="1" applyBorder="1" applyAlignment="1">
      <alignment horizontal="center" vertical="center" wrapText="1"/>
    </xf>
    <xf numFmtId="49" fontId="81" fillId="0" borderId="63" xfId="9" applyNumberFormat="1" applyFont="1" applyBorder="1" applyAlignment="1">
      <alignment horizontal="center" vertical="center" wrapText="1"/>
    </xf>
    <xf numFmtId="0" fontId="81" fillId="0" borderId="34" xfId="9" applyFont="1" applyBorder="1" applyAlignment="1">
      <alignment vertical="top" wrapText="1"/>
    </xf>
    <xf numFmtId="0" fontId="81" fillId="0" borderId="34" xfId="9" applyFont="1" applyBorder="1" applyAlignment="1">
      <alignment horizontal="center" vertical="center" wrapText="1"/>
    </xf>
    <xf numFmtId="170" fontId="81" fillId="8" borderId="34" xfId="9" applyNumberFormat="1" applyFont="1" applyFill="1" applyBorder="1" applyAlignment="1">
      <alignment horizontal="center" vertical="center" wrapText="1"/>
    </xf>
    <xf numFmtId="170" fontId="81" fillId="0" borderId="34" xfId="9" applyNumberFormat="1" applyFont="1" applyBorder="1" applyAlignment="1">
      <alignment horizontal="center" vertical="center" wrapText="1"/>
    </xf>
    <xf numFmtId="170" fontId="81" fillId="0" borderId="64" xfId="9" applyNumberFormat="1" applyFont="1" applyBorder="1" applyAlignment="1">
      <alignment horizontal="center" vertical="center" wrapText="1"/>
    </xf>
    <xf numFmtId="0" fontId="81" fillId="0" borderId="65" xfId="9" applyFont="1" applyBorder="1" applyAlignment="1">
      <alignment vertical="top" wrapText="1"/>
    </xf>
    <xf numFmtId="0" fontId="81" fillId="0" borderId="65" xfId="9" applyFont="1" applyBorder="1" applyAlignment="1">
      <alignment horizontal="center" vertical="center" wrapText="1"/>
    </xf>
    <xf numFmtId="170" fontId="81" fillId="0" borderId="66" xfId="9" applyNumberFormat="1" applyFont="1" applyBorder="1" applyAlignment="1">
      <alignment horizontal="center" vertical="center" wrapText="1"/>
    </xf>
    <xf numFmtId="0" fontId="81" fillId="0" borderId="31" xfId="9" applyFont="1" applyBorder="1" applyAlignment="1">
      <alignment vertical="top" wrapText="1"/>
    </xf>
    <xf numFmtId="0" fontId="81" fillId="0" borderId="31" xfId="9" applyFont="1" applyBorder="1" applyAlignment="1">
      <alignment horizontal="center" vertical="center" wrapText="1"/>
    </xf>
    <xf numFmtId="49" fontId="81" fillId="0" borderId="67" xfId="9" applyNumberFormat="1" applyFont="1" applyBorder="1" applyAlignment="1">
      <alignment horizontal="center" vertical="center" wrapText="1"/>
    </xf>
    <xf numFmtId="0" fontId="81" fillId="0" borderId="68" xfId="9" applyFont="1" applyBorder="1" applyAlignment="1">
      <alignment vertical="top" wrapText="1"/>
    </xf>
    <xf numFmtId="0" fontId="81" fillId="0" borderId="68" xfId="9" applyFont="1" applyBorder="1" applyAlignment="1">
      <alignment horizontal="center" vertical="center" wrapText="1"/>
    </xf>
    <xf numFmtId="0" fontId="81" fillId="0" borderId="0" xfId="9" applyFont="1" applyAlignment="1">
      <alignment horizontal="center" vertical="top" wrapText="1"/>
    </xf>
    <xf numFmtId="0" fontId="81" fillId="0" borderId="0" xfId="9" applyFont="1" applyAlignment="1">
      <alignment vertical="top" wrapText="1"/>
    </xf>
    <xf numFmtId="170" fontId="81" fillId="0" borderId="0" xfId="9" applyNumberFormat="1" applyFont="1" applyAlignment="1">
      <alignment horizontal="center" vertical="center" wrapText="1"/>
    </xf>
    <xf numFmtId="0" fontId="81" fillId="0" borderId="11" xfId="9" applyFont="1" applyBorder="1" applyAlignment="1">
      <alignment horizontal="center"/>
    </xf>
    <xf numFmtId="0" fontId="87" fillId="0" borderId="7" xfId="9" applyFont="1" applyBorder="1"/>
    <xf numFmtId="0" fontId="81" fillId="0" borderId="7" xfId="9" applyFont="1" applyBorder="1"/>
    <xf numFmtId="170" fontId="81" fillId="0" borderId="7" xfId="9" applyNumberFormat="1" applyFont="1" applyBorder="1" applyAlignment="1">
      <alignment horizontal="center"/>
    </xf>
    <xf numFmtId="171" fontId="87" fillId="0" borderId="59" xfId="9" applyNumberFormat="1" applyFont="1" applyBorder="1" applyAlignment="1">
      <alignment horizontal="center" vertical="top" wrapText="1"/>
    </xf>
    <xf numFmtId="170" fontId="87" fillId="0" borderId="59" xfId="9" applyNumberFormat="1" applyFont="1" applyBorder="1" applyAlignment="1">
      <alignment horizontal="center" vertical="top" wrapText="1"/>
    </xf>
    <xf numFmtId="170" fontId="81" fillId="0" borderId="0" xfId="9" applyNumberFormat="1" applyFont="1" applyAlignment="1">
      <alignment horizontal="center" vertical="top" wrapText="1"/>
    </xf>
    <xf numFmtId="4" fontId="22" fillId="0" borderId="42" xfId="3" applyNumberFormat="1" applyFont="1" applyBorder="1" applyAlignment="1">
      <alignment horizontal="right"/>
    </xf>
    <xf numFmtId="0" fontId="66" fillId="0" borderId="69" xfId="3" applyFont="1" applyBorder="1" applyAlignment="1">
      <alignment horizontal="left" vertical="center" wrapText="1"/>
    </xf>
    <xf numFmtId="0" fontId="66" fillId="0" borderId="70" xfId="3" applyFont="1" applyBorder="1" applyAlignment="1">
      <alignment horizontal="left" vertical="center" wrapText="1"/>
    </xf>
    <xf numFmtId="0" fontId="8" fillId="0" borderId="0" xfId="3" applyFont="1" applyAlignment="1" applyProtection="1">
      <alignment horizontal="center" vertical="center" wrapText="1"/>
      <protection locked="0"/>
    </xf>
    <xf numFmtId="0" fontId="10" fillId="2" borderId="32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49" fontId="16" fillId="0" borderId="26" xfId="0" applyNumberFormat="1" applyFont="1" applyBorder="1" applyAlignment="1">
      <alignment vertical="center"/>
    </xf>
    <xf numFmtId="0" fontId="88" fillId="0" borderId="0" xfId="3" applyFont="1" applyAlignment="1">
      <alignment horizontal="center"/>
    </xf>
    <xf numFmtId="0" fontId="89" fillId="0" borderId="0" xfId="3" applyFont="1" applyAlignment="1">
      <alignment vertical="center"/>
    </xf>
    <xf numFmtId="0" fontId="89" fillId="0" borderId="0" xfId="3" applyFont="1" applyAlignment="1">
      <alignment horizontal="left" vertical="center"/>
    </xf>
    <xf numFmtId="0" fontId="90" fillId="0" borderId="0" xfId="3" applyFont="1" applyAlignment="1">
      <alignment horizontal="center" vertical="center"/>
    </xf>
    <xf numFmtId="0" fontId="89" fillId="0" borderId="0" xfId="3" applyFont="1" applyAlignment="1">
      <alignment horizontal="left" vertical="center" wrapText="1"/>
    </xf>
    <xf numFmtId="0" fontId="91" fillId="0" borderId="0" xfId="3" applyFont="1" applyAlignment="1">
      <alignment horizontal="left" vertical="center"/>
    </xf>
    <xf numFmtId="0" fontId="92" fillId="0" borderId="0" xfId="3" applyFont="1" applyAlignment="1">
      <alignment horizontal="left" vertical="center"/>
    </xf>
    <xf numFmtId="0" fontId="93" fillId="0" borderId="40" xfId="3" applyFont="1" applyBorder="1" applyAlignment="1" applyProtection="1">
      <alignment horizontal="center" vertical="center" wrapText="1"/>
      <protection locked="0"/>
    </xf>
    <xf numFmtId="4" fontId="92" fillId="0" borderId="40" xfId="3" applyNumberFormat="1" applyFont="1" applyBorder="1" applyAlignment="1" applyProtection="1">
      <alignment vertical="center"/>
      <protection locked="0"/>
    </xf>
    <xf numFmtId="0" fontId="92" fillId="0" borderId="40" xfId="3" applyFont="1" applyBorder="1" applyAlignment="1" applyProtection="1">
      <alignment horizontal="center" vertical="center" wrapText="1"/>
      <protection locked="0"/>
    </xf>
    <xf numFmtId="0" fontId="92" fillId="0" borderId="40" xfId="3" applyFont="1" applyBorder="1" applyAlignment="1" applyProtection="1">
      <alignment horizontal="left" vertical="center" wrapText="1"/>
      <protection locked="0"/>
    </xf>
    <xf numFmtId="49" fontId="92" fillId="0" borderId="40" xfId="3" applyNumberFormat="1" applyFont="1" applyBorder="1" applyAlignment="1" applyProtection="1">
      <alignment horizontal="left" vertical="center" wrapText="1"/>
      <protection locked="0"/>
    </xf>
    <xf numFmtId="0" fontId="92" fillId="0" borderId="40" xfId="3" applyFont="1" applyBorder="1" applyAlignment="1" applyProtection="1">
      <alignment horizontal="center" vertical="center"/>
      <protection locked="0"/>
    </xf>
    <xf numFmtId="4" fontId="94" fillId="0" borderId="40" xfId="3" applyNumberFormat="1" applyFont="1" applyBorder="1" applyAlignment="1" applyProtection="1">
      <alignment vertical="center"/>
      <protection locked="0"/>
    </xf>
    <xf numFmtId="4" fontId="95" fillId="0" borderId="40" xfId="3" applyNumberFormat="1" applyFont="1" applyBorder="1" applyAlignment="1" applyProtection="1">
      <alignment vertical="center"/>
      <protection locked="0"/>
    </xf>
    <xf numFmtId="0" fontId="95" fillId="0" borderId="40" xfId="3" applyFont="1" applyBorder="1" applyAlignment="1" applyProtection="1">
      <alignment horizontal="center" vertical="center" wrapText="1"/>
      <protection locked="0"/>
    </xf>
    <xf numFmtId="0" fontId="95" fillId="0" borderId="40" xfId="3" applyFont="1" applyBorder="1" applyAlignment="1" applyProtection="1">
      <alignment horizontal="left" vertical="center" wrapText="1"/>
      <protection locked="0"/>
    </xf>
    <xf numFmtId="49" fontId="95" fillId="0" borderId="40" xfId="3" applyNumberFormat="1" applyFont="1" applyBorder="1" applyAlignment="1" applyProtection="1">
      <alignment horizontal="left" vertical="center" wrapText="1"/>
      <protection locked="0"/>
    </xf>
    <xf numFmtId="0" fontId="95" fillId="0" borderId="40" xfId="3" applyFont="1" applyBorder="1" applyAlignment="1" applyProtection="1">
      <alignment horizontal="center" vertical="center"/>
      <protection locked="0"/>
    </xf>
    <xf numFmtId="1" fontId="95" fillId="0" borderId="40" xfId="3" applyNumberFormat="1" applyFont="1" applyBorder="1" applyAlignment="1" applyProtection="1">
      <alignment horizontal="center" vertical="center"/>
      <protection locked="0"/>
    </xf>
    <xf numFmtId="1" fontId="92" fillId="0" borderId="40" xfId="3" applyNumberFormat="1" applyFont="1" applyBorder="1" applyAlignment="1" applyProtection="1">
      <alignment horizontal="center" vertical="center"/>
      <protection locked="0"/>
    </xf>
    <xf numFmtId="0" fontId="96" fillId="0" borderId="46" xfId="3" applyFont="1" applyBorder="1" applyAlignment="1">
      <alignment horizontal="left" vertical="center"/>
    </xf>
    <xf numFmtId="165" fontId="96" fillId="0" borderId="0" xfId="3" applyNumberFormat="1" applyFont="1" applyAlignment="1">
      <alignment vertical="center"/>
    </xf>
    <xf numFmtId="4" fontId="96" fillId="0" borderId="0" xfId="3" applyNumberFormat="1" applyFont="1" applyAlignment="1">
      <alignment vertical="center"/>
    </xf>
    <xf numFmtId="0" fontId="96" fillId="0" borderId="0" xfId="3" applyFont="1" applyAlignment="1">
      <alignment horizontal="center" vertical="center"/>
    </xf>
    <xf numFmtId="0" fontId="96" fillId="0" borderId="45" xfId="3" applyFont="1" applyBorder="1" applyAlignment="1">
      <alignment horizontal="left" vertical="center"/>
    </xf>
    <xf numFmtId="0" fontId="97" fillId="0" borderId="0" xfId="3" applyFont="1" applyAlignment="1">
      <alignment horizontal="left"/>
    </xf>
    <xf numFmtId="4" fontId="94" fillId="15" borderId="40" xfId="3" applyNumberFormat="1" applyFont="1" applyFill="1" applyBorder="1" applyAlignment="1" applyProtection="1">
      <alignment vertical="center"/>
      <protection locked="0"/>
    </xf>
    <xf numFmtId="4" fontId="92" fillId="15" borderId="40" xfId="3" applyNumberFormat="1" applyFont="1" applyFill="1" applyBorder="1" applyAlignment="1" applyProtection="1">
      <alignment vertical="center"/>
      <protection locked="0"/>
    </xf>
    <xf numFmtId="0" fontId="92" fillId="15" borderId="40" xfId="3" applyFont="1" applyFill="1" applyBorder="1" applyAlignment="1" applyProtection="1">
      <alignment horizontal="center" vertical="center" wrapText="1"/>
      <protection locked="0"/>
    </xf>
    <xf numFmtId="0" fontId="92" fillId="15" borderId="40" xfId="3" applyFont="1" applyFill="1" applyBorder="1" applyAlignment="1" applyProtection="1">
      <alignment horizontal="left" vertical="center" wrapText="1"/>
      <protection locked="0"/>
    </xf>
    <xf numFmtId="49" fontId="92" fillId="15" borderId="40" xfId="3" applyNumberFormat="1" applyFont="1" applyFill="1" applyBorder="1" applyAlignment="1" applyProtection="1">
      <alignment horizontal="left" vertical="center" wrapText="1"/>
      <protection locked="0"/>
    </xf>
    <xf numFmtId="0" fontId="92" fillId="15" borderId="40" xfId="3" applyFont="1" applyFill="1" applyBorder="1" applyAlignment="1" applyProtection="1">
      <alignment horizontal="center" vertical="center"/>
      <protection locked="0"/>
    </xf>
    <xf numFmtId="0" fontId="92" fillId="0" borderId="39" xfId="3" applyFont="1" applyBorder="1" applyAlignment="1" applyProtection="1">
      <alignment horizontal="center" vertical="center" wrapText="1"/>
      <protection locked="0"/>
    </xf>
    <xf numFmtId="49" fontId="92" fillId="0" borderId="37" xfId="3" applyNumberFormat="1" applyFont="1" applyBorder="1" applyAlignment="1" applyProtection="1">
      <alignment horizontal="left" vertical="center" wrapText="1"/>
      <protection locked="0"/>
    </xf>
    <xf numFmtId="0" fontId="98" fillId="0" borderId="40" xfId="3" applyFont="1" applyBorder="1" applyAlignment="1" applyProtection="1">
      <alignment horizontal="left" vertical="center" wrapText="1"/>
      <protection locked="0"/>
    </xf>
    <xf numFmtId="0" fontId="93" fillId="0" borderId="39" xfId="3" applyFont="1" applyBorder="1" applyAlignment="1" applyProtection="1">
      <alignment horizontal="center" vertical="center" wrapText="1"/>
      <protection locked="0"/>
    </xf>
    <xf numFmtId="0" fontId="93" fillId="7" borderId="37" xfId="3" applyFont="1" applyFill="1" applyBorder="1" applyAlignment="1" applyProtection="1">
      <alignment horizontal="center" vertical="center" wrapText="1"/>
      <protection locked="0"/>
    </xf>
    <xf numFmtId="0" fontId="93" fillId="0" borderId="43" xfId="3" applyFont="1" applyBorder="1" applyAlignment="1" applyProtection="1">
      <alignment horizontal="center" vertical="center" wrapText="1"/>
      <protection locked="0"/>
    </xf>
    <xf numFmtId="4" fontId="92" fillId="0" borderId="43" xfId="3" applyNumberFormat="1" applyFont="1" applyBorder="1" applyAlignment="1" applyProtection="1">
      <alignment vertical="center"/>
      <protection locked="0"/>
    </xf>
    <xf numFmtId="0" fontId="92" fillId="0" borderId="43" xfId="3" applyFont="1" applyBorder="1" applyAlignment="1" applyProtection="1">
      <alignment horizontal="center" vertical="center" wrapText="1"/>
      <protection locked="0"/>
    </xf>
    <xf numFmtId="0" fontId="92" fillId="0" borderId="43" xfId="3" applyFont="1" applyBorder="1" applyAlignment="1" applyProtection="1">
      <alignment horizontal="left" vertical="center" wrapText="1"/>
      <protection locked="0"/>
    </xf>
    <xf numFmtId="49" fontId="92" fillId="0" borderId="43" xfId="3" applyNumberFormat="1" applyFont="1" applyBorder="1" applyAlignment="1" applyProtection="1">
      <alignment horizontal="left" vertical="center" wrapText="1"/>
      <protection locked="0"/>
    </xf>
    <xf numFmtId="0" fontId="92" fillId="0" borderId="43" xfId="3" applyFont="1" applyBorder="1" applyAlignment="1" applyProtection="1">
      <alignment horizontal="center" vertical="center"/>
      <protection locked="0"/>
    </xf>
    <xf numFmtId="1" fontId="92" fillId="0" borderId="43" xfId="3" applyNumberFormat="1" applyFont="1" applyBorder="1" applyAlignment="1" applyProtection="1">
      <alignment horizontal="center" vertical="center"/>
      <protection locked="0"/>
    </xf>
    <xf numFmtId="0" fontId="93" fillId="0" borderId="42" xfId="3" applyFont="1" applyBorder="1" applyAlignment="1" applyProtection="1">
      <alignment horizontal="center" vertical="center" wrapText="1"/>
      <protection locked="0"/>
    </xf>
    <xf numFmtId="4" fontId="92" fillId="0" borderId="42" xfId="3" applyNumberFormat="1" applyFont="1" applyBorder="1" applyAlignment="1" applyProtection="1">
      <alignment vertical="center"/>
      <protection locked="0"/>
    </xf>
    <xf numFmtId="49" fontId="92" fillId="0" borderId="42" xfId="3" applyNumberFormat="1" applyFont="1" applyBorder="1" applyAlignment="1" applyProtection="1">
      <alignment horizontal="left" vertical="center" wrapText="1"/>
      <protection locked="0"/>
    </xf>
    <xf numFmtId="0" fontId="92" fillId="0" borderId="42" xfId="3" applyFont="1" applyBorder="1" applyAlignment="1" applyProtection="1">
      <alignment horizontal="center" vertical="center"/>
      <protection locked="0"/>
    </xf>
    <xf numFmtId="1" fontId="92" fillId="0" borderId="42" xfId="3" applyNumberFormat="1" applyFont="1" applyBorder="1" applyAlignment="1" applyProtection="1">
      <alignment horizontal="center" vertical="center"/>
      <protection locked="0"/>
    </xf>
    <xf numFmtId="0" fontId="99" fillId="0" borderId="42" xfId="3" applyFont="1" applyBorder="1" applyAlignment="1" applyProtection="1">
      <alignment horizontal="center" vertical="center" wrapText="1"/>
      <protection locked="0"/>
    </xf>
    <xf numFmtId="4" fontId="100" fillId="0" borderId="42" xfId="3" applyNumberFormat="1" applyFont="1" applyBorder="1" applyAlignment="1">
      <alignment horizontal="right"/>
    </xf>
    <xf numFmtId="4" fontId="101" fillId="0" borderId="42" xfId="3" applyNumberFormat="1" applyFont="1" applyBorder="1" applyAlignment="1" applyProtection="1">
      <alignment vertical="center"/>
      <protection locked="0"/>
    </xf>
    <xf numFmtId="0" fontId="101" fillId="0" borderId="42" xfId="3" applyFont="1" applyBorder="1" applyAlignment="1" applyProtection="1">
      <alignment horizontal="center" vertical="center" wrapText="1"/>
      <protection locked="0"/>
    </xf>
    <xf numFmtId="49" fontId="101" fillId="0" borderId="42" xfId="3" applyNumberFormat="1" applyFont="1" applyBorder="1" applyAlignment="1" applyProtection="1">
      <alignment horizontal="left" vertical="center" wrapText="1"/>
      <protection locked="0"/>
    </xf>
    <xf numFmtId="0" fontId="101" fillId="0" borderId="42" xfId="3" applyFont="1" applyBorder="1" applyAlignment="1" applyProtection="1">
      <alignment horizontal="center" vertical="center"/>
      <protection locked="0"/>
    </xf>
    <xf numFmtId="1" fontId="101" fillId="0" borderId="42" xfId="3" applyNumberFormat="1" applyFont="1" applyBorder="1" applyAlignment="1" applyProtection="1">
      <alignment horizontal="center" vertical="center"/>
      <protection locked="0"/>
    </xf>
    <xf numFmtId="0" fontId="88" fillId="0" borderId="42" xfId="3" applyFont="1" applyBorder="1" applyAlignment="1">
      <alignment horizontal="center"/>
    </xf>
    <xf numFmtId="0" fontId="2" fillId="0" borderId="42" xfId="13" applyBorder="1"/>
    <xf numFmtId="0" fontId="92" fillId="0" borderId="42" xfId="3" applyFont="1" applyBorder="1" applyAlignment="1" applyProtection="1">
      <alignment horizontal="center" vertical="center" wrapText="1"/>
      <protection locked="0"/>
    </xf>
    <xf numFmtId="49" fontId="21" fillId="0" borderId="42" xfId="13" applyNumberFormat="1" applyFont="1" applyBorder="1"/>
    <xf numFmtId="49" fontId="2" fillId="0" borderId="42" xfId="13" applyNumberFormat="1" applyBorder="1"/>
    <xf numFmtId="0" fontId="93" fillId="0" borderId="41" xfId="3" applyFont="1" applyBorder="1" applyAlignment="1" applyProtection="1">
      <alignment horizontal="center" vertical="center" wrapText="1"/>
      <protection locked="0"/>
    </xf>
    <xf numFmtId="4" fontId="92" fillId="0" borderId="41" xfId="3" applyNumberFormat="1" applyFont="1" applyBorder="1" applyAlignment="1" applyProtection="1">
      <alignment vertical="center"/>
      <protection locked="0"/>
    </xf>
    <xf numFmtId="49" fontId="92" fillId="0" borderId="41" xfId="3" applyNumberFormat="1" applyFont="1" applyBorder="1" applyAlignment="1" applyProtection="1">
      <alignment horizontal="left" vertical="center" wrapText="1"/>
      <protection locked="0"/>
    </xf>
    <xf numFmtId="0" fontId="92" fillId="0" borderId="41" xfId="3" applyFont="1" applyBorder="1" applyAlignment="1" applyProtection="1">
      <alignment horizontal="center" vertical="center"/>
      <protection locked="0"/>
    </xf>
    <xf numFmtId="1" fontId="92" fillId="0" borderId="41" xfId="3" applyNumberFormat="1" applyFont="1" applyBorder="1" applyAlignment="1" applyProtection="1">
      <alignment horizontal="center" vertical="center"/>
      <protection locked="0"/>
    </xf>
    <xf numFmtId="0" fontId="102" fillId="0" borderId="0" xfId="3" applyFont="1" applyAlignment="1">
      <alignment horizontal="center"/>
    </xf>
    <xf numFmtId="0" fontId="88" fillId="0" borderId="0" xfId="3" applyFont="1" applyAlignment="1">
      <alignment horizontal="center" vertical="center"/>
    </xf>
    <xf numFmtId="4" fontId="103" fillId="0" borderId="0" xfId="3" applyNumberFormat="1" applyFont="1"/>
    <xf numFmtId="0" fontId="103" fillId="0" borderId="0" xfId="3" applyFont="1" applyAlignment="1">
      <alignment horizontal="left" vertical="center"/>
    </xf>
    <xf numFmtId="0" fontId="93" fillId="6" borderId="39" xfId="3" applyFont="1" applyFill="1" applyBorder="1" applyAlignment="1">
      <alignment horizontal="center" vertical="center" wrapText="1"/>
    </xf>
    <xf numFmtId="0" fontId="92" fillId="6" borderId="38" xfId="3" applyFont="1" applyFill="1" applyBorder="1" applyAlignment="1">
      <alignment horizontal="center" vertical="center" wrapText="1"/>
    </xf>
    <xf numFmtId="0" fontId="92" fillId="6" borderId="37" xfId="3" applyFont="1" applyFill="1" applyBorder="1" applyAlignment="1">
      <alignment horizontal="center" vertical="center" wrapText="1"/>
    </xf>
    <xf numFmtId="0" fontId="104" fillId="0" borderId="0" xfId="3" applyFont="1" applyAlignment="1">
      <alignment horizontal="left" vertical="center" wrapText="1"/>
    </xf>
    <xf numFmtId="0" fontId="105" fillId="0" borderId="0" xfId="3" applyFont="1" applyAlignment="1">
      <alignment horizontal="left" vertical="center"/>
    </xf>
    <xf numFmtId="0" fontId="104" fillId="0" borderId="0" xfId="3" applyFont="1" applyAlignment="1">
      <alignment horizontal="left" vertical="center"/>
    </xf>
    <xf numFmtId="0" fontId="107" fillId="0" borderId="0" xfId="3" applyFont="1" applyAlignment="1">
      <alignment horizontal="left" vertical="center"/>
    </xf>
    <xf numFmtId="0" fontId="88" fillId="0" borderId="36" xfId="3" applyFont="1" applyBorder="1" applyAlignment="1">
      <alignment horizontal="center" vertical="center"/>
    </xf>
    <xf numFmtId="0" fontId="92" fillId="0" borderId="0" xfId="3" applyFont="1" applyAlignment="1" applyProtection="1">
      <alignment horizontal="center" vertical="center"/>
      <protection locked="0"/>
    </xf>
    <xf numFmtId="0" fontId="108" fillId="0" borderId="0" xfId="3" applyFont="1"/>
    <xf numFmtId="169" fontId="92" fillId="0" borderId="0" xfId="3" applyNumberFormat="1" applyFont="1" applyAlignment="1" applyProtection="1">
      <alignment vertical="center"/>
      <protection locked="0"/>
    </xf>
    <xf numFmtId="0" fontId="92" fillId="0" borderId="0" xfId="3" applyFont="1" applyAlignment="1" applyProtection="1">
      <alignment horizontal="center" vertical="center" wrapText="1"/>
      <protection locked="0"/>
    </xf>
    <xf numFmtId="49" fontId="92" fillId="0" borderId="0" xfId="3" applyNumberFormat="1" applyFont="1" applyAlignment="1" applyProtection="1">
      <alignment horizontal="left" vertical="center" wrapText="1"/>
      <protection locked="0"/>
    </xf>
    <xf numFmtId="0" fontId="92" fillId="0" borderId="6" xfId="3" applyFont="1" applyBorder="1" applyAlignment="1" applyProtection="1">
      <alignment horizontal="center" vertical="center"/>
      <protection locked="0"/>
    </xf>
    <xf numFmtId="169" fontId="92" fillId="0" borderId="40" xfId="3" applyNumberFormat="1" applyFont="1" applyBorder="1" applyAlignment="1" applyProtection="1">
      <alignment vertical="center"/>
      <protection locked="0"/>
    </xf>
    <xf numFmtId="0" fontId="108" fillId="0" borderId="26" xfId="3" applyFont="1" applyBorder="1"/>
    <xf numFmtId="0" fontId="92" fillId="0" borderId="40" xfId="3" applyFont="1" applyBorder="1" applyAlignment="1" applyProtection="1">
      <alignment horizontal="left" vertical="center"/>
      <protection locked="0"/>
    </xf>
    <xf numFmtId="4" fontId="92" fillId="0" borderId="0" xfId="3" applyNumberFormat="1" applyFont="1" applyAlignment="1" applyProtection="1">
      <alignment vertical="center"/>
      <protection locked="0"/>
    </xf>
    <xf numFmtId="169" fontId="92" fillId="0" borderId="40" xfId="3" applyNumberFormat="1" applyFont="1" applyBorder="1" applyAlignment="1" applyProtection="1">
      <alignment horizontal="center" vertical="center" wrapText="1"/>
      <protection locked="0"/>
    </xf>
    <xf numFmtId="0" fontId="89" fillId="0" borderId="0" xfId="3" applyFont="1" applyAlignment="1">
      <alignment vertical="center" wrapText="1"/>
    </xf>
    <xf numFmtId="169" fontId="92" fillId="0" borderId="43" xfId="3" applyNumberFormat="1" applyFont="1" applyBorder="1" applyAlignment="1" applyProtection="1">
      <alignment vertical="center"/>
      <protection locked="0"/>
    </xf>
    <xf numFmtId="169" fontId="92" fillId="0" borderId="69" xfId="3" applyNumberFormat="1" applyFont="1" applyBorder="1" applyAlignment="1" applyProtection="1">
      <alignment vertical="center"/>
      <protection locked="0"/>
    </xf>
    <xf numFmtId="0" fontId="92" fillId="0" borderId="69" xfId="3" applyFont="1" applyBorder="1" applyAlignment="1" applyProtection="1">
      <alignment horizontal="center" vertical="center" wrapText="1"/>
      <protection locked="0"/>
    </xf>
    <xf numFmtId="0" fontId="109" fillId="0" borderId="71" xfId="3" applyFont="1" applyBorder="1" applyAlignment="1">
      <alignment horizontal="left"/>
    </xf>
    <xf numFmtId="169" fontId="92" fillId="0" borderId="41" xfId="3" applyNumberFormat="1" applyFont="1" applyBorder="1" applyAlignment="1" applyProtection="1">
      <alignment vertical="center"/>
      <protection locked="0"/>
    </xf>
    <xf numFmtId="0" fontId="92" fillId="0" borderId="41" xfId="3" applyFont="1" applyBorder="1" applyAlignment="1" applyProtection="1">
      <alignment horizontal="center" vertical="center" wrapText="1"/>
      <protection locked="0"/>
    </xf>
    <xf numFmtId="0" fontId="109" fillId="0" borderId="0" xfId="3" applyFont="1" applyAlignment="1">
      <alignment horizontal="left"/>
    </xf>
    <xf numFmtId="0" fontId="89" fillId="0" borderId="55" xfId="3" applyFont="1" applyBorder="1" applyAlignment="1">
      <alignment horizontal="left" vertical="center" wrapText="1"/>
    </xf>
    <xf numFmtId="49" fontId="92" fillId="0" borderId="55" xfId="3" applyNumberFormat="1" applyFont="1" applyBorder="1" applyAlignment="1" applyProtection="1">
      <alignment horizontal="left" vertical="center" wrapText="1"/>
      <protection locked="0"/>
    </xf>
    <xf numFmtId="0" fontId="93" fillId="0" borderId="40" xfId="3" applyFont="1" applyBorder="1" applyAlignment="1" applyProtection="1">
      <alignment horizontal="left" vertical="center" wrapText="1"/>
      <protection locked="0"/>
    </xf>
    <xf numFmtId="0" fontId="109" fillId="0" borderId="69" xfId="3" applyFont="1" applyBorder="1" applyAlignment="1">
      <alignment horizontal="left"/>
    </xf>
    <xf numFmtId="0" fontId="110" fillId="0" borderId="69" xfId="3" applyFont="1" applyBorder="1" applyAlignment="1">
      <alignment horizontal="left" vertical="center"/>
    </xf>
    <xf numFmtId="0" fontId="92" fillId="6" borderId="39" xfId="3" applyFont="1" applyFill="1" applyBorder="1" applyAlignment="1">
      <alignment horizontal="center" vertical="center" wrapText="1"/>
    </xf>
    <xf numFmtId="168" fontId="104" fillId="0" borderId="0" xfId="3" applyNumberFormat="1" applyFont="1" applyAlignment="1">
      <alignment horizontal="left" vertical="center"/>
    </xf>
    <xf numFmtId="0" fontId="1" fillId="0" borderId="42" xfId="14" applyBorder="1"/>
    <xf numFmtId="49" fontId="21" fillId="0" borderId="42" xfId="14" applyNumberFormat="1" applyFont="1" applyBorder="1"/>
    <xf numFmtId="49" fontId="1" fillId="0" borderId="42" xfId="14" applyNumberFormat="1" applyBorder="1"/>
    <xf numFmtId="0" fontId="92" fillId="0" borderId="40" xfId="0" applyFont="1" applyBorder="1" applyAlignment="1" applyProtection="1">
      <alignment horizontal="center" vertical="center"/>
      <protection locked="0"/>
    </xf>
    <xf numFmtId="49" fontId="92" fillId="0" borderId="40" xfId="0" applyNumberFormat="1" applyFont="1" applyBorder="1" applyAlignment="1" applyProtection="1">
      <alignment horizontal="left" vertical="center" wrapText="1"/>
      <protection locked="0"/>
    </xf>
    <xf numFmtId="0" fontId="8" fillId="0" borderId="40" xfId="0" applyFont="1" applyBorder="1" applyAlignment="1" applyProtection="1">
      <alignment horizontal="left" vertical="center" wrapText="1"/>
      <protection locked="0"/>
    </xf>
    <xf numFmtId="0" fontId="92" fillId="0" borderId="40" xfId="0" applyFont="1" applyBorder="1" applyAlignment="1" applyProtection="1">
      <alignment horizontal="center" vertical="center" wrapText="1"/>
      <protection locked="0"/>
    </xf>
    <xf numFmtId="169" fontId="92" fillId="0" borderId="40" xfId="0" applyNumberFormat="1" applyFont="1" applyBorder="1" applyAlignment="1" applyProtection="1">
      <alignment vertical="center"/>
      <protection locked="0"/>
    </xf>
    <xf numFmtId="49" fontId="92" fillId="0" borderId="37" xfId="0" applyNumberFormat="1" applyFont="1" applyBorder="1" applyAlignment="1" applyProtection="1">
      <alignment horizontal="left" vertical="center" wrapText="1"/>
      <protection locked="0"/>
    </xf>
    <xf numFmtId="49" fontId="92" fillId="0" borderId="41" xfId="0" applyNumberFormat="1" applyFont="1" applyBorder="1" applyAlignment="1" applyProtection="1">
      <alignment horizontal="left" vertical="center" wrapText="1"/>
      <protection locked="0"/>
    </xf>
    <xf numFmtId="0" fontId="92" fillId="0" borderId="58" xfId="0" applyFont="1" applyBorder="1" applyAlignment="1" applyProtection="1">
      <alignment horizontal="center" vertical="center" wrapText="1"/>
      <protection locked="0"/>
    </xf>
    <xf numFmtId="169" fontId="92" fillId="0" borderId="41" xfId="0" applyNumberFormat="1" applyFont="1" applyBorder="1" applyAlignment="1" applyProtection="1">
      <alignment vertical="center"/>
      <protection locked="0"/>
    </xf>
    <xf numFmtId="0" fontId="89" fillId="0" borderId="42" xfId="0" applyFont="1" applyBorder="1" applyAlignment="1">
      <alignment horizontal="left" vertical="center" wrapText="1"/>
    </xf>
    <xf numFmtId="1" fontId="92" fillId="16" borderId="40" xfId="3" applyNumberFormat="1" applyFont="1" applyFill="1" applyBorder="1" applyAlignment="1" applyProtection="1">
      <alignment horizontal="center" vertical="center"/>
      <protection locked="0"/>
    </xf>
    <xf numFmtId="0" fontId="92" fillId="16" borderId="40" xfId="3" applyFont="1" applyFill="1" applyBorder="1" applyAlignment="1" applyProtection="1">
      <alignment horizontal="center" vertical="center"/>
      <protection locked="0"/>
    </xf>
    <xf numFmtId="49" fontId="92" fillId="16" borderId="40" xfId="3" applyNumberFormat="1" applyFont="1" applyFill="1" applyBorder="1" applyAlignment="1" applyProtection="1">
      <alignment horizontal="left" vertical="center" wrapText="1"/>
      <protection locked="0"/>
    </xf>
    <xf numFmtId="0" fontId="92" fillId="16" borderId="40" xfId="3" applyFont="1" applyFill="1" applyBorder="1" applyAlignment="1" applyProtection="1">
      <alignment horizontal="left" vertical="center" wrapText="1"/>
      <protection locked="0"/>
    </xf>
    <xf numFmtId="0" fontId="92" fillId="16" borderId="40" xfId="3" applyFont="1" applyFill="1" applyBorder="1" applyAlignment="1" applyProtection="1">
      <alignment horizontal="center" vertical="center" wrapText="1"/>
      <protection locked="0"/>
    </xf>
    <xf numFmtId="4" fontId="92" fillId="16" borderId="40" xfId="3" applyNumberFormat="1" applyFont="1" applyFill="1" applyBorder="1" applyAlignment="1" applyProtection="1">
      <alignment vertical="center"/>
      <protection locked="0"/>
    </xf>
    <xf numFmtId="4" fontId="94" fillId="16" borderId="40" xfId="3" applyNumberFormat="1" applyFont="1" applyFill="1" applyBorder="1" applyAlignment="1" applyProtection="1">
      <alignment vertical="center"/>
      <protection locked="0"/>
    </xf>
    <xf numFmtId="166" fontId="34" fillId="0" borderId="6" xfId="5" applyNumberFormat="1" applyFont="1" applyBorder="1" applyAlignment="1">
      <alignment horizontal="right"/>
    </xf>
    <xf numFmtId="166" fontId="50" fillId="17" borderId="36" xfId="5" applyNumberFormat="1" applyFont="1" applyFill="1" applyBorder="1" applyAlignment="1">
      <alignment horizontal="right"/>
    </xf>
    <xf numFmtId="164" fontId="54" fillId="8" borderId="0" xfId="5" applyNumberFormat="1" applyFont="1" applyFill="1" applyAlignment="1">
      <alignment horizontal="right"/>
    </xf>
    <xf numFmtId="164" fontId="54" fillId="0" borderId="0" xfId="5" applyNumberFormat="1" applyFont="1" applyAlignment="1">
      <alignment horizontal="right"/>
    </xf>
    <xf numFmtId="0" fontId="92" fillId="16" borderId="40" xfId="0" applyFont="1" applyFill="1" applyBorder="1" applyAlignment="1" applyProtection="1">
      <alignment horizontal="left" vertical="center" wrapText="1"/>
      <protection locked="0"/>
    </xf>
    <xf numFmtId="4" fontId="23" fillId="16" borderId="42" xfId="3" applyNumberFormat="1" applyFont="1" applyFill="1" applyBorder="1" applyAlignment="1">
      <alignment horizontal="right"/>
    </xf>
    <xf numFmtId="0" fontId="93" fillId="16" borderId="40" xfId="3" applyFont="1" applyFill="1" applyBorder="1" applyAlignment="1" applyProtection="1">
      <alignment horizontal="center" vertical="center" wrapText="1"/>
      <protection locked="0"/>
    </xf>
    <xf numFmtId="0" fontId="7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" fontId="13" fillId="0" borderId="15" xfId="0" applyNumberFormat="1" applyFont="1" applyBorder="1" applyAlignment="1">
      <alignment vertical="center"/>
    </xf>
    <xf numFmtId="4" fontId="13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/>
    </xf>
    <xf numFmtId="4" fontId="13" fillId="0" borderId="12" xfId="0" applyNumberFormat="1" applyFont="1" applyBorder="1" applyAlignment="1">
      <alignment horizontal="right" vertical="center"/>
    </xf>
    <xf numFmtId="4" fontId="14" fillId="2" borderId="7" xfId="0" applyNumberFormat="1" applyFont="1" applyFill="1" applyBorder="1" applyAlignment="1">
      <alignment horizontal="right" vertical="center"/>
    </xf>
    <xf numFmtId="49" fontId="9" fillId="2" borderId="18" xfId="0" applyNumberFormat="1" applyFont="1" applyFill="1" applyBorder="1" applyAlignment="1">
      <alignment horizontal="center" vertical="center" shrinkToFit="1"/>
    </xf>
    <xf numFmtId="0" fontId="9" fillId="2" borderId="18" xfId="0" applyFont="1" applyFill="1" applyBorder="1" applyAlignment="1">
      <alignment horizontal="center" vertical="center" shrinkToFit="1"/>
    </xf>
    <xf numFmtId="0" fontId="9" fillId="2" borderId="19" xfId="0" applyFont="1" applyFill="1" applyBorder="1" applyAlignment="1">
      <alignment horizontal="center" vertical="center" shrinkToFit="1"/>
    </xf>
    <xf numFmtId="49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49" fontId="12" fillId="4" borderId="18" xfId="0" applyNumberFormat="1" applyFont="1" applyFill="1" applyBorder="1" applyAlignment="1" applyProtection="1">
      <alignment horizontal="left" vertical="center"/>
      <protection locked="0"/>
    </xf>
    <xf numFmtId="49" fontId="12" fillId="4" borderId="0" xfId="0" applyNumberFormat="1" applyFont="1" applyFill="1" applyAlignment="1" applyProtection="1">
      <alignment horizontal="left" vertical="center"/>
      <protection locked="0"/>
    </xf>
    <xf numFmtId="49" fontId="12" fillId="4" borderId="6" xfId="0" applyNumberFormat="1" applyFont="1" applyFill="1" applyBorder="1" applyAlignment="1" applyProtection="1">
      <alignment horizontal="left" vertical="center"/>
      <protection locked="0"/>
    </xf>
    <xf numFmtId="49" fontId="10" fillId="0" borderId="18" xfId="0" applyNumberFormat="1" applyFont="1" applyBorder="1" applyAlignment="1" applyProtection="1">
      <alignment horizontal="left" vertical="center"/>
      <protection locked="0"/>
    </xf>
    <xf numFmtId="49" fontId="10" fillId="0" borderId="0" xfId="0" applyNumberFormat="1" applyFont="1" applyAlignment="1" applyProtection="1">
      <alignment horizontal="left" vertical="center"/>
      <protection locked="0"/>
    </xf>
    <xf numFmtId="49" fontId="10" fillId="0" borderId="6" xfId="0" applyNumberFormat="1" applyFont="1" applyBorder="1" applyAlignment="1" applyProtection="1">
      <alignment horizontal="left" vertical="center"/>
      <protection locked="0"/>
    </xf>
    <xf numFmtId="4" fontId="13" fillId="0" borderId="18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center"/>
    </xf>
    <xf numFmtId="49" fontId="16" fillId="0" borderId="26" xfId="0" applyNumberFormat="1" applyFont="1" applyBorder="1" applyAlignment="1">
      <alignment vertical="center" wrapText="1"/>
    </xf>
    <xf numFmtId="49" fontId="16" fillId="0" borderId="0" xfId="0" applyNumberFormat="1" applyFont="1" applyAlignment="1">
      <alignment vertical="center" wrapText="1"/>
    </xf>
    <xf numFmtId="0" fontId="10" fillId="5" borderId="32" xfId="0" applyFont="1" applyFill="1" applyBorder="1" applyAlignment="1">
      <alignment horizontal="right" vertical="center" wrapText="1"/>
    </xf>
    <xf numFmtId="0" fontId="6" fillId="5" borderId="33" xfId="0" applyFont="1" applyFill="1" applyBorder="1" applyAlignment="1">
      <alignment horizontal="right" vertical="center"/>
    </xf>
    <xf numFmtId="0" fontId="10" fillId="5" borderId="32" xfId="0" applyFont="1" applyFill="1" applyBorder="1" applyAlignment="1">
      <alignment horizontal="right" vertical="center"/>
    </xf>
    <xf numFmtId="0" fontId="10" fillId="5" borderId="33" xfId="0" applyFont="1" applyFill="1" applyBorder="1" applyAlignment="1">
      <alignment horizontal="right" vertical="center"/>
    </xf>
    <xf numFmtId="164" fontId="8" fillId="0" borderId="26" xfId="0" applyNumberFormat="1" applyFont="1" applyBorder="1" applyAlignment="1">
      <alignment horizontal="right" vertical="center"/>
    </xf>
    <xf numFmtId="164" fontId="6" fillId="0" borderId="27" xfId="0" applyNumberFormat="1" applyFont="1" applyBorder="1" applyAlignment="1">
      <alignment horizontal="right" vertical="center"/>
    </xf>
    <xf numFmtId="164" fontId="6" fillId="0" borderId="26" xfId="0" applyNumberFormat="1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0" fillId="4" borderId="32" xfId="0" applyFill="1" applyBorder="1" applyAlignment="1">
      <alignment wrapText="1"/>
    </xf>
    <xf numFmtId="0" fontId="0" fillId="0" borderId="30" xfId="0" applyBorder="1" applyAlignment="1">
      <alignment wrapText="1"/>
    </xf>
    <xf numFmtId="164" fontId="16" fillId="3" borderId="32" xfId="0" applyNumberFormat="1" applyFont="1" applyFill="1" applyBorder="1" applyAlignment="1">
      <alignment horizontal="right" vertical="center"/>
    </xf>
    <xf numFmtId="164" fontId="10" fillId="0" borderId="33" xfId="0" applyNumberFormat="1" applyFont="1" applyBorder="1" applyAlignment="1">
      <alignment horizontal="right" vertical="center"/>
    </xf>
    <xf numFmtId="0" fontId="106" fillId="0" borderId="0" xfId="3" applyFont="1" applyAlignment="1">
      <alignment horizontal="left" vertical="center" wrapText="1"/>
    </xf>
    <xf numFmtId="0" fontId="19" fillId="0" borderId="0" xfId="3" applyAlignment="1">
      <alignment vertical="center"/>
    </xf>
    <xf numFmtId="0" fontId="20" fillId="0" borderId="0" xfId="3" applyFont="1" applyAlignment="1">
      <alignment horizontal="left" vertical="center" wrapText="1"/>
    </xf>
    <xf numFmtId="0" fontId="19" fillId="0" borderId="0" xfId="3" applyAlignment="1">
      <alignment horizontal="left" vertical="top" wrapText="1"/>
    </xf>
    <xf numFmtId="0" fontId="24" fillId="0" borderId="0" xfId="5"/>
    <xf numFmtId="0" fontId="36" fillId="10" borderId="0" xfId="5" applyFont="1" applyFill="1" applyAlignment="1">
      <alignment horizontal="center"/>
    </xf>
    <xf numFmtId="0" fontId="24" fillId="0" borderId="47" xfId="5" applyBorder="1"/>
    <xf numFmtId="0" fontId="32" fillId="9" borderId="0" xfId="5" applyFont="1" applyFill="1" applyAlignment="1">
      <alignment horizontal="center"/>
    </xf>
    <xf numFmtId="0" fontId="61" fillId="0" borderId="0" xfId="3" applyFont="1" applyAlignment="1">
      <alignment horizontal="left" vertical="center" wrapText="1"/>
    </xf>
    <xf numFmtId="0" fontId="19" fillId="0" borderId="0" xfId="3" applyAlignment="1">
      <alignment horizontal="left" vertical="center" wrapText="1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15">
    <cellStyle name="Excel_BuiltIn_Hyperlink" xfId="6" xr:uid="{8D23640B-D781-432B-AC1A-1881C72045E6}"/>
    <cellStyle name="Normální" xfId="0" builtinId="0"/>
    <cellStyle name="normální 2" xfId="1" xr:uid="{00000000-0005-0000-0000-000001000000}"/>
    <cellStyle name="Normální 3" xfId="2" xr:uid="{2D405BDC-CE4A-481A-AEC0-F8166C218FEF}"/>
    <cellStyle name="Normální 3 2" xfId="4" xr:uid="{6B1D5D44-2CC1-4D57-BA14-141C22F43D2A}"/>
    <cellStyle name="Normální 3 3" xfId="8" xr:uid="{62AE647E-7554-41B3-B6B0-0309F01AF57E}"/>
    <cellStyle name="Normální 3 4" xfId="12" xr:uid="{9792B33D-1EFC-41B1-A26D-B38E9C5D7DD5}"/>
    <cellStyle name="Normální 3 5" xfId="13" xr:uid="{9159BE97-7EC5-46C4-B0D2-AAEBF5E29FA4}"/>
    <cellStyle name="Normální 3 6" xfId="14" xr:uid="{684A82F1-5F20-4D29-B097-5CBFB8FB95B0}"/>
    <cellStyle name="Normální 4" xfId="3" xr:uid="{F6AEEC91-8305-494F-BFA8-C74688A9CA0D}"/>
    <cellStyle name="Normální 5" xfId="5" xr:uid="{C435371F-37F7-41BB-802E-31ACD21FF1D0}"/>
    <cellStyle name="normální_List1" xfId="7" xr:uid="{EC809605-A1B8-48FF-94BF-4C65648EF33F}"/>
    <cellStyle name="normální_Rozpočet investičních nákladů platí 16,+ specifikace" xfId="10" xr:uid="{41CCCE2E-A988-40EB-935A-91DBEB3C4739}"/>
    <cellStyle name="normální_SA_PC15_51_VV_00" xfId="11" xr:uid="{5848A887-073F-4D82-A514-70035B0F77BB}"/>
    <cellStyle name="normální_Zadávací podklad pro profese" xfId="9" xr:uid="{6D897C85-D438-4152-A759-4E1E7C987E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349DA42-2343-4898-ABF0-F473F0B52D2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40681</xdr:colOff>
      <xdr:row>0</xdr:row>
      <xdr:rowOff>28437</xdr:rowOff>
    </xdr:from>
    <xdr:ext cx="6644880" cy="1403640"/>
    <xdr:pic>
      <xdr:nvPicPr>
        <xdr:cNvPr id="2" name="Picture 20" descr="HLAVICKA_CATEGORY1">
          <a:extLst>
            <a:ext uri="{FF2B5EF4-FFF2-40B4-BE49-F238E27FC236}">
              <a16:creationId xmlns:a16="http://schemas.microsoft.com/office/drawing/2014/main" id="{6E9C5206-9EC8-48F4-B256-950A6411D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40681" y="28437"/>
          <a:ext cx="6644880" cy="140364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EAEF94E1-6E2E-43D2-ACB7-5A35C6E0EA1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27480774-890C-443A-A044-58237EA9928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7ADCB46-B52D-41F7-9390-8E6C715B238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asscz.sharepoint.com/data/At%20home/050403/01%20Pl&#225;n/Prov&#225;d&#283;c&#237;%20pl&#225;n%202005/NS%20_PC%20rozpocet_VEGA_2005%20VI.verze-F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asscz.sharepoint.com/Documents%20and%20Settings/admin/Local%20Settings/Temporary%20Internet%20Files/OLK4BB/Kopie%20-%20Popt&#225;vky%20FASS%2003_06%20Ir&#225;k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sers\300\2006\300\Nab&#237;dky%202006\SHZ%20Glaverbel%20II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sers\300\2010\300\Nab&#237;dky%202010\+vzory\EPS\Tyco%202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sers\300\2006\300\Nab&#237;dky%202006\EPS,%20EZS%20PRE%20Zli&#269;&#237;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asscz.sharepoint.com/Master%20files/Combined/draft%20Supplimentary%20price%20list%20issue%20F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users\300\St&#345;edisko%20320\Servis%20objekty\Objekty%20EPS\SCHRACK\Integral\LETOV\EPS%20Integral%20LETOV%20P&#345;&#237;prava%201210200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Spol_data\FASS%20Obchod\Cen&#237;ky\EPS\Schrack\1Liste2007_mai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kce\WINDOWS\TEMP\&#269;.%2041%20Zelen&#253;%20ostrov%20roz.%20rozpo&#269;tu%20na%20DC%20(bez%20list.%20v&#253;stupu)\Rozpo&#269;et%20stavby%20dle%20DC\sa_SO51_4_vv_0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ZIPKY\ARCHIV%20AKC&#237;\TIPA%20TELEKOM\L&#233;KA&#345;SK&#225;%20FAKULTA%20MU\ROZPO&#268;TY\HIP\Rozpo&#269;et%20celkov&#253;%20DP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rack"/>
      <sheetName val="Schrack s tlačítky MCP 545"/>
    </sheetNames>
    <sheetDataSet>
      <sheetData sheetId="0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Z Fenix"/>
      <sheetName val="SHZ Fenix předešlý"/>
      <sheetName val="Integral"/>
      <sheetName val="Integral EX"/>
      <sheetName val="SHZ Nabídka EX"/>
    </sheetNames>
    <sheetDataSet>
      <sheetData sheetId="0" refreshError="1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a nová 2009"/>
      <sheetName val="Ceník_EPS"/>
      <sheetName val="Ceník_EPS (2)"/>
      <sheetName val="nabídka 03_2009"/>
      <sheetName val="Výměna Zetfas za Expert"/>
      <sheetName val="Ceník_03_2009 EPS"/>
      <sheetName val="nabídka 10_2009"/>
      <sheetName val="Ceník_10_2009 EPS"/>
      <sheetName val="LOOP500 náhradní díly 2009 "/>
      <sheetName val="ZETFAS náhradní díly 2009"/>
      <sheetName val="BMCI náhradní díly 2009"/>
      <sheetName val="EPS vzor LOOP"/>
      <sheetName val="ZETFAS vz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EPS PRE Expert Zlíčín"/>
      <sheetName val="EPS PRE revize  Zlíčín"/>
      <sheetName val="EZS PRE revize Zlíčín"/>
      <sheetName val="EZS PRE revize Zlíčín (3)"/>
      <sheetName val="EZS PRE Zličín"/>
      <sheetName val="EZS PRE revize Zlíčín (2)"/>
      <sheetName val="DT PRE Zličín"/>
      <sheetName val="montáž"/>
      <sheetName val="EPS PRE Zličín Siemens"/>
      <sheetName val="Nabídka_EPS od Zettlera"/>
      <sheetName val="montážní materiál"/>
      <sheetName val="Kontakt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SO_11_1A_Výkaz_výměr4"/>
      <sheetName val="SO_11_1B_Výkaz_výměr2"/>
      <sheetName val="SO_11_1ST_Výkaz_výměr2"/>
      <sheetName val="SO_11_1B_Kniha_specifikací2"/>
      <sheetName val="SO_11_1ST_Kniha_specifikací2"/>
      <sheetName val="SO_11_1A_Výkaz_výměr5"/>
      <sheetName val="SO_11_1A_Výkaz_výměr16"/>
      <sheetName val="SO_11_1B_Výkaz_výměr8"/>
      <sheetName val="SO_11_1ST_Výkaz_výměr8"/>
      <sheetName val="SO_11_1B_Kniha_specifikací8"/>
      <sheetName val="SO_11_1ST_Kniha_specifikací8"/>
      <sheetName val="SO_11_1A_Výkaz_výměr17"/>
      <sheetName val="SO_11_1A_Výkaz_výměr6"/>
      <sheetName val="SO_11_1B_Výkaz_výměr3"/>
      <sheetName val="SO_11_1ST_Výkaz_výměr3"/>
      <sheetName val="SO_11_1B_Kniha_specifikací3"/>
      <sheetName val="SO_11_1ST_Kniha_specifikací3"/>
      <sheetName val="SO_11_1A_Výkaz_výměr7"/>
      <sheetName val="SO_11_1A_Výkaz_výměr8"/>
      <sheetName val="SO_11_1B_Výkaz_výměr4"/>
      <sheetName val="SO_11_1ST_Výkaz_výměr4"/>
      <sheetName val="SO_11_1B_Kniha_specifikací4"/>
      <sheetName val="SO_11_1ST_Kniha_specifikací4"/>
      <sheetName val="SO_11_1A_Výkaz_výměr9"/>
      <sheetName val="SO_11_1A_Výkaz_výměr10"/>
      <sheetName val="SO_11_1B_Výkaz_výměr5"/>
      <sheetName val="SO_11_1ST_Výkaz_výměr5"/>
      <sheetName val="SO_11_1B_Kniha_specifikací5"/>
      <sheetName val="SO_11_1ST_Kniha_specifikací5"/>
      <sheetName val="SO_11_1A_Výkaz_výměr11"/>
      <sheetName val="SO_11_1A_Výkaz_výměr12"/>
      <sheetName val="SO_11_1B_Výkaz_výměr6"/>
      <sheetName val="SO_11_1ST_Výkaz_výměr6"/>
      <sheetName val="SO_11_1B_Kniha_specifikací6"/>
      <sheetName val="SO_11_1ST_Kniha_specifikací6"/>
      <sheetName val="SO_11_1A_Výkaz_výměr13"/>
      <sheetName val="SO_11_1A_Výkaz_výměr14"/>
      <sheetName val="SO_11_1B_Výkaz_výměr7"/>
      <sheetName val="SO_11_1ST_Výkaz_výměr7"/>
      <sheetName val="SO_11_1B_Kniha_specifikací7"/>
      <sheetName val="SO_11_1ST_Kniha_specifikací7"/>
      <sheetName val="SO_11_1A_Výkaz_výměr15"/>
      <sheetName val="SO_11_1A_Výkaz_výměr18"/>
      <sheetName val="SO_11_1B_Výkaz_výměr9"/>
      <sheetName val="SO_11_1ST_Výkaz_výměr9"/>
      <sheetName val="SO_11_1B_Kniha_specifikací9"/>
      <sheetName val="SO_11_1ST_Kniha_specifikací9"/>
      <sheetName val="SO_11_1A_Výkaz_výměr19"/>
      <sheetName val="SO_11_1A_Výkaz_výměr22"/>
      <sheetName val="SO_11_1B_Výkaz_výměr11"/>
      <sheetName val="SO_11_1ST_Výkaz_výměr11"/>
      <sheetName val="SO_11_1B_Kniha_specifikací11"/>
      <sheetName val="SO_11_1ST_Kniha_specifikací11"/>
      <sheetName val="SO_11_1A_Výkaz_výměr23"/>
      <sheetName val="SO_11_1A_Výkaz_výměr20"/>
      <sheetName val="SO_11_1B_Výkaz_výměr10"/>
      <sheetName val="SO_11_1ST_Výkaz_výměr10"/>
      <sheetName val="SO_11_1B_Kniha_specifikací10"/>
      <sheetName val="SO_11_1ST_Kniha_specifikací10"/>
      <sheetName val="SO_11_1A_Výkaz_výměr21"/>
      <sheetName val="Rozpočet"/>
      <sheetName val="SO_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>
        <row r="2">
          <cell r="A2" t="str">
            <v>MAS850</v>
          </cell>
          <cell r="B2">
            <v>13.510800000000001</v>
          </cell>
        </row>
        <row r="3">
          <cell r="A3" t="str">
            <v>MAS850LPS</v>
          </cell>
          <cell r="B3">
            <v>16.2</v>
          </cell>
        </row>
        <row r="4">
          <cell r="A4" t="str">
            <v>MASC</v>
          </cell>
          <cell r="B4">
            <v>4.05</v>
          </cell>
        </row>
        <row r="5">
          <cell r="A5" t="str">
            <v>MAS850LPS/WP</v>
          </cell>
          <cell r="B5">
            <v>18.36</v>
          </cell>
        </row>
        <row r="6">
          <cell r="A6" t="str">
            <v>MAB870</v>
          </cell>
          <cell r="B6">
            <v>17.28</v>
          </cell>
        </row>
        <row r="7">
          <cell r="A7" t="str">
            <v>MBG814</v>
          </cell>
          <cell r="B7">
            <v>9.8388000000000009</v>
          </cell>
        </row>
        <row r="8">
          <cell r="A8" t="str">
            <v>MBG813</v>
          </cell>
          <cell r="B8">
            <v>10.519200000000001</v>
          </cell>
        </row>
        <row r="9">
          <cell r="A9" t="str">
            <v>MBG817</v>
          </cell>
          <cell r="B9">
            <v>14.234400000000001</v>
          </cell>
        </row>
        <row r="11">
          <cell r="A11" t="str">
            <v>MAP820</v>
          </cell>
          <cell r="B11">
            <v>8.9385438091320459</v>
          </cell>
        </row>
        <row r="12">
          <cell r="A12" t="str">
            <v>MAI810</v>
          </cell>
          <cell r="B12">
            <v>9.6582476347182222</v>
          </cell>
        </row>
        <row r="13">
          <cell r="A13" t="str">
            <v>MAH830</v>
          </cell>
          <cell r="B13">
            <v>8.3254627725215968</v>
          </cell>
        </row>
        <row r="14">
          <cell r="A14" t="str">
            <v>MAOH850</v>
          </cell>
          <cell r="B14">
            <v>10.395721925133691</v>
          </cell>
        </row>
        <row r="16">
          <cell r="A16" t="str">
            <v>MIO324</v>
          </cell>
          <cell r="B16">
            <v>25</v>
          </cell>
        </row>
        <row r="17">
          <cell r="A17" t="str">
            <v>MIO1240</v>
          </cell>
          <cell r="B17">
            <v>27</v>
          </cell>
        </row>
        <row r="18">
          <cell r="A18" t="str">
            <v>MIU871</v>
          </cell>
          <cell r="B18">
            <v>20.75</v>
          </cell>
        </row>
        <row r="19">
          <cell r="A19" t="str">
            <v>MSU840</v>
          </cell>
          <cell r="B19">
            <v>25.5</v>
          </cell>
        </row>
        <row r="20">
          <cell r="A20" t="str">
            <v>MSI850</v>
          </cell>
          <cell r="B20">
            <v>14</v>
          </cell>
        </row>
        <row r="21">
          <cell r="A21" t="str">
            <v>MPU424</v>
          </cell>
          <cell r="B21">
            <v>59</v>
          </cell>
        </row>
      </sheetData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ntakty"/>
      <sheetName val="Titulní list dokumentace"/>
      <sheetName val="Hardware LETOV celkem"/>
      <sheetName val="Konfigurace ústředny Integral"/>
      <sheetName val="Seznam skupin LETOV"/>
      <sheetName val="Výstupy do revizní zprávy"/>
      <sheetName val="Seznam hlásičů LETOV I a II"/>
      <sheetName val="Seznam hlásičů LETOV kruh I"/>
      <sheetName val="Seznam hlásičů LETOV kruh II"/>
      <sheetName val="Výstupy hardware"/>
      <sheetName val="Události a cíle"/>
      <sheetName val="BMZ Integral - proud. odběr"/>
      <sheetName val="výpočet kruhu"/>
      <sheetName val="Stručný návod"/>
      <sheetName val="Historie změ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0">
          <cell r="B40">
            <v>5.0000000000000001E-4</v>
          </cell>
          <cell r="D40">
            <v>2.5000000000000001E-4</v>
          </cell>
          <cell r="E40">
            <v>1.4999999999999999E-4</v>
          </cell>
          <cell r="F40">
            <v>2.5000000000000001E-4</v>
          </cell>
          <cell r="G40">
            <v>5.9999999999999995E-4</v>
          </cell>
          <cell r="H40">
            <v>1.8E-3</v>
          </cell>
          <cell r="I40">
            <v>5.9999999999999995E-4</v>
          </cell>
          <cell r="J40">
            <v>3.6999999999999999E-4</v>
          </cell>
          <cell r="K40">
            <v>4.4999999999999999E-4</v>
          </cell>
          <cell r="L40">
            <v>9.5E-4</v>
          </cell>
          <cell r="M40">
            <v>5.0000000000000002E-5</v>
          </cell>
          <cell r="N40">
            <v>2.5000000000000001E-2</v>
          </cell>
          <cell r="O40">
            <v>1.7999999999999999E-2</v>
          </cell>
        </row>
        <row r="42">
          <cell r="B42">
            <v>0.3</v>
          </cell>
          <cell r="D42">
            <v>0.3</v>
          </cell>
          <cell r="E42">
            <v>0.3</v>
          </cell>
          <cell r="F42">
            <v>0.3</v>
          </cell>
          <cell r="G42">
            <v>0.35</v>
          </cell>
          <cell r="H42">
            <v>0.35</v>
          </cell>
          <cell r="I42">
            <v>0.35</v>
          </cell>
          <cell r="J42">
            <v>0.35</v>
          </cell>
          <cell r="K42">
            <v>0.35</v>
          </cell>
          <cell r="L42">
            <v>0.35</v>
          </cell>
          <cell r="N42">
            <v>18.600000000000001</v>
          </cell>
        </row>
      </sheetData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ová nabídka"/>
      <sheetName val="obchodní podmínky"/>
      <sheetName val="dodávky z ČR"/>
    </sheetNames>
    <sheetDataSet>
      <sheetData sheetId="0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-dodávky"/>
      <sheetName val="PS11-kr"/>
      <sheetName val="PS11-pol"/>
      <sheetName val="Kabely HD BO"/>
      <sheetName val="Kabely R SOK"/>
      <sheetName val="Kabely RD BV"/>
      <sheetName val="Kabely POS BV"/>
      <sheetName val="Kabely CEB"/>
      <sheetName val="PS_dodávky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42948-D362-4508-99B9-7C79D426FFE8}">
  <sheetPr>
    <tabColor rgb="FF7030A0"/>
  </sheetPr>
  <dimension ref="A1:O58"/>
  <sheetViews>
    <sheetView showGridLines="0" topLeftCell="B36" zoomScaleNormal="100" zoomScaleSheetLayoutView="75" workbookViewId="0">
      <selection activeCell="E69" sqref="E6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>
      <c r="A1" s="54" t="s">
        <v>25</v>
      </c>
      <c r="B1" s="89"/>
      <c r="C1" s="90"/>
      <c r="D1" s="442" t="s">
        <v>688</v>
      </c>
      <c r="E1" s="443"/>
      <c r="F1" s="443"/>
      <c r="G1" s="443"/>
      <c r="H1" s="443"/>
      <c r="I1" s="443"/>
      <c r="J1" s="444"/>
    </row>
    <row r="2" spans="1:15" ht="23.25" customHeight="1">
      <c r="A2" s="2"/>
      <c r="B2" s="71" t="s">
        <v>27</v>
      </c>
      <c r="C2" s="57"/>
      <c r="D2" s="450" t="s">
        <v>34</v>
      </c>
      <c r="E2" s="451"/>
      <c r="F2" s="451"/>
      <c r="G2" s="451"/>
      <c r="H2" s="451"/>
      <c r="I2" s="451"/>
      <c r="J2" s="452"/>
      <c r="O2" s="1"/>
    </row>
    <row r="3" spans="1:15" ht="23.25" customHeight="1">
      <c r="A3" s="2"/>
      <c r="B3" s="72" t="s">
        <v>28</v>
      </c>
      <c r="C3" s="58"/>
      <c r="D3" s="453" t="s">
        <v>35</v>
      </c>
      <c r="E3" s="454"/>
      <c r="F3" s="454"/>
      <c r="G3" s="454"/>
      <c r="H3" s="454"/>
      <c r="I3" s="454"/>
      <c r="J3" s="455"/>
    </row>
    <row r="4" spans="1:15" ht="24" customHeight="1">
      <c r="A4" s="2"/>
      <c r="B4" s="36" t="s">
        <v>19</v>
      </c>
      <c r="D4" s="96" t="s">
        <v>45</v>
      </c>
      <c r="E4" s="97"/>
      <c r="F4" s="97"/>
      <c r="G4" s="97"/>
      <c r="H4" s="23" t="s">
        <v>22</v>
      </c>
      <c r="I4" s="96" t="s">
        <v>46</v>
      </c>
      <c r="J4" s="8"/>
    </row>
    <row r="5" spans="1:15" ht="15.75" customHeight="1">
      <c r="A5" s="2"/>
      <c r="B5" s="32"/>
      <c r="C5" s="97"/>
      <c r="D5" s="96" t="s">
        <v>47</v>
      </c>
      <c r="E5" s="97"/>
      <c r="F5" s="97"/>
      <c r="G5" s="97"/>
      <c r="H5" s="23" t="s">
        <v>23</v>
      </c>
      <c r="I5" s="96" t="s">
        <v>48</v>
      </c>
      <c r="J5" s="8"/>
    </row>
    <row r="6" spans="1:15" ht="15.75" customHeight="1">
      <c r="A6" s="2"/>
      <c r="B6" s="33"/>
      <c r="C6" s="98" t="s">
        <v>49</v>
      </c>
      <c r="D6" s="99" t="s">
        <v>50</v>
      </c>
      <c r="E6" s="100"/>
      <c r="F6" s="100"/>
      <c r="G6" s="100"/>
      <c r="H6" s="28"/>
      <c r="I6" s="100"/>
      <c r="J6" s="39"/>
    </row>
    <row r="7" spans="1:15" ht="24" customHeight="1">
      <c r="A7" s="2"/>
      <c r="B7" s="36" t="s">
        <v>17</v>
      </c>
      <c r="D7" s="459" t="s">
        <v>51</v>
      </c>
      <c r="E7" s="459"/>
      <c r="F7" s="459"/>
      <c r="G7" s="459"/>
      <c r="H7" s="23" t="s">
        <v>22</v>
      </c>
      <c r="I7" s="101" t="s">
        <v>52</v>
      </c>
      <c r="J7" s="8"/>
    </row>
    <row r="8" spans="1:15" ht="15.75" customHeight="1">
      <c r="A8" s="2"/>
      <c r="B8" s="2"/>
      <c r="C8" s="97"/>
      <c r="D8" s="460" t="s">
        <v>53</v>
      </c>
      <c r="E8" s="460"/>
      <c r="F8" s="460"/>
      <c r="G8" s="460"/>
      <c r="H8" s="23" t="s">
        <v>23</v>
      </c>
      <c r="I8" s="101" t="s">
        <v>54</v>
      </c>
      <c r="J8" s="8"/>
    </row>
    <row r="9" spans="1:15" ht="15.75" customHeight="1">
      <c r="A9" s="2"/>
      <c r="B9" s="40"/>
      <c r="C9" s="102" t="s">
        <v>55</v>
      </c>
      <c r="D9" s="461" t="s">
        <v>56</v>
      </c>
      <c r="E9" s="461"/>
      <c r="F9" s="461"/>
      <c r="G9" s="461"/>
      <c r="H9" s="24"/>
      <c r="I9" s="100"/>
      <c r="J9" s="39"/>
    </row>
    <row r="10" spans="1:15" ht="24" customHeight="1">
      <c r="A10" s="2"/>
      <c r="B10" s="36" t="s">
        <v>16</v>
      </c>
      <c r="D10" s="456"/>
      <c r="E10" s="456"/>
      <c r="F10" s="456"/>
      <c r="G10" s="456"/>
      <c r="H10" s="23" t="s">
        <v>22</v>
      </c>
      <c r="I10" s="79"/>
      <c r="J10" s="8"/>
    </row>
    <row r="11" spans="1:15" ht="15.75" customHeight="1">
      <c r="A11" s="2"/>
      <c r="B11" s="32"/>
      <c r="C11" s="22"/>
      <c r="D11" s="457"/>
      <c r="E11" s="457"/>
      <c r="F11" s="457"/>
      <c r="G11" s="457"/>
      <c r="H11" s="23" t="s">
        <v>23</v>
      </c>
      <c r="I11" s="79"/>
      <c r="J11" s="8"/>
    </row>
    <row r="12" spans="1:15" ht="15.75" customHeight="1">
      <c r="A12" s="2"/>
      <c r="B12" s="33"/>
      <c r="C12" s="78"/>
      <c r="D12" s="458"/>
      <c r="E12" s="458"/>
      <c r="F12" s="458"/>
      <c r="G12" s="458"/>
      <c r="H12" s="24"/>
      <c r="I12" s="27"/>
      <c r="J12" s="39"/>
    </row>
    <row r="13" spans="1:15" ht="24" customHeight="1">
      <c r="A13" s="2"/>
      <c r="B13" s="49" t="s">
        <v>18</v>
      </c>
      <c r="C13" s="50"/>
      <c r="D13" s="75"/>
      <c r="E13" s="51"/>
      <c r="F13" s="51"/>
      <c r="G13" s="51"/>
      <c r="H13" s="52"/>
      <c r="I13" s="51"/>
      <c r="J13" s="53"/>
    </row>
    <row r="14" spans="1:15" ht="24" customHeight="1">
      <c r="A14" s="2"/>
      <c r="B14" s="73"/>
      <c r="C14" s="74"/>
      <c r="D14" s="76"/>
      <c r="E14" s="27"/>
      <c r="F14" s="27"/>
      <c r="G14" s="27"/>
      <c r="H14" s="24"/>
      <c r="I14" s="27"/>
      <c r="J14" s="39"/>
    </row>
    <row r="15" spans="1:15" ht="33" customHeight="1" thickBot="1">
      <c r="A15" s="2"/>
      <c r="B15" s="48" t="s">
        <v>21</v>
      </c>
      <c r="C15" s="42"/>
      <c r="D15" s="43"/>
      <c r="E15" s="47"/>
      <c r="F15" s="45"/>
      <c r="G15" s="38"/>
      <c r="H15" s="38"/>
      <c r="I15" s="38"/>
      <c r="J15" s="46"/>
    </row>
    <row r="16" spans="1:15" ht="33" customHeight="1" thickBot="1">
      <c r="A16" s="2"/>
      <c r="B16" s="60" t="s">
        <v>20</v>
      </c>
      <c r="C16" s="61"/>
      <c r="D16" s="61"/>
      <c r="E16" s="62"/>
      <c r="F16" s="63"/>
      <c r="G16" s="449" t="e">
        <f>G17+G19</f>
        <v>#REF!</v>
      </c>
      <c r="H16" s="449"/>
      <c r="I16" s="449"/>
      <c r="J16" s="81" t="s">
        <v>30</v>
      </c>
    </row>
    <row r="17" spans="1:10" ht="23.25" customHeight="1">
      <c r="A17" s="2"/>
      <c r="B17" s="41" t="s">
        <v>11</v>
      </c>
      <c r="C17" s="42"/>
      <c r="D17" s="43"/>
      <c r="E17" s="44">
        <v>12</v>
      </c>
      <c r="F17" s="45" t="s">
        <v>0</v>
      </c>
      <c r="G17" s="445">
        <f>SUMIF(J56:J57,"=0,12",F56:F57)</f>
        <v>0</v>
      </c>
      <c r="H17" s="446"/>
      <c r="I17" s="446"/>
      <c r="J17" s="82" t="s">
        <v>30</v>
      </c>
    </row>
    <row r="18" spans="1:10" ht="23.25" customHeight="1">
      <c r="A18" s="2"/>
      <c r="B18" s="41" t="s">
        <v>12</v>
      </c>
      <c r="C18" s="42"/>
      <c r="D18" s="43"/>
      <c r="E18" s="44">
        <v>12</v>
      </c>
      <c r="F18" s="45" t="s">
        <v>0</v>
      </c>
      <c r="G18" s="447">
        <f>G17*E18/100</f>
        <v>0</v>
      </c>
      <c r="H18" s="448"/>
      <c r="I18" s="448"/>
      <c r="J18" s="82" t="s">
        <v>30</v>
      </c>
    </row>
    <row r="19" spans="1:10" ht="23.25" customHeight="1">
      <c r="A19" s="2"/>
      <c r="B19" s="41" t="s">
        <v>13</v>
      </c>
      <c r="C19" s="42"/>
      <c r="D19" s="43"/>
      <c r="E19" s="44">
        <v>21</v>
      </c>
      <c r="F19" s="45" t="s">
        <v>0</v>
      </c>
      <c r="G19" s="445" t="e">
        <f>SUMIF(J56:J57,"=0,21",F56:F57)</f>
        <v>#REF!</v>
      </c>
      <c r="H19" s="446"/>
      <c r="I19" s="446"/>
      <c r="J19" s="82" t="s">
        <v>30</v>
      </c>
    </row>
    <row r="20" spans="1:10" ht="23.25" customHeight="1">
      <c r="A20" s="2"/>
      <c r="B20" s="37" t="s">
        <v>14</v>
      </c>
      <c r="C20" s="18"/>
      <c r="D20" s="14"/>
      <c r="E20" s="34">
        <v>21</v>
      </c>
      <c r="F20" s="35" t="s">
        <v>0</v>
      </c>
      <c r="G20" s="447" t="e">
        <f>G19*E20/100</f>
        <v>#REF!</v>
      </c>
      <c r="H20" s="448"/>
      <c r="I20" s="448"/>
      <c r="J20" s="83" t="s">
        <v>30</v>
      </c>
    </row>
    <row r="21" spans="1:10" ht="23.25" customHeight="1" thickBot="1">
      <c r="A21" s="2"/>
      <c r="B21" s="36" t="s">
        <v>4</v>
      </c>
      <c r="C21" s="16"/>
      <c r="D21" s="19"/>
      <c r="E21" s="16"/>
      <c r="F21" s="17"/>
      <c r="G21" s="462" t="e">
        <f>G22-SUM(G17:G20)</f>
        <v>#REF!</v>
      </c>
      <c r="H21" s="462"/>
      <c r="I21" s="462"/>
      <c r="J21" s="84" t="s">
        <v>30</v>
      </c>
    </row>
    <row r="22" spans="1:10" ht="27.75" customHeight="1" thickBot="1">
      <c r="A22" s="2"/>
      <c r="B22" s="60" t="s">
        <v>24</v>
      </c>
      <c r="C22" s="64"/>
      <c r="D22" s="64"/>
      <c r="E22" s="64"/>
      <c r="F22" s="64"/>
      <c r="G22" s="449" t="e">
        <f>ROUND(SUM(G17:G20),0)</f>
        <v>#REF!</v>
      </c>
      <c r="H22" s="449"/>
      <c r="I22" s="449"/>
      <c r="J22" s="85" t="s">
        <v>30</v>
      </c>
    </row>
    <row r="23" spans="1:10" ht="12.75" customHeight="1">
      <c r="A23" s="2"/>
      <c r="B23" s="2"/>
      <c r="J23" s="9"/>
    </row>
    <row r="24" spans="1:10" ht="30" customHeight="1">
      <c r="A24" s="2"/>
      <c r="B24" s="2"/>
      <c r="J24" s="9"/>
    </row>
    <row r="25" spans="1:10" ht="18.75" customHeight="1">
      <c r="A25" s="2"/>
      <c r="B25" s="20"/>
      <c r="C25" s="15" t="s">
        <v>10</v>
      </c>
      <c r="D25" s="91"/>
      <c r="E25" s="91"/>
      <c r="F25" s="15" t="s">
        <v>9</v>
      </c>
      <c r="G25" s="30"/>
      <c r="H25" s="31">
        <f ca="1">TODAY()</f>
        <v>45583</v>
      </c>
      <c r="I25" s="30"/>
      <c r="J25" s="9"/>
    </row>
    <row r="26" spans="1:10" ht="47.25" customHeight="1">
      <c r="A26" s="2"/>
      <c r="B26" s="2"/>
      <c r="J26" s="9"/>
    </row>
    <row r="27" spans="1:10" s="26" customFormat="1" ht="18.75" customHeight="1">
      <c r="A27" s="25"/>
      <c r="B27" s="25"/>
      <c r="D27" s="21"/>
      <c r="E27" s="21"/>
      <c r="G27" s="21"/>
      <c r="H27" s="21"/>
      <c r="I27" s="21"/>
      <c r="J27" s="29"/>
    </row>
    <row r="28" spans="1:10" ht="12.75" customHeight="1">
      <c r="A28" s="2"/>
      <c r="B28" s="2"/>
      <c r="D28" s="463" t="s">
        <v>2</v>
      </c>
      <c r="E28" s="463"/>
      <c r="H28" s="10" t="s">
        <v>3</v>
      </c>
      <c r="J28" s="9"/>
    </row>
    <row r="29" spans="1:10" ht="13.5" customHeight="1" thickBot="1">
      <c r="A29" s="11"/>
      <c r="B29" s="11"/>
      <c r="C29" s="12"/>
      <c r="D29" s="12"/>
      <c r="E29" s="12"/>
      <c r="F29" s="12"/>
      <c r="G29" s="12"/>
      <c r="H29" s="12"/>
      <c r="I29" s="12"/>
      <c r="J29" s="13"/>
    </row>
    <row r="31" spans="1:10" ht="90" customHeight="1">
      <c r="B31" s="77" t="s">
        <v>29</v>
      </c>
      <c r="C31" s="474"/>
      <c r="D31" s="475"/>
      <c r="E31" s="475"/>
      <c r="F31" s="475"/>
      <c r="G31" s="475"/>
      <c r="H31" s="475"/>
      <c r="I31" s="475"/>
      <c r="J31" s="80"/>
    </row>
    <row r="32" spans="1:10" ht="15" customHeight="1"/>
    <row r="34" spans="1:10" ht="15.75">
      <c r="B34" s="65" t="s">
        <v>577</v>
      </c>
    </row>
    <row r="36" spans="1:10" ht="25.5" customHeight="1">
      <c r="A36" s="66"/>
      <c r="B36" s="94" t="s">
        <v>15</v>
      </c>
      <c r="C36" s="94" t="s">
        <v>5</v>
      </c>
      <c r="D36" s="70"/>
      <c r="E36" s="70"/>
      <c r="F36" s="466" t="s">
        <v>32</v>
      </c>
      <c r="G36" s="467"/>
      <c r="H36" s="468" t="s">
        <v>31</v>
      </c>
      <c r="I36" s="469"/>
      <c r="J36" s="93" t="s">
        <v>33</v>
      </c>
    </row>
    <row r="37" spans="1:10" ht="25.5" customHeight="1">
      <c r="A37" s="67"/>
      <c r="B37" s="88"/>
      <c r="C37" s="464" t="s">
        <v>57</v>
      </c>
      <c r="D37" s="465"/>
      <c r="E37" s="465"/>
      <c r="F37" s="470" t="e">
        <f>#REF!</f>
        <v>#REF!</v>
      </c>
      <c r="G37" s="471"/>
      <c r="H37" s="472" t="e">
        <f>F37*(1+J37)</f>
        <v>#REF!</v>
      </c>
      <c r="I37" s="473"/>
      <c r="J37" s="95">
        <v>0.21</v>
      </c>
    </row>
    <row r="38" spans="1:10" ht="25.5" customHeight="1">
      <c r="A38" s="67"/>
      <c r="B38" s="69"/>
      <c r="C38" s="464" t="s">
        <v>244</v>
      </c>
      <c r="D38" s="465"/>
      <c r="E38" s="465"/>
      <c r="F38" s="470">
        <f>'SLP 1E'!F47</f>
        <v>0</v>
      </c>
      <c r="G38" s="471"/>
      <c r="H38" s="472">
        <f>F38*(1+J38)</f>
        <v>0</v>
      </c>
      <c r="I38" s="473"/>
      <c r="J38" s="95">
        <v>0.21</v>
      </c>
    </row>
    <row r="39" spans="1:10" ht="25.5" customHeight="1">
      <c r="A39" s="67"/>
      <c r="B39" s="69"/>
      <c r="C39" s="464" t="s">
        <v>576</v>
      </c>
      <c r="D39" s="465"/>
      <c r="E39" s="465"/>
      <c r="F39" s="470">
        <f>'VZT 1E'!J20</f>
        <v>0</v>
      </c>
      <c r="G39" s="471"/>
      <c r="H39" s="472">
        <f>F39*(1+J39)</f>
        <v>0</v>
      </c>
      <c r="I39" s="473"/>
      <c r="J39" s="95">
        <v>0.21</v>
      </c>
    </row>
    <row r="40" spans="1:10" ht="25.5" customHeight="1">
      <c r="A40" s="67"/>
      <c r="B40" s="69"/>
      <c r="C40" s="464" t="s">
        <v>575</v>
      </c>
      <c r="D40" s="465"/>
      <c r="E40" s="465"/>
      <c r="F40" s="470">
        <f>'GHZ 1E'!G57</f>
        <v>0</v>
      </c>
      <c r="G40" s="471"/>
      <c r="H40" s="472">
        <f>F40*(1+J40)</f>
        <v>0</v>
      </c>
      <c r="I40" s="473"/>
      <c r="J40" s="95">
        <v>0.21</v>
      </c>
    </row>
    <row r="41" spans="1:10" ht="25.5" customHeight="1">
      <c r="A41" s="68"/>
      <c r="B41" s="86" t="s">
        <v>1</v>
      </c>
      <c r="C41" s="86"/>
      <c r="D41" s="87"/>
      <c r="E41" s="87"/>
      <c r="F41" s="476" t="e">
        <f>SUMIF(J37:J40,"&gt;0",F37:F40)</f>
        <v>#REF!</v>
      </c>
      <c r="G41" s="477"/>
      <c r="H41" s="476" t="e">
        <f>SUMIF(J37:J40,"&gt;0",H37:H40)</f>
        <v>#REF!</v>
      </c>
      <c r="I41" s="477"/>
      <c r="J41" s="92"/>
    </row>
    <row r="42" spans="1:10">
      <c r="F42" s="59"/>
      <c r="G42" s="59"/>
      <c r="H42" s="59"/>
      <c r="I42" s="59"/>
      <c r="J42" s="59"/>
    </row>
    <row r="43" spans="1:10">
      <c r="F43" s="59"/>
      <c r="G43" s="59"/>
      <c r="H43" s="59"/>
      <c r="I43" s="59"/>
      <c r="J43" s="59"/>
    </row>
    <row r="44" spans="1:10" ht="15.75">
      <c r="B44" s="65" t="s">
        <v>684</v>
      </c>
    </row>
    <row r="46" spans="1:10" ht="25.5" customHeight="1">
      <c r="B46" s="306" t="s">
        <v>15</v>
      </c>
      <c r="C46" s="306" t="s">
        <v>5</v>
      </c>
      <c r="D46" s="307"/>
      <c r="E46" s="307"/>
      <c r="F46" s="466" t="s">
        <v>32</v>
      </c>
      <c r="G46" s="467"/>
      <c r="H46" s="468" t="s">
        <v>31</v>
      </c>
      <c r="I46" s="469"/>
      <c r="J46" s="308" t="s">
        <v>33</v>
      </c>
    </row>
    <row r="47" spans="1:10" ht="25.5" customHeight="1">
      <c r="B47" s="309"/>
      <c r="C47" s="464" t="s">
        <v>57</v>
      </c>
      <c r="D47" s="465"/>
      <c r="E47" s="465"/>
      <c r="F47" s="470" t="e">
        <f>#REF!</f>
        <v>#REF!</v>
      </c>
      <c r="G47" s="471"/>
      <c r="H47" s="472" t="e">
        <f>F47*(1+J47)</f>
        <v>#REF!</v>
      </c>
      <c r="I47" s="473"/>
      <c r="J47" s="95">
        <v>0.21</v>
      </c>
    </row>
    <row r="48" spans="1:10" ht="25.5" customHeight="1">
      <c r="B48" s="69"/>
      <c r="C48" s="464" t="s">
        <v>576</v>
      </c>
      <c r="D48" s="465"/>
      <c r="E48" s="465"/>
      <c r="F48" s="470" t="e">
        <f>#REF!</f>
        <v>#REF!</v>
      </c>
      <c r="G48" s="471"/>
      <c r="H48" s="472" t="e">
        <f>F48*(1+J48)</f>
        <v>#REF!</v>
      </c>
      <c r="I48" s="473"/>
      <c r="J48" s="95">
        <v>0.21</v>
      </c>
    </row>
    <row r="49" spans="2:10" ht="25.5" customHeight="1">
      <c r="B49" s="86" t="s">
        <v>1</v>
      </c>
      <c r="C49" s="86"/>
      <c r="D49" s="87"/>
      <c r="E49" s="87"/>
      <c r="F49" s="476" t="e">
        <f>SUMIF(J47:J48,"&gt;0",F47:F48)</f>
        <v>#REF!</v>
      </c>
      <c r="G49" s="477"/>
      <c r="H49" s="476" t="e">
        <f>SUMIF(J47:J48,"&gt;0",H47:H48)</f>
        <v>#REF!</v>
      </c>
      <c r="I49" s="477"/>
      <c r="J49" s="92"/>
    </row>
    <row r="53" spans="2:10" ht="15.75">
      <c r="B53" s="65" t="s">
        <v>685</v>
      </c>
    </row>
    <row r="55" spans="2:10" ht="25.5" customHeight="1">
      <c r="B55" s="306" t="s">
        <v>15</v>
      </c>
      <c r="C55" s="306" t="s">
        <v>5</v>
      </c>
      <c r="D55" s="307"/>
      <c r="E55" s="307"/>
      <c r="F55" s="466" t="s">
        <v>32</v>
      </c>
      <c r="G55" s="467"/>
      <c r="H55" s="468" t="s">
        <v>31</v>
      </c>
      <c r="I55" s="469"/>
      <c r="J55" s="308" t="s">
        <v>33</v>
      </c>
    </row>
    <row r="56" spans="2:10" ht="25.5" customHeight="1">
      <c r="B56" s="309"/>
      <c r="C56" s="464" t="s">
        <v>686</v>
      </c>
      <c r="D56" s="465"/>
      <c r="E56" s="465"/>
      <c r="F56" s="470" t="e">
        <f>F41</f>
        <v>#REF!</v>
      </c>
      <c r="G56" s="471"/>
      <c r="H56" s="472" t="e">
        <f>F56*(1+J56)</f>
        <v>#REF!</v>
      </c>
      <c r="I56" s="473"/>
      <c r="J56" s="95">
        <v>0.21</v>
      </c>
    </row>
    <row r="57" spans="2:10" ht="25.5" customHeight="1">
      <c r="B57" s="69"/>
      <c r="C57" s="464" t="s">
        <v>687</v>
      </c>
      <c r="D57" s="465"/>
      <c r="E57" s="465"/>
      <c r="F57" s="470" t="e">
        <f>F49</f>
        <v>#REF!</v>
      </c>
      <c r="G57" s="471"/>
      <c r="H57" s="472" t="e">
        <f>F57*(1+J57)</f>
        <v>#REF!</v>
      </c>
      <c r="I57" s="473"/>
      <c r="J57" s="95">
        <v>0.21</v>
      </c>
    </row>
    <row r="58" spans="2:10" ht="25.5" customHeight="1">
      <c r="B58" s="86" t="s">
        <v>1</v>
      </c>
      <c r="C58" s="86"/>
      <c r="D58" s="87"/>
      <c r="E58" s="87"/>
      <c r="F58" s="476" t="e">
        <f>SUMIF(J56:J57,"&gt;0",F56:F57)</f>
        <v>#REF!</v>
      </c>
      <c r="G58" s="477"/>
      <c r="H58" s="476" t="e">
        <f>SUMIF(J56:J57,"&gt;0",H56:H57)</f>
        <v>#REF!</v>
      </c>
      <c r="I58" s="477"/>
      <c r="J58" s="92"/>
    </row>
  </sheetData>
  <mergeCells count="54">
    <mergeCell ref="C57:E57"/>
    <mergeCell ref="F57:G57"/>
    <mergeCell ref="H57:I57"/>
    <mergeCell ref="F58:G58"/>
    <mergeCell ref="H58:I58"/>
    <mergeCell ref="F55:G55"/>
    <mergeCell ref="H55:I55"/>
    <mergeCell ref="C56:E56"/>
    <mergeCell ref="F56:G56"/>
    <mergeCell ref="H56:I56"/>
    <mergeCell ref="C48:E48"/>
    <mergeCell ref="F48:G48"/>
    <mergeCell ref="H48:I48"/>
    <mergeCell ref="F49:G49"/>
    <mergeCell ref="H49:I49"/>
    <mergeCell ref="F46:G46"/>
    <mergeCell ref="H46:I46"/>
    <mergeCell ref="C47:E47"/>
    <mergeCell ref="F47:G47"/>
    <mergeCell ref="H47:I47"/>
    <mergeCell ref="F41:G41"/>
    <mergeCell ref="H41:I41"/>
    <mergeCell ref="C38:E38"/>
    <mergeCell ref="C39:E39"/>
    <mergeCell ref="C40:E40"/>
    <mergeCell ref="F38:G38"/>
    <mergeCell ref="H38:I38"/>
    <mergeCell ref="F39:G39"/>
    <mergeCell ref="H39:I39"/>
    <mergeCell ref="F40:G40"/>
    <mergeCell ref="H40:I40"/>
    <mergeCell ref="G21:I21"/>
    <mergeCell ref="G22:I22"/>
    <mergeCell ref="D28:E28"/>
    <mergeCell ref="C37:E37"/>
    <mergeCell ref="F36:G36"/>
    <mergeCell ref="H36:I36"/>
    <mergeCell ref="F37:G37"/>
    <mergeCell ref="H37:I37"/>
    <mergeCell ref="C31:I31"/>
    <mergeCell ref="D1:J1"/>
    <mergeCell ref="G17:I17"/>
    <mergeCell ref="G18:I18"/>
    <mergeCell ref="G19:I19"/>
    <mergeCell ref="G20:I20"/>
    <mergeCell ref="G16:I16"/>
    <mergeCell ref="D2:J2"/>
    <mergeCell ref="D3:J3"/>
    <mergeCell ref="D10:G10"/>
    <mergeCell ref="D11:G11"/>
    <mergeCell ref="D12:G12"/>
    <mergeCell ref="D7:G7"/>
    <mergeCell ref="D8:G8"/>
    <mergeCell ref="D9:G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67BAB-A63A-4679-8A72-77129714F77E}">
  <sheetPr filterMode="1">
    <pageSetUpPr fitToPage="1"/>
  </sheetPr>
  <dimension ref="A4:BL151"/>
  <sheetViews>
    <sheetView showGridLines="0" topLeftCell="A26" zoomScaleNormal="100" workbookViewId="0">
      <selection activeCell="N42" sqref="N42"/>
    </sheetView>
  </sheetViews>
  <sheetFormatPr defaultRowHeight="11.25"/>
  <cols>
    <col min="1" max="1" width="7.140625" style="105" customWidth="1"/>
    <col min="2" max="2" width="1" style="105" customWidth="1"/>
    <col min="3" max="3" width="7" style="105" customWidth="1"/>
    <col min="4" max="4" width="17.85546875" style="105" customWidth="1"/>
    <col min="5" max="5" width="21.5703125" style="105" customWidth="1"/>
    <col min="6" max="6" width="67.140625" style="105" customWidth="1"/>
    <col min="7" max="7" width="13.140625" style="105" customWidth="1"/>
    <col min="8" max="8" width="12" style="105" customWidth="1"/>
    <col min="9" max="9" width="15.85546875" style="105" customWidth="1"/>
    <col min="10" max="10" width="19.140625" style="105" customWidth="1"/>
    <col min="11" max="11" width="16.42578125" style="310" customWidth="1"/>
    <col min="12" max="16384" width="9.140625" style="105"/>
  </cols>
  <sheetData>
    <row r="4" spans="2:11" s="104" customFormat="1" ht="6.95" customHeight="1">
      <c r="B4" s="103"/>
      <c r="C4" s="103"/>
      <c r="D4" s="103"/>
      <c r="E4" s="103"/>
      <c r="F4" s="103"/>
      <c r="G4" s="103"/>
      <c r="H4" s="103"/>
      <c r="I4" s="103"/>
      <c r="J4" s="103"/>
      <c r="K4" s="388"/>
    </row>
    <row r="5" spans="2:11" s="104" customFormat="1" ht="24.95" customHeight="1">
      <c r="C5" s="387" t="s">
        <v>58</v>
      </c>
      <c r="K5" s="378"/>
    </row>
    <row r="6" spans="2:11" s="104" customFormat="1" ht="6.95" customHeight="1">
      <c r="K6" s="378"/>
    </row>
    <row r="7" spans="2:11" s="104" customFormat="1" ht="12" customHeight="1">
      <c r="C7" s="385" t="s">
        <v>27</v>
      </c>
      <c r="E7" s="481" t="s">
        <v>245</v>
      </c>
      <c r="F7" s="481"/>
      <c r="G7" s="481"/>
      <c r="H7" s="481"/>
      <c r="K7" s="378"/>
    </row>
    <row r="8" spans="2:11" s="104" customFormat="1" ht="26.25" customHeight="1">
      <c r="E8" s="481"/>
      <c r="F8" s="481"/>
      <c r="G8" s="481"/>
      <c r="H8" s="481"/>
      <c r="K8" s="378"/>
    </row>
    <row r="9" spans="2:11" s="104" customFormat="1" ht="12" customHeight="1">
      <c r="C9" s="385" t="s">
        <v>59</v>
      </c>
      <c r="D9" s="105"/>
      <c r="E9" s="104" t="s">
        <v>246</v>
      </c>
      <c r="F9" s="105"/>
      <c r="G9" s="105"/>
      <c r="H9" s="105"/>
      <c r="K9" s="378"/>
    </row>
    <row r="10" spans="2:11" s="104" customFormat="1" ht="12" customHeight="1">
      <c r="E10" s="105" t="s">
        <v>60</v>
      </c>
      <c r="F10" s="105"/>
      <c r="G10" s="105"/>
      <c r="H10" s="105"/>
      <c r="K10" s="378"/>
    </row>
    <row r="11" spans="2:11" s="104" customFormat="1" ht="12" customHeight="1">
      <c r="C11" s="385" t="s">
        <v>61</v>
      </c>
      <c r="K11" s="378"/>
    </row>
    <row r="12" spans="2:11" s="104" customFormat="1" ht="12" customHeight="1">
      <c r="E12" s="478" t="s">
        <v>62</v>
      </c>
      <c r="F12" s="479"/>
      <c r="G12" s="479"/>
      <c r="H12" s="479"/>
      <c r="K12" s="378"/>
    </row>
    <row r="13" spans="2:11" s="104" customFormat="1" ht="12" customHeight="1">
      <c r="E13" s="478"/>
      <c r="F13" s="478"/>
      <c r="G13" s="478"/>
      <c r="H13" s="478"/>
      <c r="K13" s="378"/>
    </row>
    <row r="14" spans="2:11" s="104" customFormat="1" ht="12" customHeight="1">
      <c r="C14" s="385" t="s">
        <v>63</v>
      </c>
      <c r="D14" s="385"/>
      <c r="F14" s="386"/>
      <c r="I14" s="385" t="s">
        <v>64</v>
      </c>
      <c r="K14" s="378"/>
    </row>
    <row r="15" spans="2:11" s="104" customFormat="1" ht="12" customHeight="1">
      <c r="C15" s="385" t="s">
        <v>28</v>
      </c>
      <c r="E15" s="104" t="s">
        <v>246</v>
      </c>
      <c r="F15" s="386"/>
      <c r="I15" s="385" t="s">
        <v>65</v>
      </c>
      <c r="K15" s="378"/>
    </row>
    <row r="16" spans="2:11" s="104" customFormat="1" ht="12" customHeight="1">
      <c r="C16" s="385"/>
      <c r="F16" s="386"/>
      <c r="I16" s="385"/>
      <c r="K16" s="378"/>
    </row>
    <row r="17" spans="2:26" s="104" customFormat="1" ht="53.25" customHeight="1">
      <c r="C17" s="385" t="s">
        <v>66</v>
      </c>
      <c r="E17" s="191" t="s">
        <v>247</v>
      </c>
      <c r="F17" s="386"/>
      <c r="I17" s="385" t="s">
        <v>17</v>
      </c>
      <c r="J17" s="384" t="s">
        <v>67</v>
      </c>
      <c r="K17" s="378"/>
    </row>
    <row r="18" spans="2:26" s="104" customFormat="1" ht="32.25" customHeight="1">
      <c r="C18" s="385" t="s">
        <v>16</v>
      </c>
      <c r="E18" s="480" t="s">
        <v>68</v>
      </c>
      <c r="F18" s="480"/>
      <c r="I18" s="385" t="s">
        <v>69</v>
      </c>
      <c r="J18" s="384"/>
      <c r="K18" s="378"/>
    </row>
    <row r="19" spans="2:26" s="104" customFormat="1" ht="12" customHeight="1">
      <c r="K19" s="378"/>
    </row>
    <row r="20" spans="2:26" s="104" customFormat="1" ht="10.35" customHeight="1">
      <c r="K20" s="378"/>
    </row>
    <row r="21" spans="2:26" s="106" customFormat="1" ht="29.25" customHeight="1">
      <c r="C21" s="383" t="s">
        <v>70</v>
      </c>
      <c r="D21" s="382" t="s">
        <v>71</v>
      </c>
      <c r="E21" s="382" t="s">
        <v>72</v>
      </c>
      <c r="F21" s="382" t="s">
        <v>73</v>
      </c>
      <c r="G21" s="382" t="s">
        <v>36</v>
      </c>
      <c r="H21" s="382" t="s">
        <v>74</v>
      </c>
      <c r="I21" s="382" t="s">
        <v>75</v>
      </c>
      <c r="J21" s="382" t="s">
        <v>76</v>
      </c>
      <c r="K21" s="381" t="s">
        <v>77</v>
      </c>
    </row>
    <row r="22" spans="2:26" s="104" customFormat="1" ht="22.9" customHeight="1">
      <c r="C22" s="380" t="s">
        <v>78</v>
      </c>
      <c r="J22" s="379">
        <f>SUMIFS(J31:J149,K31:K149,1)</f>
        <v>0</v>
      </c>
      <c r="K22" s="378"/>
      <c r="Y22" s="107"/>
      <c r="Z22" s="107"/>
    </row>
    <row r="23" spans="2:26" s="311" customFormat="1">
      <c r="D23" s="315"/>
      <c r="E23" s="312"/>
      <c r="F23" s="314"/>
      <c r="H23" s="312"/>
      <c r="K23" s="313"/>
      <c r="Y23" s="312"/>
      <c r="Z23" s="312"/>
    </row>
    <row r="24" spans="2:26" s="336" customFormat="1" ht="15" customHeight="1">
      <c r="F24" s="336" t="s">
        <v>79</v>
      </c>
      <c r="K24" s="377"/>
    </row>
    <row r="25" spans="2:26" s="104" customFormat="1" ht="7.5" customHeight="1">
      <c r="B25" s="108"/>
      <c r="C25" s="330"/>
      <c r="D25" s="322"/>
      <c r="E25" s="321"/>
      <c r="F25" s="320"/>
      <c r="G25" s="319"/>
      <c r="H25" s="318"/>
      <c r="I25" s="318"/>
      <c r="J25" s="318"/>
      <c r="K25" s="317"/>
      <c r="W25" s="316"/>
      <c r="Y25" s="316"/>
      <c r="Z25" s="316"/>
    </row>
    <row r="26" spans="2:26" s="104" customFormat="1" ht="15" customHeight="1">
      <c r="B26" s="108"/>
      <c r="C26" s="330"/>
      <c r="D26" s="322"/>
      <c r="E26" s="321"/>
      <c r="F26" s="111" t="s">
        <v>80</v>
      </c>
      <c r="G26" s="111"/>
      <c r="H26" s="318"/>
      <c r="I26" s="318"/>
      <c r="J26" s="318"/>
      <c r="K26" s="317"/>
      <c r="W26" s="316"/>
      <c r="Y26" s="316"/>
      <c r="Z26" s="316"/>
    </row>
    <row r="27" spans="2:26" s="104" customFormat="1" ht="13.5" customHeight="1">
      <c r="B27" s="108"/>
      <c r="C27" s="330"/>
      <c r="D27" s="322"/>
      <c r="E27" s="321"/>
      <c r="F27" s="111" t="s">
        <v>81</v>
      </c>
      <c r="G27" s="111"/>
      <c r="H27" s="318"/>
      <c r="I27" s="318"/>
      <c r="J27" s="318"/>
      <c r="K27" s="317"/>
      <c r="W27" s="316"/>
      <c r="Y27" s="316"/>
      <c r="Z27" s="316"/>
    </row>
    <row r="28" spans="2:26" s="104" customFormat="1" ht="13.5" customHeight="1">
      <c r="B28" s="108"/>
      <c r="C28" s="330"/>
      <c r="D28" s="322"/>
      <c r="E28" s="321"/>
      <c r="F28" s="111" t="s">
        <v>82</v>
      </c>
      <c r="G28" s="111"/>
      <c r="H28" s="318"/>
      <c r="I28" s="318"/>
      <c r="J28" s="318"/>
      <c r="K28" s="317"/>
      <c r="W28" s="316"/>
      <c r="Y28" s="316"/>
      <c r="Z28" s="316"/>
    </row>
    <row r="29" spans="2:26" s="104" customFormat="1" ht="13.5" customHeight="1">
      <c r="B29" s="108"/>
      <c r="C29" s="376"/>
      <c r="D29" s="375"/>
      <c r="E29" s="374"/>
      <c r="F29" s="111" t="s">
        <v>83</v>
      </c>
      <c r="G29" s="111"/>
      <c r="H29" s="373"/>
      <c r="I29" s="373"/>
      <c r="J29" s="373"/>
      <c r="K29" s="372"/>
      <c r="W29" s="316"/>
      <c r="Y29" s="316"/>
      <c r="Z29" s="316"/>
    </row>
    <row r="30" spans="2:26" s="104" customFormat="1" ht="16.5" customHeight="1">
      <c r="B30" s="108"/>
      <c r="C30" s="359"/>
      <c r="D30" s="358" t="s">
        <v>84</v>
      </c>
      <c r="E30" s="357"/>
      <c r="F30" s="112"/>
      <c r="G30" s="112"/>
      <c r="H30" s="356"/>
      <c r="I30" s="356"/>
      <c r="J30" s="356"/>
      <c r="K30" s="355" t="s">
        <v>84</v>
      </c>
      <c r="W30" s="316"/>
      <c r="Y30" s="316"/>
      <c r="Z30" s="316"/>
    </row>
    <row r="31" spans="2:26" ht="15">
      <c r="C31" s="359">
        <v>100</v>
      </c>
      <c r="D31" s="417"/>
      <c r="E31" s="416"/>
      <c r="F31" s="416" t="s">
        <v>85</v>
      </c>
      <c r="G31" s="369" t="s">
        <v>44</v>
      </c>
      <c r="H31" s="415">
        <v>4</v>
      </c>
      <c r="I31" s="302"/>
      <c r="J31" s="113"/>
      <c r="K31" s="367">
        <v>1</v>
      </c>
    </row>
    <row r="32" spans="2:26" ht="15">
      <c r="C32" s="359">
        <f t="shared" ref="C32:C47" si="0">C31+1</f>
        <v>101</v>
      </c>
      <c r="D32" s="417"/>
      <c r="E32" s="416"/>
      <c r="F32" s="416" t="s">
        <v>86</v>
      </c>
      <c r="G32" s="369" t="s">
        <v>44</v>
      </c>
      <c r="H32" s="415">
        <v>4</v>
      </c>
      <c r="I32" s="302"/>
      <c r="J32" s="113"/>
      <c r="K32" s="367">
        <v>1</v>
      </c>
    </row>
    <row r="33" spans="2:26" ht="15">
      <c r="C33" s="359">
        <f t="shared" si="0"/>
        <v>102</v>
      </c>
      <c r="D33" s="417"/>
      <c r="E33" s="416"/>
      <c r="F33" s="416" t="s">
        <v>87</v>
      </c>
      <c r="G33" s="369" t="s">
        <v>44</v>
      </c>
      <c r="H33" s="415">
        <v>1</v>
      </c>
      <c r="I33" s="302"/>
      <c r="J33" s="113"/>
      <c r="K33" s="367">
        <v>1</v>
      </c>
    </row>
    <row r="34" spans="2:26" ht="15">
      <c r="C34" s="359">
        <f t="shared" si="0"/>
        <v>103</v>
      </c>
      <c r="D34" s="417"/>
      <c r="E34" s="416"/>
      <c r="F34" s="416" t="s">
        <v>87</v>
      </c>
      <c r="G34" s="369" t="s">
        <v>44</v>
      </c>
      <c r="H34" s="415">
        <v>1</v>
      </c>
      <c r="I34" s="302"/>
      <c r="J34" s="113"/>
      <c r="K34" s="367">
        <v>1</v>
      </c>
    </row>
    <row r="35" spans="2:26" ht="15">
      <c r="C35" s="359">
        <f t="shared" si="0"/>
        <v>104</v>
      </c>
      <c r="D35" s="417"/>
      <c r="E35" s="416"/>
      <c r="F35" s="416" t="s">
        <v>87</v>
      </c>
      <c r="G35" s="369" t="s">
        <v>44</v>
      </c>
      <c r="H35" s="415">
        <v>1</v>
      </c>
      <c r="I35" s="302"/>
      <c r="J35" s="113"/>
      <c r="K35" s="367">
        <v>1</v>
      </c>
    </row>
    <row r="36" spans="2:26" ht="15">
      <c r="C36" s="359">
        <f t="shared" si="0"/>
        <v>105</v>
      </c>
      <c r="D36" s="417"/>
      <c r="E36" s="416"/>
      <c r="F36" s="416" t="s">
        <v>87</v>
      </c>
      <c r="G36" s="369" t="s">
        <v>44</v>
      </c>
      <c r="H36" s="415">
        <v>1</v>
      </c>
      <c r="I36" s="302"/>
      <c r="J36" s="113"/>
      <c r="K36" s="367">
        <v>1</v>
      </c>
    </row>
    <row r="37" spans="2:26" ht="15">
      <c r="C37" s="359">
        <f t="shared" si="0"/>
        <v>106</v>
      </c>
      <c r="D37" s="417"/>
      <c r="E37" s="416"/>
      <c r="F37" s="416" t="s">
        <v>88</v>
      </c>
      <c r="G37" s="369" t="s">
        <v>44</v>
      </c>
      <c r="H37" s="415">
        <v>4</v>
      </c>
      <c r="I37" s="302"/>
      <c r="J37" s="113"/>
      <c r="K37" s="367">
        <v>1</v>
      </c>
    </row>
    <row r="38" spans="2:26" ht="15">
      <c r="C38" s="359">
        <f t="shared" si="0"/>
        <v>107</v>
      </c>
      <c r="D38" s="417"/>
      <c r="E38" s="416"/>
      <c r="F38" s="416" t="s">
        <v>89</v>
      </c>
      <c r="G38" s="369" t="s">
        <v>44</v>
      </c>
      <c r="H38" s="415">
        <v>4</v>
      </c>
      <c r="I38" s="302"/>
      <c r="J38" s="113"/>
      <c r="K38" s="367">
        <v>1</v>
      </c>
    </row>
    <row r="39" spans="2:26" ht="15">
      <c r="C39" s="359">
        <f t="shared" si="0"/>
        <v>108</v>
      </c>
      <c r="D39" s="417"/>
      <c r="E39" s="416"/>
      <c r="F39" s="416" t="s">
        <v>90</v>
      </c>
      <c r="G39" s="369" t="s">
        <v>44</v>
      </c>
      <c r="H39" s="415">
        <v>1</v>
      </c>
      <c r="I39" s="302"/>
      <c r="J39" s="113"/>
      <c r="K39" s="367">
        <v>1</v>
      </c>
    </row>
    <row r="40" spans="2:26" ht="15">
      <c r="C40" s="359">
        <f t="shared" si="0"/>
        <v>109</v>
      </c>
      <c r="D40" s="417"/>
      <c r="E40" s="416"/>
      <c r="F40" s="416" t="s">
        <v>91</v>
      </c>
      <c r="G40" s="369" t="s">
        <v>44</v>
      </c>
      <c r="H40" s="415">
        <v>1</v>
      </c>
      <c r="I40" s="302"/>
      <c r="J40" s="113"/>
      <c r="K40" s="367">
        <v>1</v>
      </c>
    </row>
    <row r="41" spans="2:26" ht="15">
      <c r="C41" s="359">
        <f t="shared" si="0"/>
        <v>110</v>
      </c>
      <c r="D41" s="417"/>
      <c r="E41" s="416"/>
      <c r="F41" s="416" t="s">
        <v>92</v>
      </c>
      <c r="G41" s="369" t="s">
        <v>44</v>
      </c>
      <c r="H41" s="415">
        <v>1</v>
      </c>
      <c r="I41" s="302"/>
      <c r="J41" s="113"/>
      <c r="K41" s="367">
        <v>1</v>
      </c>
    </row>
    <row r="42" spans="2:26" ht="15">
      <c r="C42" s="359">
        <f t="shared" si="0"/>
        <v>111</v>
      </c>
      <c r="D42" s="417"/>
      <c r="E42" s="416"/>
      <c r="F42" s="416" t="s">
        <v>93</v>
      </c>
      <c r="G42" s="369" t="s">
        <v>44</v>
      </c>
      <c r="H42" s="415">
        <v>2</v>
      </c>
      <c r="I42" s="302"/>
      <c r="J42" s="113"/>
      <c r="K42" s="367">
        <v>1</v>
      </c>
    </row>
    <row r="43" spans="2:26" ht="15">
      <c r="C43" s="359">
        <f t="shared" si="0"/>
        <v>112</v>
      </c>
      <c r="D43" s="417"/>
      <c r="E43" s="416"/>
      <c r="F43" s="416" t="s">
        <v>94</v>
      </c>
      <c r="G43" s="369" t="s">
        <v>44</v>
      </c>
      <c r="H43" s="415">
        <v>9</v>
      </c>
      <c r="I43" s="302"/>
      <c r="J43" s="113"/>
      <c r="K43" s="367">
        <v>1</v>
      </c>
    </row>
    <row r="44" spans="2:26" ht="15">
      <c r="C44" s="359">
        <f t="shared" si="0"/>
        <v>113</v>
      </c>
      <c r="D44" s="417"/>
      <c r="E44" s="416"/>
      <c r="F44" s="416" t="s">
        <v>95</v>
      </c>
      <c r="G44" s="369" t="s">
        <v>44</v>
      </c>
      <c r="H44" s="415">
        <v>1</v>
      </c>
      <c r="I44" s="302"/>
      <c r="J44" s="113"/>
      <c r="K44" s="367">
        <v>1</v>
      </c>
    </row>
    <row r="45" spans="2:26" ht="15">
      <c r="C45" s="359">
        <f t="shared" si="0"/>
        <v>114</v>
      </c>
      <c r="D45" s="417"/>
      <c r="E45" s="416"/>
      <c r="F45" s="416" t="s">
        <v>96</v>
      </c>
      <c r="G45" s="369" t="s">
        <v>44</v>
      </c>
      <c r="H45" s="415">
        <v>2</v>
      </c>
      <c r="I45" s="302"/>
      <c r="J45" s="113"/>
      <c r="K45" s="367">
        <v>1</v>
      </c>
    </row>
    <row r="46" spans="2:26" ht="15">
      <c r="C46" s="359">
        <f t="shared" si="0"/>
        <v>115</v>
      </c>
      <c r="D46" s="417"/>
      <c r="E46" s="416"/>
      <c r="F46" s="416" t="s">
        <v>97</v>
      </c>
      <c r="G46" s="369" t="s">
        <v>44</v>
      </c>
      <c r="H46" s="415">
        <v>40</v>
      </c>
      <c r="I46" s="302"/>
      <c r="J46" s="113"/>
      <c r="K46" s="367">
        <v>1</v>
      </c>
    </row>
    <row r="47" spans="2:26" ht="15">
      <c r="C47" s="359">
        <f t="shared" si="0"/>
        <v>116</v>
      </c>
      <c r="D47" s="417"/>
      <c r="E47" s="114"/>
      <c r="F47" s="114" t="s">
        <v>98</v>
      </c>
      <c r="G47" s="369" t="s">
        <v>44</v>
      </c>
      <c r="H47" s="415">
        <v>24</v>
      </c>
      <c r="I47" s="302"/>
      <c r="J47" s="113"/>
      <c r="K47" s="367">
        <v>1</v>
      </c>
    </row>
    <row r="48" spans="2:26" s="104" customFormat="1" ht="16.5" hidden="1" customHeight="1">
      <c r="B48" s="108"/>
      <c r="C48" s="359" t="s">
        <v>84</v>
      </c>
      <c r="D48" s="358"/>
      <c r="E48" s="357"/>
      <c r="F48" s="112"/>
      <c r="G48" s="112"/>
      <c r="H48" s="356"/>
      <c r="I48" s="356"/>
      <c r="J48" s="113"/>
      <c r="K48" s="355" t="s">
        <v>84</v>
      </c>
      <c r="W48" s="316"/>
      <c r="Y48" s="316"/>
      <c r="Z48" s="316"/>
    </row>
    <row r="49" spans="2:26" s="104" customFormat="1" ht="16.5" hidden="1" customHeight="1">
      <c r="B49" s="108"/>
      <c r="C49" s="359" t="s">
        <v>84</v>
      </c>
      <c r="D49" s="358"/>
      <c r="E49" s="357"/>
      <c r="F49" s="112"/>
      <c r="G49" s="112"/>
      <c r="H49" s="356"/>
      <c r="I49" s="356"/>
      <c r="J49" s="113"/>
      <c r="K49" s="355" t="s">
        <v>84</v>
      </c>
      <c r="W49" s="316"/>
      <c r="Y49" s="316"/>
      <c r="Z49" s="316"/>
    </row>
    <row r="50" spans="2:26" s="104" customFormat="1" ht="15" hidden="1" customHeight="1">
      <c r="B50" s="108"/>
      <c r="C50" s="354" t="s">
        <v>84</v>
      </c>
      <c r="D50" s="353"/>
      <c r="E50" s="352"/>
      <c r="F50" s="351"/>
      <c r="G50" s="350"/>
      <c r="H50" s="349"/>
      <c r="I50" s="349"/>
      <c r="J50" s="113"/>
      <c r="K50" s="348" t="s">
        <v>84</v>
      </c>
      <c r="W50" s="316"/>
      <c r="Y50" s="316"/>
      <c r="Z50" s="316"/>
    </row>
    <row r="51" spans="2:26" s="104" customFormat="1" ht="14.25" hidden="1">
      <c r="B51" s="108"/>
      <c r="C51" s="330" t="s">
        <v>84</v>
      </c>
      <c r="D51" s="322"/>
      <c r="E51" s="321"/>
      <c r="F51" s="336" t="s">
        <v>99</v>
      </c>
      <c r="G51" s="319"/>
      <c r="H51" s="318"/>
      <c r="I51" s="318"/>
      <c r="J51" s="113"/>
      <c r="K51" s="317" t="s">
        <v>84</v>
      </c>
      <c r="W51" s="316"/>
      <c r="Y51" s="316"/>
      <c r="Z51" s="316"/>
    </row>
    <row r="52" spans="2:26" s="104" customFormat="1" ht="16.5" hidden="1" customHeight="1">
      <c r="B52" s="108"/>
      <c r="C52" s="330">
        <v>200</v>
      </c>
      <c r="D52" s="322"/>
      <c r="E52" s="321"/>
      <c r="F52" s="320" t="s">
        <v>100</v>
      </c>
      <c r="G52" s="319" t="s">
        <v>44</v>
      </c>
      <c r="H52" s="318">
        <v>1</v>
      </c>
      <c r="I52" s="318"/>
      <c r="J52" s="113"/>
      <c r="K52" s="317">
        <v>0</v>
      </c>
      <c r="W52" s="316"/>
      <c r="Y52" s="316"/>
      <c r="Z52" s="316"/>
    </row>
    <row r="53" spans="2:26" s="104" customFormat="1" ht="16.5" customHeight="1">
      <c r="B53" s="108"/>
      <c r="C53" s="330">
        <f t="shared" ref="C53:C58" si="1">C52+1</f>
        <v>201</v>
      </c>
      <c r="D53" s="322"/>
      <c r="E53" s="321"/>
      <c r="F53" s="320" t="s">
        <v>101</v>
      </c>
      <c r="G53" s="319" t="s">
        <v>44</v>
      </c>
      <c r="H53" s="318">
        <v>1</v>
      </c>
      <c r="I53" s="318"/>
      <c r="J53" s="113"/>
      <c r="K53" s="317">
        <v>1</v>
      </c>
      <c r="W53" s="316"/>
      <c r="Y53" s="316"/>
      <c r="Z53" s="316"/>
    </row>
    <row r="54" spans="2:26" s="104" customFormat="1" ht="16.5" customHeight="1">
      <c r="B54" s="108"/>
      <c r="C54" s="330">
        <f t="shared" si="1"/>
        <v>202</v>
      </c>
      <c r="D54" s="322"/>
      <c r="E54" s="321"/>
      <c r="F54" s="320" t="s">
        <v>102</v>
      </c>
      <c r="G54" s="319" t="s">
        <v>44</v>
      </c>
      <c r="H54" s="318">
        <v>1</v>
      </c>
      <c r="I54" s="318"/>
      <c r="J54" s="113"/>
      <c r="K54" s="317">
        <v>1</v>
      </c>
      <c r="W54" s="316"/>
      <c r="Y54" s="316"/>
      <c r="Z54" s="316"/>
    </row>
    <row r="55" spans="2:26" s="104" customFormat="1" ht="16.5" customHeight="1">
      <c r="B55" s="108"/>
      <c r="C55" s="330">
        <f t="shared" si="1"/>
        <v>203</v>
      </c>
      <c r="D55" s="322"/>
      <c r="E55" s="321"/>
      <c r="F55" s="320" t="s">
        <v>103</v>
      </c>
      <c r="G55" s="319" t="s">
        <v>44</v>
      </c>
      <c r="H55" s="318">
        <v>1</v>
      </c>
      <c r="I55" s="318"/>
      <c r="J55" s="113"/>
      <c r="K55" s="317">
        <v>1</v>
      </c>
      <c r="W55" s="316"/>
      <c r="Y55" s="316"/>
      <c r="Z55" s="316"/>
    </row>
    <row r="56" spans="2:26" s="104" customFormat="1" ht="16.5" customHeight="1">
      <c r="B56" s="108"/>
      <c r="C56" s="330">
        <f t="shared" si="1"/>
        <v>204</v>
      </c>
      <c r="D56" s="322"/>
      <c r="E56" s="321"/>
      <c r="F56" s="320" t="s">
        <v>104</v>
      </c>
      <c r="G56" s="319" t="s">
        <v>44</v>
      </c>
      <c r="H56" s="318">
        <v>1</v>
      </c>
      <c r="I56" s="318"/>
      <c r="J56" s="113"/>
      <c r="K56" s="317">
        <v>1</v>
      </c>
      <c r="W56" s="316"/>
      <c r="Y56" s="316"/>
      <c r="Z56" s="316"/>
    </row>
    <row r="57" spans="2:26" s="104" customFormat="1" ht="16.5" customHeight="1">
      <c r="B57" s="108"/>
      <c r="C57" s="428">
        <f t="shared" si="1"/>
        <v>205</v>
      </c>
      <c r="D57" s="429"/>
      <c r="E57" s="430"/>
      <c r="F57" s="439" t="s">
        <v>758</v>
      </c>
      <c r="G57" s="432" t="s">
        <v>44</v>
      </c>
      <c r="H57" s="433">
        <v>1</v>
      </c>
      <c r="I57" s="433"/>
      <c r="J57" s="440"/>
      <c r="K57" s="441">
        <v>1</v>
      </c>
      <c r="W57" s="316"/>
      <c r="Y57" s="316"/>
      <c r="Z57" s="316"/>
    </row>
    <row r="58" spans="2:26" s="104" customFormat="1" ht="16.5" customHeight="1">
      <c r="B58" s="108"/>
      <c r="C58" s="330">
        <f t="shared" si="1"/>
        <v>206</v>
      </c>
      <c r="D58" s="322"/>
      <c r="E58" s="321"/>
      <c r="F58" s="320" t="s">
        <v>105</v>
      </c>
      <c r="G58" s="319" t="s">
        <v>44</v>
      </c>
      <c r="H58" s="318">
        <v>1</v>
      </c>
      <c r="I58" s="318"/>
      <c r="J58" s="113"/>
      <c r="K58" s="317">
        <v>1</v>
      </c>
      <c r="W58" s="316"/>
      <c r="Y58" s="316"/>
      <c r="Z58" s="316"/>
    </row>
    <row r="59" spans="2:26" s="104" customFormat="1" ht="16.5" hidden="1" customHeight="1">
      <c r="B59" s="108"/>
      <c r="C59" s="330" t="s">
        <v>84</v>
      </c>
      <c r="D59" s="322"/>
      <c r="E59" s="321"/>
      <c r="F59" s="320"/>
      <c r="G59" s="319"/>
      <c r="H59" s="318"/>
      <c r="I59" s="318"/>
      <c r="J59" s="318"/>
      <c r="K59" s="317" t="s">
        <v>84</v>
      </c>
      <c r="W59" s="316"/>
      <c r="Y59" s="316"/>
      <c r="Z59" s="316"/>
    </row>
    <row r="60" spans="2:26" s="104" customFormat="1" ht="16.5" hidden="1" customHeight="1">
      <c r="B60" s="108"/>
      <c r="C60" s="330" t="s">
        <v>84</v>
      </c>
      <c r="D60" s="322"/>
      <c r="E60" s="321"/>
      <c r="F60" s="336" t="s">
        <v>106</v>
      </c>
      <c r="G60" s="319"/>
      <c r="H60" s="318"/>
      <c r="I60" s="318"/>
      <c r="J60" s="318"/>
      <c r="K60" s="317" t="s">
        <v>84</v>
      </c>
      <c r="W60" s="316"/>
      <c r="Y60" s="316"/>
      <c r="Z60" s="316"/>
    </row>
    <row r="61" spans="2:26" s="104" customFormat="1" ht="27" hidden="1" customHeight="1">
      <c r="B61" s="108"/>
      <c r="C61" s="330">
        <v>250</v>
      </c>
      <c r="D61" s="322"/>
      <c r="E61" s="344"/>
      <c r="F61" s="320" t="s">
        <v>107</v>
      </c>
      <c r="G61" s="343" t="s">
        <v>44</v>
      </c>
      <c r="H61" s="318">
        <v>20</v>
      </c>
      <c r="I61" s="347" t="s">
        <v>108</v>
      </c>
      <c r="J61" s="318"/>
      <c r="K61" s="346">
        <v>2</v>
      </c>
      <c r="W61" s="316"/>
      <c r="Y61" s="316"/>
      <c r="Z61" s="316"/>
    </row>
    <row r="62" spans="2:26" s="104" customFormat="1" ht="28.5" customHeight="1">
      <c r="B62" s="108"/>
      <c r="C62" s="330">
        <f>C61+1</f>
        <v>251</v>
      </c>
      <c r="D62" s="322"/>
      <c r="E62" s="321"/>
      <c r="F62" s="320" t="s">
        <v>109</v>
      </c>
      <c r="G62" s="319" t="s">
        <v>44</v>
      </c>
      <c r="H62" s="318">
        <v>24</v>
      </c>
      <c r="I62" s="347" t="s">
        <v>108</v>
      </c>
      <c r="J62" s="318"/>
      <c r="K62" s="346">
        <v>1</v>
      </c>
      <c r="W62" s="316"/>
      <c r="Y62" s="316"/>
      <c r="Z62" s="316"/>
    </row>
    <row r="63" spans="2:26" s="104" customFormat="1" ht="14.25" hidden="1" customHeight="1">
      <c r="B63" s="108"/>
      <c r="C63" s="330" t="s">
        <v>84</v>
      </c>
      <c r="D63" s="322"/>
      <c r="E63" s="321"/>
      <c r="F63" s="320"/>
      <c r="G63" s="319"/>
      <c r="H63" s="318"/>
      <c r="I63" s="318"/>
      <c r="J63" s="318"/>
      <c r="K63" s="317" t="s">
        <v>84</v>
      </c>
      <c r="W63" s="316"/>
      <c r="Y63" s="316"/>
      <c r="Z63" s="316"/>
    </row>
    <row r="64" spans="2:26" s="104" customFormat="1" ht="16.5" hidden="1" customHeight="1">
      <c r="B64" s="108"/>
      <c r="C64" s="330" t="s">
        <v>84</v>
      </c>
      <c r="D64" s="322"/>
      <c r="E64" s="321"/>
      <c r="F64" s="336" t="s">
        <v>110</v>
      </c>
      <c r="G64" s="319"/>
      <c r="H64" s="318"/>
      <c r="I64" s="318"/>
      <c r="J64" s="318"/>
      <c r="K64" s="317" t="s">
        <v>84</v>
      </c>
      <c r="W64" s="316"/>
      <c r="Y64" s="316"/>
      <c r="Z64" s="316"/>
    </row>
    <row r="65" spans="2:26" s="104" customFormat="1" ht="15.75" customHeight="1">
      <c r="B65" s="108"/>
      <c r="C65" s="330">
        <v>300</v>
      </c>
      <c r="D65" s="322"/>
      <c r="E65" s="321"/>
      <c r="F65" s="320" t="s">
        <v>739</v>
      </c>
      <c r="G65" s="319" t="s">
        <v>44</v>
      </c>
      <c r="H65" s="318">
        <v>1</v>
      </c>
      <c r="I65" s="318"/>
      <c r="J65" s="323"/>
      <c r="K65" s="317">
        <v>1</v>
      </c>
      <c r="W65" s="316"/>
      <c r="Y65" s="316"/>
      <c r="Z65" s="316"/>
    </row>
    <row r="66" spans="2:26" s="104" customFormat="1" ht="15.75" hidden="1" customHeight="1">
      <c r="B66" s="108"/>
      <c r="C66" s="330">
        <f>C65+1</f>
        <v>301</v>
      </c>
      <c r="D66" s="322"/>
      <c r="E66" s="321"/>
      <c r="F66" s="320" t="s">
        <v>111</v>
      </c>
      <c r="G66" s="319" t="s">
        <v>44</v>
      </c>
      <c r="H66" s="318">
        <v>2</v>
      </c>
      <c r="I66" s="318"/>
      <c r="J66" s="323"/>
      <c r="K66" s="317">
        <v>2</v>
      </c>
      <c r="W66" s="316"/>
      <c r="Y66" s="316"/>
      <c r="Z66" s="316"/>
    </row>
    <row r="67" spans="2:26" s="104" customFormat="1" ht="15.75" customHeight="1">
      <c r="B67" s="108"/>
      <c r="C67" s="330">
        <f>C66+1</f>
        <v>302</v>
      </c>
      <c r="D67" s="322"/>
      <c r="E67" s="321"/>
      <c r="F67" s="320" t="s">
        <v>738</v>
      </c>
      <c r="G67" s="319" t="s">
        <v>44</v>
      </c>
      <c r="H67" s="318">
        <v>1</v>
      </c>
      <c r="I67" s="318"/>
      <c r="J67" s="323"/>
      <c r="K67" s="317">
        <v>1</v>
      </c>
      <c r="W67" s="316"/>
      <c r="Y67" s="316"/>
      <c r="Z67" s="316"/>
    </row>
    <row r="68" spans="2:26" s="104" customFormat="1" ht="15.75" hidden="1" customHeight="1">
      <c r="B68" s="108"/>
      <c r="C68" s="330">
        <f>C67+1</f>
        <v>303</v>
      </c>
      <c r="D68" s="322"/>
      <c r="E68" s="321"/>
      <c r="F68" s="320" t="s">
        <v>112</v>
      </c>
      <c r="G68" s="319" t="s">
        <v>44</v>
      </c>
      <c r="H68" s="318">
        <v>1</v>
      </c>
      <c r="I68" s="318"/>
      <c r="J68" s="323"/>
      <c r="K68" s="317">
        <v>2</v>
      </c>
      <c r="W68" s="316"/>
      <c r="Y68" s="316"/>
      <c r="Z68" s="316"/>
    </row>
    <row r="69" spans="2:26" s="104" customFormat="1" ht="15" hidden="1" customHeight="1">
      <c r="B69" s="108"/>
      <c r="C69" s="330" t="s">
        <v>84</v>
      </c>
      <c r="D69" s="322"/>
      <c r="E69" s="321"/>
      <c r="F69" s="320"/>
      <c r="G69" s="319"/>
      <c r="H69" s="318"/>
      <c r="I69" s="318"/>
      <c r="J69" s="323"/>
      <c r="K69" s="317" t="s">
        <v>84</v>
      </c>
      <c r="W69" s="316"/>
      <c r="Y69" s="316"/>
      <c r="Z69" s="316"/>
    </row>
    <row r="70" spans="2:26" s="104" customFormat="1" ht="14.25" hidden="1">
      <c r="B70" s="108"/>
      <c r="C70" s="330" t="s">
        <v>84</v>
      </c>
      <c r="D70" s="322"/>
      <c r="E70" s="321"/>
      <c r="F70" s="336" t="s">
        <v>113</v>
      </c>
      <c r="G70" s="319"/>
      <c r="H70" s="318"/>
      <c r="I70" s="318"/>
      <c r="J70" s="323"/>
      <c r="K70" s="317" t="s">
        <v>84</v>
      </c>
      <c r="W70" s="316"/>
      <c r="Y70" s="316"/>
      <c r="Z70" s="316"/>
    </row>
    <row r="71" spans="2:26" s="104" customFormat="1" ht="31.5" customHeight="1">
      <c r="B71" s="108"/>
      <c r="C71" s="330">
        <v>400</v>
      </c>
      <c r="D71" s="322"/>
      <c r="E71" s="321"/>
      <c r="F71" s="320" t="s">
        <v>114</v>
      </c>
      <c r="G71" s="319" t="s">
        <v>39</v>
      </c>
      <c r="H71" s="318">
        <v>20</v>
      </c>
      <c r="I71" s="318"/>
      <c r="J71" s="323"/>
      <c r="K71" s="317">
        <v>1</v>
      </c>
      <c r="W71" s="316"/>
      <c r="Y71" s="316"/>
      <c r="Z71" s="316"/>
    </row>
    <row r="72" spans="2:26" s="104" customFormat="1" ht="30" customHeight="1">
      <c r="B72" s="108"/>
      <c r="C72" s="330">
        <f t="shared" ref="C72:C80" si="2">C71+1</f>
        <v>401</v>
      </c>
      <c r="D72" s="322"/>
      <c r="E72" s="321"/>
      <c r="F72" s="320" t="s">
        <v>115</v>
      </c>
      <c r="G72" s="319" t="s">
        <v>39</v>
      </c>
      <c r="H72" s="318">
        <v>30</v>
      </c>
      <c r="I72" s="318"/>
      <c r="J72" s="323"/>
      <c r="K72" s="317">
        <v>1</v>
      </c>
      <c r="W72" s="316"/>
      <c r="Y72" s="316"/>
      <c r="Z72" s="316"/>
    </row>
    <row r="73" spans="2:26" s="104" customFormat="1" ht="30.75" hidden="1" customHeight="1">
      <c r="B73" s="108"/>
      <c r="C73" s="330">
        <f t="shared" si="2"/>
        <v>402</v>
      </c>
      <c r="D73" s="322"/>
      <c r="E73" s="321"/>
      <c r="F73" s="320" t="s">
        <v>116</v>
      </c>
      <c r="G73" s="319" t="s">
        <v>39</v>
      </c>
      <c r="H73" s="318">
        <v>107</v>
      </c>
      <c r="I73" s="318"/>
      <c r="J73" s="323"/>
      <c r="K73" s="317">
        <v>0</v>
      </c>
      <c r="W73" s="316"/>
      <c r="Y73" s="316"/>
      <c r="Z73" s="316"/>
    </row>
    <row r="74" spans="2:26" s="104" customFormat="1" ht="34.5" hidden="1" customHeight="1">
      <c r="B74" s="108"/>
      <c r="C74" s="330">
        <f t="shared" si="2"/>
        <v>403</v>
      </c>
      <c r="D74" s="322"/>
      <c r="E74" s="321"/>
      <c r="F74" s="320" t="s">
        <v>117</v>
      </c>
      <c r="G74" s="319" t="s">
        <v>39</v>
      </c>
      <c r="H74" s="318">
        <v>26</v>
      </c>
      <c r="I74" s="318"/>
      <c r="J74" s="323"/>
      <c r="K74" s="317">
        <v>0</v>
      </c>
      <c r="W74" s="316"/>
      <c r="Y74" s="316"/>
      <c r="Z74" s="316"/>
    </row>
    <row r="75" spans="2:26" s="104" customFormat="1" ht="27.75" customHeight="1">
      <c r="B75" s="108"/>
      <c r="C75" s="330">
        <f t="shared" si="2"/>
        <v>404</v>
      </c>
      <c r="D75" s="322"/>
      <c r="E75" s="321"/>
      <c r="F75" s="320" t="s">
        <v>118</v>
      </c>
      <c r="G75" s="319" t="s">
        <v>39</v>
      </c>
      <c r="H75" s="318">
        <v>50</v>
      </c>
      <c r="I75" s="318"/>
      <c r="J75" s="323"/>
      <c r="K75" s="317">
        <v>1</v>
      </c>
      <c r="W75" s="316"/>
      <c r="Y75" s="316"/>
      <c r="Z75" s="316"/>
    </row>
    <row r="76" spans="2:26" s="104" customFormat="1" ht="34.5" hidden="1" customHeight="1">
      <c r="B76" s="108"/>
      <c r="C76" s="330">
        <f t="shared" si="2"/>
        <v>405</v>
      </c>
      <c r="D76" s="322"/>
      <c r="E76" s="321"/>
      <c r="F76" s="320" t="s">
        <v>119</v>
      </c>
      <c r="G76" s="319" t="s">
        <v>44</v>
      </c>
      <c r="H76" s="318">
        <v>2</v>
      </c>
      <c r="I76" s="318"/>
      <c r="J76" s="323"/>
      <c r="K76" s="317">
        <v>0</v>
      </c>
      <c r="W76" s="316"/>
      <c r="Y76" s="316"/>
      <c r="Z76" s="316"/>
    </row>
    <row r="77" spans="2:26" s="104" customFormat="1" ht="30.75" hidden="1" customHeight="1">
      <c r="B77" s="108"/>
      <c r="C77" s="330">
        <f t="shared" si="2"/>
        <v>406</v>
      </c>
      <c r="D77" s="322"/>
      <c r="E77" s="321"/>
      <c r="F77" s="320" t="s">
        <v>120</v>
      </c>
      <c r="G77" s="319" t="s">
        <v>44</v>
      </c>
      <c r="H77" s="318">
        <v>2</v>
      </c>
      <c r="I77" s="318"/>
      <c r="J77" s="323"/>
      <c r="K77" s="317">
        <v>0</v>
      </c>
      <c r="W77" s="316"/>
      <c r="Y77" s="316"/>
      <c r="Z77" s="316"/>
    </row>
    <row r="78" spans="2:26" s="104" customFormat="1" ht="30" hidden="1" customHeight="1">
      <c r="B78" s="108"/>
      <c r="C78" s="330">
        <f t="shared" si="2"/>
        <v>407</v>
      </c>
      <c r="D78" s="322"/>
      <c r="E78" s="321"/>
      <c r="F78" s="320" t="s">
        <v>121</v>
      </c>
      <c r="G78" s="319" t="s">
        <v>44</v>
      </c>
      <c r="H78" s="318">
        <v>1</v>
      </c>
      <c r="I78" s="318"/>
      <c r="J78" s="323"/>
      <c r="K78" s="317">
        <v>0</v>
      </c>
      <c r="W78" s="316"/>
      <c r="Y78" s="316"/>
      <c r="Z78" s="316"/>
    </row>
    <row r="79" spans="2:26" s="104" customFormat="1" ht="29.25" customHeight="1">
      <c r="B79" s="108"/>
      <c r="C79" s="330">
        <f t="shared" si="2"/>
        <v>408</v>
      </c>
      <c r="D79" s="322"/>
      <c r="E79" s="321"/>
      <c r="F79" s="320" t="s">
        <v>122</v>
      </c>
      <c r="G79" s="319" t="s">
        <v>44</v>
      </c>
      <c r="H79" s="318">
        <v>2</v>
      </c>
      <c r="I79" s="318"/>
      <c r="J79" s="323"/>
      <c r="K79" s="317">
        <v>1</v>
      </c>
      <c r="W79" s="316"/>
      <c r="Y79" s="316"/>
      <c r="Z79" s="316"/>
    </row>
    <row r="80" spans="2:26" s="104" customFormat="1" ht="30.75" customHeight="1">
      <c r="B80" s="108"/>
      <c r="C80" s="330">
        <f t="shared" si="2"/>
        <v>409</v>
      </c>
      <c r="D80" s="322"/>
      <c r="E80" s="321"/>
      <c r="F80" s="320" t="s">
        <v>123</v>
      </c>
      <c r="G80" s="319" t="s">
        <v>44</v>
      </c>
      <c r="H80" s="318">
        <v>1</v>
      </c>
      <c r="I80" s="318"/>
      <c r="J80" s="323"/>
      <c r="K80" s="317">
        <v>1</v>
      </c>
      <c r="W80" s="316"/>
      <c r="Y80" s="316"/>
      <c r="Z80" s="316"/>
    </row>
    <row r="81" spans="2:26" s="104" customFormat="1" ht="15" hidden="1" customHeight="1">
      <c r="B81" s="108"/>
      <c r="C81" s="330" t="s">
        <v>84</v>
      </c>
      <c r="D81" s="322"/>
      <c r="E81" s="321"/>
      <c r="F81" s="320"/>
      <c r="G81" s="319"/>
      <c r="H81" s="318"/>
      <c r="I81" s="318"/>
      <c r="J81" s="323"/>
      <c r="K81" s="317" t="s">
        <v>84</v>
      </c>
      <c r="W81" s="316"/>
      <c r="Y81" s="316"/>
      <c r="Z81" s="316"/>
    </row>
    <row r="82" spans="2:26" s="104" customFormat="1" ht="18" hidden="1" customHeight="1">
      <c r="B82" s="108"/>
      <c r="C82" s="330" t="s">
        <v>84</v>
      </c>
      <c r="D82" s="322"/>
      <c r="E82" s="321"/>
      <c r="F82" s="336" t="s">
        <v>124</v>
      </c>
      <c r="G82" s="319"/>
      <c r="H82" s="318"/>
      <c r="I82" s="318"/>
      <c r="J82" s="323"/>
      <c r="K82" s="317" t="s">
        <v>84</v>
      </c>
      <c r="W82" s="316"/>
      <c r="Y82" s="316"/>
      <c r="Z82" s="316"/>
    </row>
    <row r="83" spans="2:26" s="104" customFormat="1" ht="16.5" hidden="1" customHeight="1">
      <c r="B83" s="108"/>
      <c r="C83" s="330">
        <v>500</v>
      </c>
      <c r="D83" s="322"/>
      <c r="E83" s="321"/>
      <c r="F83" s="320" t="s">
        <v>125</v>
      </c>
      <c r="G83" s="319" t="s">
        <v>44</v>
      </c>
      <c r="H83" s="318">
        <v>1</v>
      </c>
      <c r="I83" s="318"/>
      <c r="J83" s="323"/>
      <c r="K83" s="317">
        <v>0</v>
      </c>
      <c r="W83" s="316"/>
      <c r="Y83" s="316"/>
      <c r="Z83" s="316"/>
    </row>
    <row r="84" spans="2:26" s="104" customFormat="1" ht="16.5" customHeight="1">
      <c r="B84" s="108"/>
      <c r="C84" s="330">
        <f t="shared" ref="C84:C90" si="3">C83+1</f>
        <v>501</v>
      </c>
      <c r="D84" s="322"/>
      <c r="E84" s="321"/>
      <c r="F84" s="320" t="s">
        <v>126</v>
      </c>
      <c r="G84" s="319" t="s">
        <v>44</v>
      </c>
      <c r="H84" s="318">
        <v>1</v>
      </c>
      <c r="I84" s="318"/>
      <c r="J84" s="323"/>
      <c r="K84" s="317">
        <v>1</v>
      </c>
      <c r="W84" s="316"/>
      <c r="Y84" s="316"/>
      <c r="Z84" s="316"/>
    </row>
    <row r="85" spans="2:26" s="104" customFormat="1" ht="16.5" customHeight="1">
      <c r="B85" s="108"/>
      <c r="C85" s="330">
        <f t="shared" si="3"/>
        <v>502</v>
      </c>
      <c r="D85" s="322"/>
      <c r="E85" s="321"/>
      <c r="F85" s="320" t="s">
        <v>127</v>
      </c>
      <c r="G85" s="319" t="s">
        <v>44</v>
      </c>
      <c r="H85" s="318">
        <v>1</v>
      </c>
      <c r="I85" s="318"/>
      <c r="J85" s="323"/>
      <c r="K85" s="317">
        <v>1</v>
      </c>
      <c r="W85" s="316"/>
      <c r="Y85" s="316"/>
      <c r="Z85" s="316"/>
    </row>
    <row r="86" spans="2:26" s="104" customFormat="1" ht="16.5" hidden="1" customHeight="1">
      <c r="B86" s="108"/>
      <c r="C86" s="330">
        <f t="shared" si="3"/>
        <v>503</v>
      </c>
      <c r="D86" s="322"/>
      <c r="E86" s="321"/>
      <c r="F86" s="320" t="s">
        <v>128</v>
      </c>
      <c r="G86" s="319" t="s">
        <v>44</v>
      </c>
      <c r="H86" s="318">
        <v>10</v>
      </c>
      <c r="I86" s="318"/>
      <c r="J86" s="323"/>
      <c r="K86" s="317">
        <v>0</v>
      </c>
      <c r="W86" s="316"/>
      <c r="Y86" s="316"/>
      <c r="Z86" s="316"/>
    </row>
    <row r="87" spans="2:26" s="104" customFormat="1" ht="16.5" hidden="1" customHeight="1">
      <c r="B87" s="108"/>
      <c r="C87" s="330">
        <f t="shared" si="3"/>
        <v>504</v>
      </c>
      <c r="D87" s="322"/>
      <c r="E87" s="321"/>
      <c r="F87" s="320" t="s">
        <v>129</v>
      </c>
      <c r="G87" s="319" t="s">
        <v>44</v>
      </c>
      <c r="H87" s="318">
        <v>1</v>
      </c>
      <c r="I87" s="318"/>
      <c r="J87" s="323"/>
      <c r="K87" s="317">
        <v>0</v>
      </c>
      <c r="W87" s="316"/>
      <c r="Y87" s="316"/>
      <c r="Z87" s="316"/>
    </row>
    <row r="88" spans="2:26" s="104" customFormat="1" ht="18" hidden="1" customHeight="1">
      <c r="B88" s="108"/>
      <c r="C88" s="330">
        <f t="shared" si="3"/>
        <v>505</v>
      </c>
      <c r="D88" s="322"/>
      <c r="E88" s="321"/>
      <c r="F88" s="320" t="s">
        <v>130</v>
      </c>
      <c r="G88" s="319" t="s">
        <v>44</v>
      </c>
      <c r="H88" s="318">
        <v>10</v>
      </c>
      <c r="I88" s="318"/>
      <c r="J88" s="323"/>
      <c r="K88" s="317">
        <v>0</v>
      </c>
      <c r="W88" s="316"/>
      <c r="Y88" s="316"/>
      <c r="Z88" s="316"/>
    </row>
    <row r="89" spans="2:26" s="104" customFormat="1" ht="32.25" customHeight="1">
      <c r="B89" s="108"/>
      <c r="C89" s="330">
        <f t="shared" si="3"/>
        <v>506</v>
      </c>
      <c r="D89" s="322"/>
      <c r="E89" s="321"/>
      <c r="F89" s="345" t="s">
        <v>131</v>
      </c>
      <c r="G89" s="319" t="s">
        <v>44</v>
      </c>
      <c r="H89" s="318">
        <v>1</v>
      </c>
      <c r="I89" s="318"/>
      <c r="J89" s="323"/>
      <c r="K89" s="317">
        <v>1</v>
      </c>
      <c r="W89" s="316"/>
      <c r="Y89" s="316"/>
      <c r="Z89" s="316"/>
    </row>
    <row r="90" spans="2:26" s="104" customFormat="1" ht="16.5" customHeight="1">
      <c r="B90" s="108"/>
      <c r="C90" s="330">
        <f t="shared" si="3"/>
        <v>507</v>
      </c>
      <c r="D90" s="322"/>
      <c r="E90" s="321"/>
      <c r="F90" s="320" t="s">
        <v>132</v>
      </c>
      <c r="G90" s="319" t="s">
        <v>44</v>
      </c>
      <c r="H90" s="318">
        <v>100</v>
      </c>
      <c r="I90" s="318"/>
      <c r="J90" s="323"/>
      <c r="K90" s="317">
        <v>1</v>
      </c>
      <c r="W90" s="316"/>
      <c r="Y90" s="316"/>
      <c r="Z90" s="316"/>
    </row>
    <row r="91" spans="2:26" s="104" customFormat="1" ht="17.25" hidden="1" customHeight="1">
      <c r="B91" s="108"/>
      <c r="C91" s="330" t="s">
        <v>84</v>
      </c>
      <c r="D91" s="322"/>
      <c r="E91" s="321"/>
      <c r="F91" s="320"/>
      <c r="G91" s="319"/>
      <c r="H91" s="318"/>
      <c r="I91" s="318"/>
      <c r="J91" s="323"/>
      <c r="K91" s="317" t="s">
        <v>84</v>
      </c>
      <c r="W91" s="316"/>
      <c r="Y91" s="316"/>
      <c r="Z91" s="316"/>
    </row>
    <row r="92" spans="2:26" s="104" customFormat="1" ht="17.25" hidden="1" customHeight="1">
      <c r="B92" s="108"/>
      <c r="C92" s="330" t="s">
        <v>84</v>
      </c>
      <c r="D92" s="322"/>
      <c r="E92" s="321"/>
      <c r="F92" s="336" t="s">
        <v>133</v>
      </c>
      <c r="G92" s="319"/>
      <c r="H92" s="318"/>
      <c r="I92" s="318"/>
      <c r="J92" s="323"/>
      <c r="K92" s="317" t="s">
        <v>84</v>
      </c>
      <c r="W92" s="316"/>
      <c r="Y92" s="316"/>
      <c r="Z92" s="316"/>
    </row>
    <row r="93" spans="2:26" s="104" customFormat="1" ht="30" hidden="1" customHeight="1">
      <c r="B93" s="108"/>
      <c r="C93" s="330">
        <v>600</v>
      </c>
      <c r="D93" s="322"/>
      <c r="E93" s="321"/>
      <c r="F93" s="320" t="s">
        <v>134</v>
      </c>
      <c r="G93" s="319" t="s">
        <v>44</v>
      </c>
      <c r="H93" s="318">
        <v>18</v>
      </c>
      <c r="I93" s="318"/>
      <c r="J93" s="323"/>
      <c r="K93" s="317">
        <v>0</v>
      </c>
      <c r="W93" s="316"/>
      <c r="Y93" s="316"/>
      <c r="Z93" s="316"/>
    </row>
    <row r="94" spans="2:26" s="104" customFormat="1" ht="28.5" hidden="1" customHeight="1">
      <c r="B94" s="108"/>
      <c r="C94" s="330">
        <f>C93+1</f>
        <v>601</v>
      </c>
      <c r="D94" s="322"/>
      <c r="E94" s="321"/>
      <c r="F94" s="320" t="s">
        <v>135</v>
      </c>
      <c r="G94" s="319" t="s">
        <v>44</v>
      </c>
      <c r="H94" s="318">
        <v>4</v>
      </c>
      <c r="I94" s="318"/>
      <c r="J94" s="323"/>
      <c r="K94" s="317">
        <v>0</v>
      </c>
      <c r="W94" s="316"/>
      <c r="Y94" s="316"/>
      <c r="Z94" s="316"/>
    </row>
    <row r="95" spans="2:26" s="104" customFormat="1" ht="21.75" hidden="1" customHeight="1">
      <c r="B95" s="108"/>
      <c r="C95" s="330">
        <f>C94+1</f>
        <v>602</v>
      </c>
      <c r="D95" s="322"/>
      <c r="E95" s="321"/>
      <c r="F95" s="320" t="s">
        <v>136</v>
      </c>
      <c r="G95" s="319" t="s">
        <v>44</v>
      </c>
      <c r="H95" s="318">
        <v>8</v>
      </c>
      <c r="I95" s="318"/>
      <c r="J95" s="323"/>
      <c r="K95" s="317">
        <v>0</v>
      </c>
      <c r="W95" s="316"/>
      <c r="Y95" s="316"/>
      <c r="Z95" s="316"/>
    </row>
    <row r="96" spans="2:26" s="104" customFormat="1" ht="17.25" hidden="1" customHeight="1">
      <c r="B96" s="108"/>
      <c r="C96" s="330" t="s">
        <v>84</v>
      </c>
      <c r="D96" s="322"/>
      <c r="E96" s="321"/>
      <c r="F96" s="320"/>
      <c r="G96" s="319"/>
      <c r="H96" s="318"/>
      <c r="I96" s="318"/>
      <c r="J96" s="323"/>
      <c r="K96" s="317" t="s">
        <v>84</v>
      </c>
      <c r="W96" s="316"/>
      <c r="Y96" s="316"/>
      <c r="Z96" s="316"/>
    </row>
    <row r="97" spans="1:26" s="104" customFormat="1" ht="17.25" hidden="1" customHeight="1">
      <c r="B97" s="108"/>
      <c r="C97" s="330" t="s">
        <v>84</v>
      </c>
      <c r="D97" s="322"/>
      <c r="E97" s="321"/>
      <c r="F97" s="336" t="s">
        <v>137</v>
      </c>
      <c r="G97" s="319"/>
      <c r="H97" s="318"/>
      <c r="I97" s="318"/>
      <c r="J97" s="323"/>
      <c r="K97" s="317" t="s">
        <v>84</v>
      </c>
      <c r="W97" s="316"/>
      <c r="Y97" s="316"/>
      <c r="Z97" s="316"/>
    </row>
    <row r="98" spans="1:26" s="104" customFormat="1" ht="16.5" hidden="1" customHeight="1">
      <c r="B98" s="108"/>
      <c r="C98" s="330">
        <v>700</v>
      </c>
      <c r="D98" s="322"/>
      <c r="E98" s="344"/>
      <c r="F98" s="320" t="s">
        <v>138</v>
      </c>
      <c r="G98" s="343" t="s">
        <v>39</v>
      </c>
      <c r="H98" s="318">
        <v>3050</v>
      </c>
      <c r="I98" s="318"/>
      <c r="J98" s="323"/>
      <c r="K98" s="317">
        <v>0</v>
      </c>
      <c r="W98" s="316"/>
      <c r="Y98" s="316"/>
      <c r="Z98" s="316"/>
    </row>
    <row r="99" spans="1:26" s="104" customFormat="1" ht="16.5" customHeight="1">
      <c r="B99" s="108"/>
      <c r="C99" s="330">
        <f t="shared" ref="C99:C115" si="4">C98+1</f>
        <v>701</v>
      </c>
      <c r="D99" s="322"/>
      <c r="E99" s="344"/>
      <c r="F99" s="320" t="s">
        <v>139</v>
      </c>
      <c r="G99" s="343" t="s">
        <v>39</v>
      </c>
      <c r="H99" s="318">
        <v>100</v>
      </c>
      <c r="I99" s="318"/>
      <c r="J99" s="323"/>
      <c r="K99" s="317">
        <v>1</v>
      </c>
      <c r="W99" s="316"/>
      <c r="Y99" s="316"/>
      <c r="Z99" s="316"/>
    </row>
    <row r="100" spans="1:26" s="104" customFormat="1" ht="16.5" customHeight="1">
      <c r="B100" s="108"/>
      <c r="C100" s="330">
        <f t="shared" si="4"/>
        <v>702</v>
      </c>
      <c r="D100" s="322"/>
      <c r="E100" s="344"/>
      <c r="F100" s="320" t="s">
        <v>140</v>
      </c>
      <c r="G100" s="343" t="s">
        <v>39</v>
      </c>
      <c r="H100" s="318">
        <f>16*10</f>
        <v>160</v>
      </c>
      <c r="I100" s="318"/>
      <c r="J100" s="323"/>
      <c r="K100" s="317">
        <v>1</v>
      </c>
      <c r="W100" s="316"/>
      <c r="Y100" s="316"/>
      <c r="Z100" s="316"/>
    </row>
    <row r="101" spans="1:26" s="104" customFormat="1" ht="16.5" customHeight="1">
      <c r="B101" s="108"/>
      <c r="C101" s="330">
        <f t="shared" si="4"/>
        <v>703</v>
      </c>
      <c r="D101" s="322"/>
      <c r="E101" s="321"/>
      <c r="F101" s="320" t="s">
        <v>141</v>
      </c>
      <c r="G101" s="319" t="s">
        <v>39</v>
      </c>
      <c r="H101" s="318">
        <v>200</v>
      </c>
      <c r="I101" s="318"/>
      <c r="J101" s="323"/>
      <c r="K101" s="317">
        <v>1</v>
      </c>
      <c r="W101" s="316"/>
      <c r="Y101" s="316"/>
      <c r="Z101" s="316"/>
    </row>
    <row r="102" spans="1:26" s="104" customFormat="1" ht="16.5" customHeight="1">
      <c r="B102" s="108"/>
      <c r="C102" s="330">
        <f t="shared" si="4"/>
        <v>704</v>
      </c>
      <c r="D102" s="322"/>
      <c r="E102" s="321"/>
      <c r="F102" s="320" t="s">
        <v>142</v>
      </c>
      <c r="G102" s="319" t="s">
        <v>39</v>
      </c>
      <c r="H102" s="318">
        <v>100</v>
      </c>
      <c r="I102" s="318"/>
      <c r="J102" s="323"/>
      <c r="K102" s="317">
        <v>1</v>
      </c>
      <c r="W102" s="316"/>
      <c r="Y102" s="316"/>
      <c r="Z102" s="316"/>
    </row>
    <row r="103" spans="1:26" s="104" customFormat="1" ht="16.5" customHeight="1">
      <c r="B103" s="108"/>
      <c r="C103" s="330">
        <f t="shared" si="4"/>
        <v>705</v>
      </c>
      <c r="D103" s="322"/>
      <c r="E103" s="321"/>
      <c r="F103" s="320" t="s">
        <v>143</v>
      </c>
      <c r="G103" s="319" t="s">
        <v>39</v>
      </c>
      <c r="H103" s="318">
        <v>15</v>
      </c>
      <c r="I103" s="318"/>
      <c r="J103" s="323"/>
      <c r="K103" s="317">
        <v>1</v>
      </c>
      <c r="W103" s="316"/>
      <c r="Y103" s="316"/>
      <c r="Z103" s="316"/>
    </row>
    <row r="104" spans="1:26" s="104" customFormat="1" ht="16.5" hidden="1" customHeight="1">
      <c r="B104" s="108"/>
      <c r="C104" s="330">
        <f t="shared" si="4"/>
        <v>706</v>
      </c>
      <c r="D104" s="322"/>
      <c r="E104" s="321"/>
      <c r="F104" s="320" t="s">
        <v>144</v>
      </c>
      <c r="G104" s="319" t="s">
        <v>39</v>
      </c>
      <c r="H104" s="318">
        <v>200</v>
      </c>
      <c r="I104" s="318"/>
      <c r="J104" s="323"/>
      <c r="K104" s="317">
        <v>0</v>
      </c>
      <c r="W104" s="316"/>
      <c r="Y104" s="316"/>
      <c r="Z104" s="316"/>
    </row>
    <row r="105" spans="1:26" s="104" customFormat="1" ht="16.5" hidden="1" customHeight="1">
      <c r="B105" s="108"/>
      <c r="C105" s="330">
        <f t="shared" si="4"/>
        <v>707</v>
      </c>
      <c r="D105" s="322"/>
      <c r="E105" s="321"/>
      <c r="F105" s="320" t="s">
        <v>145</v>
      </c>
      <c r="G105" s="319" t="s">
        <v>39</v>
      </c>
      <c r="H105" s="318">
        <v>100</v>
      </c>
      <c r="I105" s="318"/>
      <c r="J105" s="323"/>
      <c r="K105" s="317">
        <v>0</v>
      </c>
      <c r="W105" s="316"/>
      <c r="Y105" s="316"/>
      <c r="Z105" s="316"/>
    </row>
    <row r="106" spans="1:26" s="104" customFormat="1" ht="16.5" customHeight="1">
      <c r="B106" s="108"/>
      <c r="C106" s="330">
        <f t="shared" si="4"/>
        <v>708</v>
      </c>
      <c r="D106" s="322"/>
      <c r="E106" s="321"/>
      <c r="F106" s="320" t="s">
        <v>146</v>
      </c>
      <c r="G106" s="319" t="s">
        <v>39</v>
      </c>
      <c r="H106" s="318">
        <v>150</v>
      </c>
      <c r="I106" s="318"/>
      <c r="J106" s="323"/>
      <c r="K106" s="317">
        <v>1</v>
      </c>
      <c r="W106" s="316"/>
      <c r="Y106" s="316"/>
      <c r="Z106" s="316"/>
    </row>
    <row r="107" spans="1:26" s="104" customFormat="1" ht="16.5" customHeight="1">
      <c r="B107" s="108"/>
      <c r="C107" s="330">
        <f t="shared" si="4"/>
        <v>709</v>
      </c>
      <c r="D107" s="322"/>
      <c r="E107" s="321"/>
      <c r="F107" s="320" t="s">
        <v>147</v>
      </c>
      <c r="G107" s="319" t="s">
        <v>39</v>
      </c>
      <c r="H107" s="318">
        <v>120</v>
      </c>
      <c r="I107" s="318"/>
      <c r="J107" s="323"/>
      <c r="K107" s="317">
        <v>1</v>
      </c>
      <c r="W107" s="316"/>
      <c r="Y107" s="316"/>
      <c r="Z107" s="316"/>
    </row>
    <row r="108" spans="1:26" s="104" customFormat="1" ht="16.5" customHeight="1">
      <c r="B108" s="108"/>
      <c r="C108" s="330">
        <f t="shared" si="4"/>
        <v>710</v>
      </c>
      <c r="D108" s="322"/>
      <c r="E108" s="321"/>
      <c r="F108" s="320" t="s">
        <v>148</v>
      </c>
      <c r="G108" s="319" t="s">
        <v>39</v>
      </c>
      <c r="H108" s="318">
        <v>50</v>
      </c>
      <c r="I108" s="318"/>
      <c r="J108" s="323"/>
      <c r="K108" s="317">
        <v>1</v>
      </c>
      <c r="W108" s="316"/>
      <c r="Y108" s="316"/>
      <c r="Z108" s="316"/>
    </row>
    <row r="109" spans="1:26" s="104" customFormat="1" ht="16.5" customHeight="1">
      <c r="B109" s="108"/>
      <c r="C109" s="330">
        <f t="shared" si="4"/>
        <v>711</v>
      </c>
      <c r="D109" s="322"/>
      <c r="E109" s="321"/>
      <c r="F109" s="320" t="s">
        <v>149</v>
      </c>
      <c r="G109" s="319" t="s">
        <v>39</v>
      </c>
      <c r="H109" s="318">
        <v>20</v>
      </c>
      <c r="I109" s="318"/>
      <c r="J109" s="323"/>
      <c r="K109" s="317">
        <v>1</v>
      </c>
      <c r="W109" s="316"/>
      <c r="Y109" s="316"/>
      <c r="Z109" s="316"/>
    </row>
    <row r="110" spans="1:26" s="104" customFormat="1" ht="16.5" customHeight="1">
      <c r="B110" s="108"/>
      <c r="C110" s="330">
        <f t="shared" si="4"/>
        <v>712</v>
      </c>
      <c r="D110" s="322"/>
      <c r="E110" s="321"/>
      <c r="F110" s="320" t="s">
        <v>150</v>
      </c>
      <c r="G110" s="319" t="s">
        <v>39</v>
      </c>
      <c r="H110" s="318">
        <v>30</v>
      </c>
      <c r="I110" s="318"/>
      <c r="J110" s="323"/>
      <c r="K110" s="317">
        <v>1</v>
      </c>
      <c r="W110" s="316"/>
      <c r="Y110" s="316"/>
      <c r="Z110" s="316"/>
    </row>
    <row r="111" spans="1:26" s="104" customFormat="1" ht="16.5" customHeight="1">
      <c r="A111" s="104" t="s">
        <v>151</v>
      </c>
      <c r="B111" s="108"/>
      <c r="C111" s="330">
        <f t="shared" si="4"/>
        <v>713</v>
      </c>
      <c r="D111" s="322"/>
      <c r="E111" s="321"/>
      <c r="F111" s="320" t="s">
        <v>152</v>
      </c>
      <c r="G111" s="319" t="s">
        <v>39</v>
      </c>
      <c r="H111" s="318">
        <v>140</v>
      </c>
      <c r="I111" s="318"/>
      <c r="J111" s="323"/>
      <c r="K111" s="317">
        <v>1</v>
      </c>
      <c r="W111" s="316"/>
      <c r="Y111" s="316"/>
      <c r="Z111" s="316"/>
    </row>
    <row r="112" spans="1:26" s="104" customFormat="1" ht="16.5" customHeight="1">
      <c r="A112" s="104" t="s">
        <v>151</v>
      </c>
      <c r="B112" s="108"/>
      <c r="C112" s="330">
        <f t="shared" si="4"/>
        <v>714</v>
      </c>
      <c r="D112" s="322"/>
      <c r="E112" s="321"/>
      <c r="F112" s="320" t="s">
        <v>153</v>
      </c>
      <c r="G112" s="319" t="s">
        <v>39</v>
      </c>
      <c r="H112" s="318">
        <v>50</v>
      </c>
      <c r="I112" s="318"/>
      <c r="J112" s="323"/>
      <c r="K112" s="317">
        <v>1</v>
      </c>
      <c r="W112" s="316"/>
      <c r="Y112" s="316"/>
      <c r="Z112" s="316"/>
    </row>
    <row r="113" spans="2:26" s="104" customFormat="1" ht="16.5" customHeight="1">
      <c r="B113" s="108"/>
      <c r="C113" s="330">
        <f t="shared" si="4"/>
        <v>715</v>
      </c>
      <c r="D113" s="322"/>
      <c r="E113" s="321"/>
      <c r="F113" s="320" t="s">
        <v>154</v>
      </c>
      <c r="G113" s="319" t="s">
        <v>39</v>
      </c>
      <c r="H113" s="318">
        <v>160</v>
      </c>
      <c r="I113" s="318"/>
      <c r="J113" s="323"/>
      <c r="K113" s="317">
        <v>1</v>
      </c>
      <c r="W113" s="316"/>
      <c r="Y113" s="316"/>
      <c r="Z113" s="316"/>
    </row>
    <row r="114" spans="2:26" s="104" customFormat="1" ht="16.5" customHeight="1">
      <c r="B114" s="108"/>
      <c r="C114" s="428">
        <f t="shared" si="4"/>
        <v>716</v>
      </c>
      <c r="D114" s="429"/>
      <c r="E114" s="430"/>
      <c r="F114" s="431" t="s">
        <v>155</v>
      </c>
      <c r="G114" s="432" t="s">
        <v>39</v>
      </c>
      <c r="H114" s="433">
        <v>60</v>
      </c>
      <c r="I114" s="433"/>
      <c r="J114" s="434"/>
      <c r="K114" s="317">
        <v>1</v>
      </c>
      <c r="W114" s="316"/>
      <c r="Y114" s="316"/>
      <c r="Z114" s="316"/>
    </row>
    <row r="115" spans="2:26" s="104" customFormat="1" ht="16.5" customHeight="1">
      <c r="B115" s="108"/>
      <c r="C115" s="428">
        <f t="shared" si="4"/>
        <v>717</v>
      </c>
      <c r="D115" s="429"/>
      <c r="E115" s="430"/>
      <c r="F115" s="431" t="s">
        <v>156</v>
      </c>
      <c r="G115" s="432" t="s">
        <v>39</v>
      </c>
      <c r="H115" s="433">
        <v>20</v>
      </c>
      <c r="I115" s="433"/>
      <c r="J115" s="434"/>
      <c r="K115" s="317">
        <v>1</v>
      </c>
      <c r="W115" s="316"/>
      <c r="Y115" s="316"/>
      <c r="Z115" s="316"/>
    </row>
    <row r="116" spans="2:26" s="104" customFormat="1" ht="16.5" customHeight="1">
      <c r="B116" s="108"/>
      <c r="C116" s="330">
        <f>C114+1</f>
        <v>717</v>
      </c>
      <c r="D116" s="322"/>
      <c r="E116" s="321"/>
      <c r="F116" s="320" t="s">
        <v>157</v>
      </c>
      <c r="G116" s="319" t="s">
        <v>39</v>
      </c>
      <c r="H116" s="318">
        <v>780</v>
      </c>
      <c r="I116" s="318"/>
      <c r="J116" s="323"/>
      <c r="K116" s="317">
        <v>1</v>
      </c>
      <c r="W116" s="316"/>
      <c r="Y116" s="316"/>
      <c r="Z116" s="316"/>
    </row>
    <row r="117" spans="2:26" s="104" customFormat="1" ht="16.5" customHeight="1">
      <c r="B117" s="108"/>
      <c r="C117" s="330">
        <f t="shared" ref="C117:C124" si="5">C116+1</f>
        <v>718</v>
      </c>
      <c r="D117" s="322"/>
      <c r="E117" s="321"/>
      <c r="F117" s="320" t="s">
        <v>158</v>
      </c>
      <c r="G117" s="319" t="s">
        <v>39</v>
      </c>
      <c r="H117" s="318">
        <v>160</v>
      </c>
      <c r="I117" s="318"/>
      <c r="J117" s="323"/>
      <c r="K117" s="317">
        <v>1</v>
      </c>
      <c r="W117" s="316"/>
      <c r="Y117" s="316"/>
      <c r="Z117" s="316"/>
    </row>
    <row r="118" spans="2:26" s="104" customFormat="1" ht="16.5" customHeight="1">
      <c r="B118" s="108"/>
      <c r="C118" s="330">
        <f t="shared" si="5"/>
        <v>719</v>
      </c>
      <c r="D118" s="322"/>
      <c r="E118" s="321"/>
      <c r="F118" s="320" t="s">
        <v>159</v>
      </c>
      <c r="G118" s="319" t="s">
        <v>39</v>
      </c>
      <c r="H118" s="318">
        <v>120</v>
      </c>
      <c r="I118" s="318"/>
      <c r="J118" s="323"/>
      <c r="K118" s="317">
        <v>1</v>
      </c>
      <c r="W118" s="316"/>
      <c r="Y118" s="316"/>
      <c r="Z118" s="316"/>
    </row>
    <row r="119" spans="2:26" s="104" customFormat="1" ht="16.5" customHeight="1">
      <c r="B119" s="108"/>
      <c r="C119" s="330">
        <f t="shared" si="5"/>
        <v>720</v>
      </c>
      <c r="D119" s="322"/>
      <c r="E119" s="321"/>
      <c r="F119" s="320" t="s">
        <v>160</v>
      </c>
      <c r="G119" s="319" t="s">
        <v>39</v>
      </c>
      <c r="H119" s="318">
        <v>120</v>
      </c>
      <c r="I119" s="318"/>
      <c r="J119" s="323"/>
      <c r="K119" s="317">
        <v>1</v>
      </c>
      <c r="W119" s="316"/>
      <c r="Y119" s="316"/>
      <c r="Z119" s="316"/>
    </row>
    <row r="120" spans="2:26" s="104" customFormat="1" ht="16.5" customHeight="1">
      <c r="B120" s="108"/>
      <c r="C120" s="330">
        <f t="shared" si="5"/>
        <v>721</v>
      </c>
      <c r="D120" s="322"/>
      <c r="E120" s="321"/>
      <c r="F120" s="320" t="s">
        <v>161</v>
      </c>
      <c r="G120" s="319" t="s">
        <v>39</v>
      </c>
      <c r="H120" s="318">
        <v>220</v>
      </c>
      <c r="I120" s="318"/>
      <c r="J120" s="323"/>
      <c r="K120" s="317">
        <v>1</v>
      </c>
      <c r="W120" s="316"/>
      <c r="Y120" s="316"/>
      <c r="Z120" s="316"/>
    </row>
    <row r="121" spans="2:26" s="104" customFormat="1" ht="16.5" customHeight="1">
      <c r="B121" s="108"/>
      <c r="C121" s="330">
        <f t="shared" si="5"/>
        <v>722</v>
      </c>
      <c r="D121" s="322"/>
      <c r="E121" s="321"/>
      <c r="F121" s="320" t="s">
        <v>162</v>
      </c>
      <c r="G121" s="319" t="s">
        <v>39</v>
      </c>
      <c r="H121" s="318">
        <v>160</v>
      </c>
      <c r="I121" s="318"/>
      <c r="J121" s="323"/>
      <c r="K121" s="317">
        <v>1</v>
      </c>
      <c r="W121" s="316"/>
      <c r="Y121" s="316"/>
      <c r="Z121" s="316"/>
    </row>
    <row r="122" spans="2:26" s="104" customFormat="1" ht="16.5" customHeight="1">
      <c r="B122" s="108"/>
      <c r="C122" s="330">
        <f t="shared" si="5"/>
        <v>723</v>
      </c>
      <c r="D122" s="322"/>
      <c r="E122" s="321"/>
      <c r="F122" s="320" t="s">
        <v>163</v>
      </c>
      <c r="G122" s="319" t="s">
        <v>39</v>
      </c>
      <c r="H122" s="318">
        <v>100</v>
      </c>
      <c r="I122" s="318"/>
      <c r="J122" s="323"/>
      <c r="K122" s="317">
        <v>1</v>
      </c>
      <c r="W122" s="316"/>
      <c r="Y122" s="316"/>
      <c r="Z122" s="316"/>
    </row>
    <row r="123" spans="2:26" s="104" customFormat="1" ht="16.5" customHeight="1">
      <c r="B123" s="108"/>
      <c r="C123" s="330">
        <f t="shared" si="5"/>
        <v>724</v>
      </c>
      <c r="D123" s="322"/>
      <c r="E123" s="321"/>
      <c r="F123" s="320" t="s">
        <v>164</v>
      </c>
      <c r="G123" s="319" t="s">
        <v>39</v>
      </c>
      <c r="H123" s="318">
        <v>100</v>
      </c>
      <c r="I123" s="318"/>
      <c r="J123" s="323"/>
      <c r="K123" s="317">
        <v>1</v>
      </c>
      <c r="W123" s="316"/>
      <c r="Y123" s="316"/>
      <c r="Z123" s="316"/>
    </row>
    <row r="124" spans="2:26" s="104" customFormat="1" ht="16.5" customHeight="1">
      <c r="B124" s="108"/>
      <c r="C124" s="330">
        <f t="shared" si="5"/>
        <v>725</v>
      </c>
      <c r="D124" s="322"/>
      <c r="E124" s="321"/>
      <c r="F124" s="320" t="s">
        <v>165</v>
      </c>
      <c r="G124" s="319" t="s">
        <v>39</v>
      </c>
      <c r="H124" s="318">
        <v>1200</v>
      </c>
      <c r="I124" s="318"/>
      <c r="J124" s="323"/>
      <c r="K124" s="317">
        <v>1</v>
      </c>
      <c r="W124" s="316"/>
      <c r="Y124" s="316"/>
      <c r="Z124" s="316"/>
    </row>
    <row r="125" spans="2:26" s="104" customFormat="1" ht="16.5" hidden="1" customHeight="1">
      <c r="B125" s="108"/>
      <c r="C125" s="330" t="s">
        <v>84</v>
      </c>
      <c r="D125" s="322"/>
      <c r="E125" s="321"/>
      <c r="F125" s="320"/>
      <c r="G125" s="319"/>
      <c r="H125" s="318"/>
      <c r="I125" s="318"/>
      <c r="J125" s="323"/>
      <c r="K125" s="317" t="s">
        <v>84</v>
      </c>
      <c r="W125" s="316"/>
      <c r="Y125" s="316"/>
      <c r="Z125" s="316"/>
    </row>
    <row r="126" spans="2:26" s="104" customFormat="1" ht="23.25" hidden="1" customHeight="1">
      <c r="B126" s="108"/>
      <c r="C126" s="330" t="s">
        <v>84</v>
      </c>
      <c r="D126" s="322"/>
      <c r="E126" s="321"/>
      <c r="F126" s="336" t="s">
        <v>166</v>
      </c>
      <c r="G126" s="319"/>
      <c r="H126" s="318"/>
      <c r="I126" s="318"/>
      <c r="J126" s="323"/>
      <c r="K126" s="317" t="s">
        <v>84</v>
      </c>
      <c r="W126" s="316"/>
      <c r="Y126" s="316"/>
      <c r="Z126" s="316"/>
    </row>
    <row r="127" spans="2:26" s="104" customFormat="1" ht="18.75" customHeight="1">
      <c r="B127" s="108"/>
      <c r="C127" s="330">
        <v>800</v>
      </c>
      <c r="D127" s="322"/>
      <c r="E127" s="321"/>
      <c r="F127" s="320" t="s">
        <v>167</v>
      </c>
      <c r="G127" s="319" t="s">
        <v>44</v>
      </c>
      <c r="H127" s="318">
        <v>1</v>
      </c>
      <c r="I127" s="318"/>
      <c r="J127" s="323"/>
      <c r="K127" s="317">
        <v>1</v>
      </c>
      <c r="W127" s="316"/>
      <c r="Y127" s="316"/>
      <c r="Z127" s="316"/>
    </row>
    <row r="128" spans="2:26" s="104" customFormat="1" ht="15" customHeight="1">
      <c r="B128" s="108"/>
      <c r="C128" s="330">
        <f>C127+1</f>
        <v>801</v>
      </c>
      <c r="D128" s="322"/>
      <c r="E128" s="321"/>
      <c r="F128" s="320" t="s">
        <v>168</v>
      </c>
      <c r="G128" s="319" t="s">
        <v>44</v>
      </c>
      <c r="H128" s="318">
        <v>2</v>
      </c>
      <c r="I128" s="318"/>
      <c r="J128" s="323"/>
      <c r="K128" s="317">
        <v>1</v>
      </c>
      <c r="W128" s="316"/>
      <c r="Y128" s="316"/>
      <c r="Z128" s="316"/>
    </row>
    <row r="129" spans="2:64" s="104" customFormat="1" ht="15" hidden="1" customHeight="1">
      <c r="B129" s="108"/>
      <c r="C129" s="330">
        <f>C128+1</f>
        <v>802</v>
      </c>
      <c r="D129" s="322"/>
      <c r="E129" s="321"/>
      <c r="F129" s="320" t="s">
        <v>169</v>
      </c>
      <c r="G129" s="319" t="s">
        <v>44</v>
      </c>
      <c r="H129" s="318">
        <v>220</v>
      </c>
      <c r="I129" s="318"/>
      <c r="J129" s="323"/>
      <c r="K129" s="317">
        <v>0</v>
      </c>
      <c r="W129" s="316"/>
      <c r="Y129" s="316"/>
      <c r="Z129" s="316"/>
    </row>
    <row r="130" spans="2:64" s="104" customFormat="1" ht="15" hidden="1" customHeight="1">
      <c r="B130" s="115"/>
      <c r="C130" s="330">
        <f>C129+1</f>
        <v>803</v>
      </c>
      <c r="D130" s="322"/>
      <c r="E130" s="321"/>
      <c r="F130" s="320" t="s">
        <v>170</v>
      </c>
      <c r="G130" s="319" t="s">
        <v>44</v>
      </c>
      <c r="H130" s="318">
        <v>24</v>
      </c>
      <c r="I130" s="318"/>
      <c r="J130" s="323"/>
      <c r="K130" s="317">
        <v>0</v>
      </c>
      <c r="L130" s="116"/>
      <c r="M130" s="335"/>
      <c r="N130" s="334"/>
      <c r="O130" s="333"/>
      <c r="P130" s="333"/>
      <c r="Q130" s="333"/>
      <c r="R130" s="332"/>
      <c r="S130" s="332"/>
      <c r="T130" s="332"/>
      <c r="U130" s="332"/>
      <c r="V130" s="332"/>
      <c r="W130" s="332"/>
      <c r="X130" s="331"/>
      <c r="AQ130" s="316"/>
      <c r="AS130" s="316"/>
      <c r="AT130" s="316"/>
      <c r="AX130" s="107"/>
      <c r="BD130" s="117"/>
      <c r="BE130" s="117"/>
      <c r="BF130" s="117"/>
      <c r="BG130" s="117"/>
      <c r="BH130" s="117"/>
      <c r="BI130" s="107"/>
      <c r="BJ130" s="117"/>
      <c r="BK130" s="107"/>
      <c r="BL130" s="316"/>
    </row>
    <row r="131" spans="2:64" s="104" customFormat="1" ht="23.25" customHeight="1">
      <c r="B131" s="108"/>
      <c r="C131" s="330">
        <f>C129+1</f>
        <v>803</v>
      </c>
      <c r="D131" s="322"/>
      <c r="E131" s="321"/>
      <c r="F131" s="320" t="s">
        <v>171</v>
      </c>
      <c r="G131" s="319" t="s">
        <v>44</v>
      </c>
      <c r="H131" s="318">
        <v>200</v>
      </c>
      <c r="I131" s="318"/>
      <c r="J131" s="323"/>
      <c r="K131" s="317">
        <v>1</v>
      </c>
      <c r="W131" s="316"/>
      <c r="Y131" s="316"/>
      <c r="Z131" s="316"/>
    </row>
    <row r="132" spans="2:64" s="104" customFormat="1" ht="29.25" customHeight="1">
      <c r="B132" s="108"/>
      <c r="C132" s="330">
        <f t="shared" ref="C132:C149" si="6">C131+1</f>
        <v>804</v>
      </c>
      <c r="D132" s="322"/>
      <c r="E132" s="321"/>
      <c r="F132" s="320" t="s">
        <v>172</v>
      </c>
      <c r="G132" s="319" t="s">
        <v>39</v>
      </c>
      <c r="H132" s="318">
        <f>(H73+H74+H75)*12</f>
        <v>2196</v>
      </c>
      <c r="I132" s="318"/>
      <c r="J132" s="323"/>
      <c r="K132" s="317">
        <v>1</v>
      </c>
      <c r="W132" s="316"/>
      <c r="Y132" s="316"/>
      <c r="Z132" s="316"/>
    </row>
    <row r="133" spans="2:64" s="104" customFormat="1" ht="18.75" hidden="1" customHeight="1">
      <c r="B133" s="108"/>
      <c r="C133" s="330">
        <f t="shared" si="6"/>
        <v>805</v>
      </c>
      <c r="D133" s="322"/>
      <c r="E133" s="321"/>
      <c r="F133" s="320" t="s">
        <v>173</v>
      </c>
      <c r="G133" s="319" t="s">
        <v>40</v>
      </c>
      <c r="H133" s="318">
        <v>50</v>
      </c>
      <c r="I133" s="318"/>
      <c r="J133" s="323"/>
      <c r="K133" s="317">
        <v>0</v>
      </c>
      <c r="W133" s="316"/>
      <c r="Y133" s="316"/>
      <c r="Z133" s="316"/>
    </row>
    <row r="134" spans="2:64" s="104" customFormat="1" ht="20.25" hidden="1" customHeight="1">
      <c r="B134" s="108"/>
      <c r="C134" s="330">
        <f t="shared" si="6"/>
        <v>806</v>
      </c>
      <c r="D134" s="322"/>
      <c r="E134" s="321"/>
      <c r="F134" s="320" t="s">
        <v>174</v>
      </c>
      <c r="G134" s="319" t="s">
        <v>39</v>
      </c>
      <c r="H134" s="318">
        <v>200</v>
      </c>
      <c r="I134" s="318"/>
      <c r="J134" s="323"/>
      <c r="K134" s="317">
        <v>0</v>
      </c>
      <c r="W134" s="316"/>
      <c r="Y134" s="316"/>
      <c r="Z134" s="316"/>
    </row>
    <row r="135" spans="2:64" s="104" customFormat="1" ht="21.75" hidden="1" customHeight="1">
      <c r="B135" s="108"/>
      <c r="C135" s="330">
        <f t="shared" si="6"/>
        <v>807</v>
      </c>
      <c r="D135" s="322"/>
      <c r="E135" s="321"/>
      <c r="F135" s="320" t="s">
        <v>175</v>
      </c>
      <c r="G135" s="319" t="s">
        <v>41</v>
      </c>
      <c r="H135" s="318">
        <v>60</v>
      </c>
      <c r="I135" s="318"/>
      <c r="J135" s="323"/>
      <c r="K135" s="317">
        <v>0</v>
      </c>
      <c r="W135" s="316"/>
      <c r="Y135" s="316"/>
      <c r="Z135" s="316"/>
    </row>
    <row r="136" spans="2:64" s="104" customFormat="1" ht="17.25" hidden="1" customHeight="1">
      <c r="B136" s="108"/>
      <c r="C136" s="330">
        <f t="shared" si="6"/>
        <v>808</v>
      </c>
      <c r="D136" s="322"/>
      <c r="E136" s="321"/>
      <c r="F136" s="320" t="s">
        <v>176</v>
      </c>
      <c r="G136" s="319" t="s">
        <v>40</v>
      </c>
      <c r="H136" s="318">
        <v>50</v>
      </c>
      <c r="I136" s="318"/>
      <c r="J136" s="323"/>
      <c r="K136" s="317">
        <v>0</v>
      </c>
      <c r="W136" s="316"/>
      <c r="Y136" s="316"/>
      <c r="Z136" s="316"/>
    </row>
    <row r="137" spans="2:64" s="104" customFormat="1" ht="14.25" hidden="1" customHeight="1">
      <c r="B137" s="108"/>
      <c r="C137" s="330">
        <f t="shared" si="6"/>
        <v>809</v>
      </c>
      <c r="D137" s="322"/>
      <c r="E137" s="321"/>
      <c r="F137" s="320" t="s">
        <v>177</v>
      </c>
      <c r="G137" s="319" t="s">
        <v>44</v>
      </c>
      <c r="H137" s="318">
        <v>1</v>
      </c>
      <c r="I137" s="318"/>
      <c r="J137" s="323"/>
      <c r="K137" s="317">
        <v>0</v>
      </c>
      <c r="W137" s="316"/>
      <c r="Y137" s="316"/>
      <c r="Z137" s="316"/>
    </row>
    <row r="138" spans="2:64" s="104" customFormat="1" ht="16.5" customHeight="1">
      <c r="B138" s="108"/>
      <c r="C138" s="330">
        <f t="shared" si="6"/>
        <v>810</v>
      </c>
      <c r="D138" s="322"/>
      <c r="E138" s="321"/>
      <c r="F138" s="320" t="s">
        <v>178</v>
      </c>
      <c r="G138" s="319" t="s">
        <v>44</v>
      </c>
      <c r="H138" s="318">
        <v>4</v>
      </c>
      <c r="I138" s="318"/>
      <c r="J138" s="323"/>
      <c r="K138" s="317">
        <v>1</v>
      </c>
      <c r="W138" s="316"/>
      <c r="Y138" s="316"/>
      <c r="Z138" s="316"/>
    </row>
    <row r="139" spans="2:64" s="104" customFormat="1" ht="16.5" customHeight="1">
      <c r="B139" s="108"/>
      <c r="C139" s="330">
        <f t="shared" si="6"/>
        <v>811</v>
      </c>
      <c r="D139" s="322"/>
      <c r="E139" s="321"/>
      <c r="F139" s="320" t="s">
        <v>179</v>
      </c>
      <c r="G139" s="319" t="s">
        <v>0</v>
      </c>
      <c r="H139" s="318">
        <v>0.03</v>
      </c>
      <c r="I139" s="318"/>
      <c r="J139" s="323"/>
      <c r="K139" s="317">
        <v>1</v>
      </c>
      <c r="W139" s="316"/>
      <c r="Y139" s="316"/>
      <c r="Z139" s="316"/>
    </row>
    <row r="140" spans="2:64" s="104" customFormat="1" ht="16.5" customHeight="1">
      <c r="B140" s="108"/>
      <c r="C140" s="330">
        <f t="shared" si="6"/>
        <v>812</v>
      </c>
      <c r="D140" s="322"/>
      <c r="E140" s="321"/>
      <c r="F140" s="320" t="s">
        <v>180</v>
      </c>
      <c r="G140" s="319" t="s">
        <v>44</v>
      </c>
      <c r="H140" s="318">
        <v>1</v>
      </c>
      <c r="I140" s="318"/>
      <c r="J140" s="323"/>
      <c r="K140" s="317">
        <v>1</v>
      </c>
      <c r="W140" s="316"/>
      <c r="Y140" s="316"/>
      <c r="Z140" s="316"/>
    </row>
    <row r="141" spans="2:64" s="104" customFormat="1" ht="16.5" customHeight="1">
      <c r="B141" s="108"/>
      <c r="C141" s="330">
        <f t="shared" si="6"/>
        <v>813</v>
      </c>
      <c r="D141" s="322"/>
      <c r="E141" s="321"/>
      <c r="F141" s="320" t="s">
        <v>181</v>
      </c>
      <c r="G141" s="319" t="s">
        <v>44</v>
      </c>
      <c r="H141" s="318">
        <v>1</v>
      </c>
      <c r="I141" s="318"/>
      <c r="J141" s="323"/>
      <c r="K141" s="317">
        <v>1</v>
      </c>
      <c r="W141" s="316"/>
      <c r="Y141" s="316"/>
      <c r="Z141" s="316"/>
    </row>
    <row r="142" spans="2:64" s="104" customFormat="1" ht="15" customHeight="1">
      <c r="B142" s="108"/>
      <c r="C142" s="330">
        <f t="shared" si="6"/>
        <v>814</v>
      </c>
      <c r="D142" s="322"/>
      <c r="E142" s="321"/>
      <c r="F142" s="320" t="s">
        <v>182</v>
      </c>
      <c r="G142" s="319" t="s">
        <v>44</v>
      </c>
      <c r="H142" s="318">
        <v>1</v>
      </c>
      <c r="I142" s="318"/>
      <c r="J142" s="323"/>
      <c r="K142" s="317">
        <v>1</v>
      </c>
      <c r="W142" s="316"/>
      <c r="Y142" s="316"/>
      <c r="Z142" s="316"/>
    </row>
    <row r="143" spans="2:64" s="104" customFormat="1" ht="15.75" customHeight="1">
      <c r="B143" s="108"/>
      <c r="C143" s="330">
        <f t="shared" si="6"/>
        <v>815</v>
      </c>
      <c r="D143" s="322"/>
      <c r="E143" s="321"/>
      <c r="F143" s="320" t="s">
        <v>183</v>
      </c>
      <c r="G143" s="319" t="s">
        <v>44</v>
      </c>
      <c r="H143" s="318">
        <v>1</v>
      </c>
      <c r="I143" s="318"/>
      <c r="J143" s="323"/>
      <c r="K143" s="317">
        <v>1</v>
      </c>
      <c r="W143" s="316"/>
      <c r="Y143" s="316"/>
      <c r="Z143" s="316"/>
    </row>
    <row r="144" spans="2:64" s="104" customFormat="1" ht="16.5" customHeight="1">
      <c r="B144" s="108"/>
      <c r="C144" s="330">
        <f t="shared" si="6"/>
        <v>816</v>
      </c>
      <c r="D144" s="322"/>
      <c r="E144" s="321"/>
      <c r="F144" s="320" t="s">
        <v>184</v>
      </c>
      <c r="G144" s="319" t="s">
        <v>44</v>
      </c>
      <c r="H144" s="318">
        <v>15</v>
      </c>
      <c r="I144" s="318"/>
      <c r="J144" s="323"/>
      <c r="K144" s="317">
        <v>1</v>
      </c>
      <c r="W144" s="316"/>
      <c r="Y144" s="316"/>
      <c r="Z144" s="316"/>
    </row>
    <row r="145" spans="2:26" s="104" customFormat="1" ht="16.5" customHeight="1">
      <c r="B145" s="108"/>
      <c r="C145" s="330">
        <f t="shared" si="6"/>
        <v>817</v>
      </c>
      <c r="D145" s="322"/>
      <c r="E145" s="321"/>
      <c r="F145" s="320" t="s">
        <v>185</v>
      </c>
      <c r="G145" s="319" t="s">
        <v>44</v>
      </c>
      <c r="H145" s="318">
        <v>1</v>
      </c>
      <c r="I145" s="318"/>
      <c r="J145" s="323"/>
      <c r="K145" s="317">
        <v>1</v>
      </c>
      <c r="W145" s="316"/>
      <c r="Y145" s="316"/>
      <c r="Z145" s="316"/>
    </row>
    <row r="146" spans="2:26" s="104" customFormat="1" ht="16.5" customHeight="1">
      <c r="B146" s="108"/>
      <c r="C146" s="330">
        <f t="shared" si="6"/>
        <v>818</v>
      </c>
      <c r="D146" s="322"/>
      <c r="E146" s="321"/>
      <c r="F146" s="320" t="s">
        <v>186</v>
      </c>
      <c r="G146" s="319" t="s">
        <v>44</v>
      </c>
      <c r="H146" s="318">
        <v>1</v>
      </c>
      <c r="I146" s="318"/>
      <c r="J146" s="323"/>
      <c r="K146" s="317">
        <v>1</v>
      </c>
      <c r="W146" s="316"/>
      <c r="Y146" s="316"/>
      <c r="Z146" s="316"/>
    </row>
    <row r="147" spans="2:26" s="104" customFormat="1" ht="16.5" customHeight="1">
      <c r="B147" s="108"/>
      <c r="C147" s="330">
        <f t="shared" si="6"/>
        <v>819</v>
      </c>
      <c r="D147" s="322"/>
      <c r="E147" s="321"/>
      <c r="F147" s="320" t="s">
        <v>187</v>
      </c>
      <c r="G147" s="319" t="s">
        <v>44</v>
      </c>
      <c r="H147" s="318">
        <v>1</v>
      </c>
      <c r="I147" s="318"/>
      <c r="J147" s="323"/>
      <c r="K147" s="317">
        <v>1</v>
      </c>
      <c r="W147" s="316"/>
      <c r="Y147" s="316"/>
      <c r="Z147" s="316"/>
    </row>
    <row r="148" spans="2:26" s="104" customFormat="1" ht="16.5" customHeight="1">
      <c r="B148" s="108"/>
      <c r="C148" s="330">
        <f t="shared" si="6"/>
        <v>820</v>
      </c>
      <c r="D148" s="322"/>
      <c r="E148" s="321"/>
      <c r="F148" s="320" t="s">
        <v>188</v>
      </c>
      <c r="G148" s="319" t="s">
        <v>44</v>
      </c>
      <c r="H148" s="318">
        <v>1</v>
      </c>
      <c r="I148" s="318"/>
      <c r="J148" s="323"/>
      <c r="K148" s="317">
        <v>1</v>
      </c>
      <c r="W148" s="316"/>
      <c r="Y148" s="316"/>
      <c r="Z148" s="316"/>
    </row>
    <row r="149" spans="2:26" s="104" customFormat="1" ht="30" customHeight="1">
      <c r="B149" s="108"/>
      <c r="C149" s="330">
        <f t="shared" si="6"/>
        <v>821</v>
      </c>
      <c r="D149" s="322"/>
      <c r="E149" s="321"/>
      <c r="F149" s="320" t="s">
        <v>189</v>
      </c>
      <c r="G149" s="319" t="s">
        <v>44</v>
      </c>
      <c r="H149" s="318">
        <v>1</v>
      </c>
      <c r="I149" s="318"/>
      <c r="J149" s="323"/>
      <c r="K149" s="317">
        <v>1</v>
      </c>
      <c r="W149" s="316"/>
      <c r="Y149" s="316"/>
      <c r="Z149" s="316"/>
    </row>
    <row r="150" spans="2:26" s="104" customFormat="1" ht="105" hidden="1" customHeight="1">
      <c r="B150" s="108"/>
      <c r="C150" s="322" t="s">
        <v>84</v>
      </c>
      <c r="D150" s="322"/>
      <c r="E150" s="321"/>
      <c r="F150" s="320" t="s">
        <v>190</v>
      </c>
      <c r="G150" s="319" t="s">
        <v>43</v>
      </c>
      <c r="H150" s="318"/>
      <c r="I150" s="318"/>
      <c r="J150" s="318"/>
      <c r="K150" s="317" t="s">
        <v>84</v>
      </c>
      <c r="W150" s="316"/>
      <c r="Y150" s="316"/>
      <c r="Z150" s="316"/>
    </row>
    <row r="151" spans="2:26" s="311" customFormat="1" ht="15.75" hidden="1" customHeight="1">
      <c r="D151" s="315"/>
      <c r="E151" s="312"/>
      <c r="F151" s="314"/>
      <c r="H151" s="312" t="s">
        <v>43</v>
      </c>
      <c r="K151" s="313"/>
      <c r="Y151" s="312"/>
      <c r="Z151" s="312"/>
    </row>
  </sheetData>
  <autoFilter ref="C30:K151" xr:uid="{00000000-0001-0000-0200-000000000000}">
    <filterColumn colId="8">
      <filters>
        <filter val="1"/>
      </filters>
    </filterColumn>
  </autoFilter>
  <mergeCells count="4">
    <mergeCell ref="E12:H12"/>
    <mergeCell ref="E18:F18"/>
    <mergeCell ref="E13:H13"/>
    <mergeCell ref="E7:H8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DEB6D-CB62-4604-B406-4EEEA3E3C9DA}">
  <dimension ref="A1:F590"/>
  <sheetViews>
    <sheetView topLeftCell="A502" workbookViewId="0">
      <selection activeCell="J517" sqref="J517"/>
    </sheetView>
  </sheetViews>
  <sheetFormatPr defaultRowHeight="12.75"/>
  <cols>
    <col min="1" max="1" width="16.28515625" style="120" bestFit="1" customWidth="1"/>
    <col min="2" max="2" width="97" style="120" customWidth="1"/>
    <col min="3" max="3" width="4.85546875" style="120" bestFit="1" customWidth="1"/>
    <col min="4" max="4" width="3" style="120" bestFit="1" customWidth="1"/>
    <col min="5" max="5" width="15.42578125" style="120" bestFit="1" customWidth="1"/>
    <col min="6" max="6" width="23.85546875" style="120" bestFit="1" customWidth="1"/>
    <col min="7" max="7" width="4.5703125" style="120" customWidth="1"/>
    <col min="8" max="255" width="9.5703125" style="120" customWidth="1"/>
    <col min="256" max="1023" width="12.28515625" style="120" customWidth="1"/>
    <col min="1024" max="1024" width="9.140625" style="120" customWidth="1"/>
    <col min="1025" max="16384" width="9.140625" style="120"/>
  </cols>
  <sheetData>
    <row r="1" spans="1:6">
      <c r="A1" s="118"/>
      <c r="B1" s="118"/>
      <c r="C1" s="118"/>
      <c r="D1" s="119"/>
      <c r="E1" s="484"/>
      <c r="F1" s="484"/>
    </row>
    <row r="2" spans="1:6">
      <c r="A2" s="121"/>
      <c r="B2" s="121"/>
      <c r="C2" s="121"/>
      <c r="E2" s="122"/>
      <c r="F2" s="123"/>
    </row>
    <row r="3" spans="1:6">
      <c r="A3" s="121"/>
      <c r="B3" s="121"/>
      <c r="C3" s="121"/>
      <c r="E3" s="122"/>
      <c r="F3" s="123"/>
    </row>
    <row r="4" spans="1:6">
      <c r="A4" s="121"/>
      <c r="B4" s="121"/>
      <c r="E4" s="122"/>
      <c r="F4" s="123"/>
    </row>
    <row r="5" spans="1:6">
      <c r="A5" s="121"/>
      <c r="B5" s="124"/>
      <c r="D5" s="125"/>
      <c r="E5" s="126"/>
      <c r="F5" s="127"/>
    </row>
    <row r="6" spans="1:6">
      <c r="A6" s="121"/>
      <c r="B6" s="121"/>
      <c r="D6" s="125"/>
      <c r="E6" s="482"/>
      <c r="F6" s="482"/>
    </row>
    <row r="7" spans="1:6">
      <c r="A7" s="121"/>
      <c r="B7" s="121"/>
      <c r="D7" s="125"/>
      <c r="E7" s="482"/>
      <c r="F7" s="482"/>
    </row>
    <row r="8" spans="1:6">
      <c r="A8" s="121"/>
      <c r="B8" s="121"/>
      <c r="D8" s="125"/>
      <c r="E8" s="128"/>
      <c r="F8" s="128"/>
    </row>
    <row r="9" spans="1:6" ht="13.5" thickBot="1">
      <c r="A9" s="129"/>
      <c r="B9" s="129"/>
      <c r="C9" s="130"/>
      <c r="D9" s="130"/>
      <c r="E9" s="131"/>
      <c r="F9" s="131"/>
    </row>
    <row r="10" spans="1:6">
      <c r="A10" s="132"/>
      <c r="B10" s="133"/>
    </row>
    <row r="11" spans="1:6" ht="20.25">
      <c r="A11" s="485" t="s">
        <v>191</v>
      </c>
      <c r="B11" s="485"/>
      <c r="C11" s="485"/>
      <c r="D11" s="485"/>
      <c r="E11" s="485"/>
      <c r="F11" s="485"/>
    </row>
    <row r="12" spans="1:6">
      <c r="A12" s="132" t="s">
        <v>192</v>
      </c>
      <c r="B12" s="133"/>
    </row>
    <row r="13" spans="1:6" ht="15.75">
      <c r="A13" s="134" t="s">
        <v>193</v>
      </c>
      <c r="B13" s="135" t="s">
        <v>194</v>
      </c>
    </row>
    <row r="14" spans="1:6">
      <c r="A14" s="136"/>
      <c r="B14" s="136"/>
      <c r="C14" s="137"/>
      <c r="D14" s="137"/>
      <c r="E14" s="137"/>
      <c r="F14" s="137"/>
    </row>
    <row r="15" spans="1:6" ht="15.75">
      <c r="A15" s="134" t="s">
        <v>195</v>
      </c>
      <c r="B15" s="138" t="s">
        <v>196</v>
      </c>
      <c r="D15" s="137"/>
      <c r="E15" s="137"/>
      <c r="F15" s="137"/>
    </row>
    <row r="16" spans="1:6">
      <c r="A16" s="136"/>
      <c r="B16" s="139"/>
      <c r="C16" s="137"/>
      <c r="D16" s="137"/>
      <c r="E16" s="137"/>
      <c r="F16" s="137"/>
    </row>
    <row r="17" spans="1:6" ht="15.75">
      <c r="A17" s="140" t="s">
        <v>197</v>
      </c>
      <c r="B17" s="141" t="s">
        <v>248</v>
      </c>
      <c r="D17" s="137"/>
      <c r="E17" s="137"/>
      <c r="F17" s="137"/>
    </row>
    <row r="18" spans="1:6">
      <c r="A18" s="136"/>
      <c r="B18" s="136"/>
      <c r="C18" s="137"/>
      <c r="D18" s="137"/>
      <c r="E18" s="137"/>
      <c r="F18" s="137"/>
    </row>
    <row r="19" spans="1:6" ht="15.75">
      <c r="A19" s="140" t="s">
        <v>198</v>
      </c>
      <c r="B19" s="135" t="s">
        <v>199</v>
      </c>
      <c r="D19" s="137"/>
      <c r="E19" s="142"/>
      <c r="F19" s="142"/>
    </row>
    <row r="20" spans="1:6">
      <c r="A20" s="143"/>
      <c r="B20" s="142"/>
      <c r="D20" s="137"/>
      <c r="E20" s="142"/>
      <c r="F20" s="142"/>
    </row>
    <row r="21" spans="1:6">
      <c r="A21" s="143"/>
      <c r="B21" s="142"/>
      <c r="D21" s="137"/>
      <c r="E21" s="137"/>
      <c r="F21" s="137"/>
    </row>
    <row r="22" spans="1:6">
      <c r="A22" s="143" t="s">
        <v>19</v>
      </c>
      <c r="B22" s="144" t="s">
        <v>51</v>
      </c>
      <c r="D22" s="137"/>
      <c r="E22" s="137"/>
      <c r="F22" s="137"/>
    </row>
    <row r="23" spans="1:6">
      <c r="A23" s="143"/>
      <c r="B23" s="144" t="s">
        <v>53</v>
      </c>
      <c r="D23" s="137"/>
      <c r="E23" s="137"/>
      <c r="F23" s="137"/>
    </row>
    <row r="24" spans="1:6">
      <c r="A24" s="143"/>
      <c r="B24" s="144" t="s">
        <v>200</v>
      </c>
      <c r="D24" s="137"/>
      <c r="E24" s="137"/>
      <c r="F24" s="137"/>
    </row>
    <row r="25" spans="1:6">
      <c r="A25" s="143"/>
      <c r="B25" s="144"/>
      <c r="D25" s="137"/>
      <c r="E25" s="137"/>
      <c r="F25" s="137"/>
    </row>
    <row r="26" spans="1:6">
      <c r="A26" s="143"/>
      <c r="B26" s="145"/>
      <c r="D26" s="137"/>
      <c r="E26" s="137"/>
      <c r="F26" s="137"/>
    </row>
    <row r="27" spans="1:6">
      <c r="A27" s="143"/>
      <c r="B27" s="144"/>
      <c r="C27" s="137"/>
      <c r="D27" s="137"/>
      <c r="E27" s="137"/>
      <c r="F27" s="137"/>
    </row>
    <row r="28" spans="1:6">
      <c r="A28" s="146" t="s">
        <v>201</v>
      </c>
      <c r="B28" s="147" t="s">
        <v>202</v>
      </c>
      <c r="D28" s="121"/>
      <c r="E28" s="137"/>
      <c r="F28" s="137"/>
    </row>
    <row r="29" spans="1:6">
      <c r="A29" s="146"/>
      <c r="B29" s="147" t="s">
        <v>203</v>
      </c>
      <c r="C29" s="147"/>
      <c r="E29" s="148"/>
    </row>
    <row r="30" spans="1:6">
      <c r="A30" s="146"/>
      <c r="B30" s="147" t="s">
        <v>204</v>
      </c>
      <c r="C30" s="137"/>
      <c r="D30" s="137"/>
      <c r="E30" s="137"/>
      <c r="F30" s="137"/>
    </row>
    <row r="31" spans="1:6">
      <c r="A31" s="146"/>
      <c r="B31" s="147"/>
      <c r="C31" s="137"/>
      <c r="D31" s="137"/>
      <c r="E31" s="137"/>
      <c r="F31" s="137"/>
    </row>
    <row r="32" spans="1:6">
      <c r="A32" s="146" t="s">
        <v>205</v>
      </c>
      <c r="B32" s="149" t="s">
        <v>206</v>
      </c>
      <c r="D32" s="121"/>
      <c r="E32" s="137"/>
      <c r="F32" s="137"/>
    </row>
    <row r="33" spans="1:6">
      <c r="A33" s="146"/>
      <c r="B33" s="149"/>
      <c r="D33" s="137"/>
      <c r="E33" s="137"/>
      <c r="F33" s="137"/>
    </row>
    <row r="34" spans="1:6">
      <c r="A34" s="146" t="s">
        <v>207</v>
      </c>
      <c r="B34" s="150" t="s">
        <v>208</v>
      </c>
      <c r="D34" s="137"/>
      <c r="E34" s="137"/>
      <c r="F34" s="137"/>
    </row>
    <row r="35" spans="1:6">
      <c r="A35" s="146"/>
      <c r="B35" s="149"/>
      <c r="D35" s="137"/>
      <c r="E35" s="137"/>
      <c r="F35" s="137"/>
    </row>
    <row r="36" spans="1:6">
      <c r="A36" s="146"/>
      <c r="B36" s="149"/>
      <c r="D36" s="137"/>
      <c r="E36" s="137"/>
      <c r="F36" s="137"/>
    </row>
    <row r="37" spans="1:6" ht="20.25">
      <c r="A37" s="485" t="s">
        <v>209</v>
      </c>
      <c r="B37" s="485"/>
      <c r="C37" s="485"/>
      <c r="D37" s="485"/>
      <c r="E37" s="485"/>
      <c r="F37" s="485"/>
    </row>
    <row r="38" spans="1:6">
      <c r="A38" s="151"/>
      <c r="B38" s="149"/>
      <c r="D38" s="137"/>
      <c r="E38" s="137"/>
      <c r="F38" s="137"/>
    </row>
    <row r="39" spans="1:6" ht="15.75">
      <c r="B39" s="152" t="s">
        <v>249</v>
      </c>
      <c r="C39" s="153"/>
      <c r="D39" s="153"/>
      <c r="F39" s="154">
        <f>F63</f>
        <v>0</v>
      </c>
    </row>
    <row r="40" spans="1:6" ht="15.75">
      <c r="B40" s="152" t="s">
        <v>250</v>
      </c>
      <c r="C40" s="153"/>
      <c r="D40" s="153"/>
      <c r="F40" s="154">
        <f>F137</f>
        <v>0</v>
      </c>
    </row>
    <row r="41" spans="1:6" ht="15.75">
      <c r="B41" s="152" t="s">
        <v>251</v>
      </c>
      <c r="C41" s="153"/>
      <c r="D41" s="153"/>
      <c r="F41" s="154">
        <f>F225</f>
        <v>0</v>
      </c>
    </row>
    <row r="42" spans="1:6" ht="15.75">
      <c r="B42" s="152" t="s">
        <v>252</v>
      </c>
      <c r="C42" s="153"/>
      <c r="D42" s="153"/>
      <c r="F42" s="154">
        <f>F285</f>
        <v>0</v>
      </c>
    </row>
    <row r="43" spans="1:6" ht="15.75">
      <c r="B43" s="152" t="s">
        <v>253</v>
      </c>
      <c r="C43" s="153"/>
      <c r="D43" s="153"/>
      <c r="F43" s="154">
        <f>F350</f>
        <v>0</v>
      </c>
    </row>
    <row r="44" spans="1:6" ht="15.75">
      <c r="B44" s="152" t="s">
        <v>254</v>
      </c>
      <c r="C44" s="153"/>
      <c r="D44" s="153"/>
      <c r="F44" s="154">
        <f>F441</f>
        <v>0</v>
      </c>
    </row>
    <row r="45" spans="1:6" ht="15.75">
      <c r="B45" s="152" t="s">
        <v>255</v>
      </c>
      <c r="C45" s="153"/>
      <c r="D45" s="153"/>
      <c r="F45" s="154">
        <f>F510</f>
        <v>0</v>
      </c>
    </row>
    <row r="46" spans="1:6" ht="15.75">
      <c r="B46" s="152" t="s">
        <v>744</v>
      </c>
      <c r="C46" s="153"/>
      <c r="D46" s="153"/>
      <c r="F46" s="435">
        <f>SUM(F43:F45)</f>
        <v>0</v>
      </c>
    </row>
    <row r="47" spans="1:6" ht="15.75">
      <c r="B47" s="155"/>
      <c r="C47" s="156"/>
      <c r="D47" s="156"/>
      <c r="E47" s="157"/>
      <c r="F47" s="154"/>
    </row>
    <row r="48" spans="1:6" ht="18.75" thickBot="1">
      <c r="B48" s="158" t="s">
        <v>210</v>
      </c>
      <c r="C48" s="159"/>
      <c r="D48" s="159"/>
      <c r="E48" s="159"/>
      <c r="F48" s="160">
        <f>SUM(F39:F47)</f>
        <v>0</v>
      </c>
    </row>
    <row r="49" spans="1:6" ht="13.5" thickTop="1"/>
    <row r="50" spans="1:6">
      <c r="A50" s="146"/>
      <c r="B50" s="149"/>
      <c r="D50" s="137"/>
      <c r="E50" s="137"/>
      <c r="F50" s="137"/>
    </row>
    <row r="51" spans="1:6">
      <c r="A51" s="146"/>
      <c r="D51" s="137"/>
      <c r="E51" s="142" t="s">
        <v>211</v>
      </c>
      <c r="F51" s="142" t="s">
        <v>256</v>
      </c>
    </row>
    <row r="52" spans="1:6" ht="18.75">
      <c r="A52" s="161" t="s">
        <v>197</v>
      </c>
      <c r="B52" s="162" t="s">
        <v>249</v>
      </c>
      <c r="C52" s="163"/>
      <c r="D52" s="164"/>
      <c r="E52" s="163"/>
      <c r="F52" s="163"/>
    </row>
    <row r="53" spans="1:6">
      <c r="A53" s="143"/>
      <c r="B53" s="482"/>
      <c r="C53" s="482"/>
      <c r="D53" s="482"/>
      <c r="E53" s="482"/>
      <c r="F53" s="482"/>
    </row>
    <row r="54" spans="1:6">
      <c r="A54" s="165"/>
    </row>
    <row r="55" spans="1:6" ht="15.75">
      <c r="A55" s="483" t="s">
        <v>212</v>
      </c>
      <c r="B55" s="483"/>
      <c r="C55" s="483"/>
      <c r="D55" s="483"/>
      <c r="E55" s="483"/>
      <c r="F55" s="483"/>
    </row>
    <row r="56" spans="1:6">
      <c r="A56" s="147"/>
      <c r="B56" s="147" t="s">
        <v>224</v>
      </c>
      <c r="C56" s="147"/>
      <c r="D56" s="147"/>
      <c r="E56" s="147"/>
      <c r="F56" s="166">
        <f>F87</f>
        <v>0</v>
      </c>
    </row>
    <row r="57" spans="1:6">
      <c r="A57" s="147"/>
      <c r="B57" s="147" t="s">
        <v>213</v>
      </c>
      <c r="C57" s="147"/>
      <c r="D57" s="147"/>
      <c r="E57" s="147"/>
      <c r="F57" s="166">
        <f>F93</f>
        <v>0</v>
      </c>
    </row>
    <row r="58" spans="1:6">
      <c r="A58" s="147"/>
      <c r="B58" s="147" t="s">
        <v>38</v>
      </c>
      <c r="C58" s="147"/>
      <c r="D58" s="147"/>
      <c r="E58" s="147"/>
      <c r="F58" s="166">
        <f>F99</f>
        <v>0</v>
      </c>
    </row>
    <row r="59" spans="1:6">
      <c r="A59" s="147"/>
      <c r="B59" s="147" t="s">
        <v>257</v>
      </c>
      <c r="C59" s="147"/>
      <c r="D59" s="147"/>
      <c r="E59" s="147"/>
      <c r="F59" s="166">
        <f>F107</f>
        <v>0</v>
      </c>
    </row>
    <row r="60" spans="1:6">
      <c r="A60" s="147"/>
      <c r="B60" s="147" t="s">
        <v>215</v>
      </c>
      <c r="C60" s="147"/>
      <c r="D60" s="147"/>
      <c r="E60" s="147"/>
      <c r="F60" s="166">
        <f>F113</f>
        <v>0</v>
      </c>
    </row>
    <row r="61" spans="1:6">
      <c r="A61" s="147"/>
      <c r="B61" s="147" t="s">
        <v>216</v>
      </c>
      <c r="C61" s="147"/>
      <c r="D61" s="147"/>
      <c r="E61" s="147"/>
      <c r="F61" s="166">
        <f>F120</f>
        <v>0</v>
      </c>
    </row>
    <row r="62" spans="1:6" ht="13.5" thickBot="1">
      <c r="A62" s="167"/>
      <c r="B62" s="168" t="s">
        <v>217</v>
      </c>
      <c r="C62" s="169"/>
      <c r="D62" s="169"/>
      <c r="E62" s="170"/>
      <c r="F62" s="171">
        <f>SUM(F56:F61)</f>
        <v>0</v>
      </c>
    </row>
    <row r="64" spans="1:6" ht="15.75">
      <c r="A64" s="483" t="s">
        <v>218</v>
      </c>
      <c r="B64" s="483"/>
      <c r="C64" s="483"/>
      <c r="D64" s="483"/>
      <c r="E64" s="483"/>
      <c r="F64" s="483"/>
    </row>
    <row r="65" spans="1:6">
      <c r="A65" s="172"/>
      <c r="B65" s="172"/>
      <c r="C65" s="172"/>
      <c r="D65" s="172"/>
      <c r="E65" s="172"/>
      <c r="F65" s="172"/>
    </row>
    <row r="66" spans="1:6">
      <c r="A66" s="173"/>
      <c r="B66" s="174" t="s">
        <v>224</v>
      </c>
      <c r="C66" s="173"/>
      <c r="D66" s="173"/>
      <c r="E66" s="173"/>
      <c r="F66" s="173"/>
    </row>
    <row r="67" spans="1:6">
      <c r="B67" s="482"/>
      <c r="C67" s="482"/>
      <c r="D67" s="482"/>
      <c r="E67" s="482"/>
      <c r="F67" s="482"/>
    </row>
    <row r="68" spans="1:6">
      <c r="A68" s="175"/>
      <c r="B68" s="176" t="s">
        <v>219</v>
      </c>
      <c r="C68" s="177" t="s">
        <v>220</v>
      </c>
      <c r="D68" s="177" t="s">
        <v>36</v>
      </c>
      <c r="E68" s="178" t="s">
        <v>221</v>
      </c>
      <c r="F68" s="178" t="s">
        <v>37</v>
      </c>
    </row>
    <row r="69" spans="1:6">
      <c r="A69" s="175"/>
      <c r="B69" s="211" t="s">
        <v>258</v>
      </c>
      <c r="C69" s="180"/>
      <c r="D69" s="180"/>
      <c r="E69" s="181"/>
      <c r="F69" s="181"/>
    </row>
    <row r="70" spans="1:6">
      <c r="A70" s="175"/>
      <c r="B70" s="179" t="s">
        <v>259</v>
      </c>
      <c r="C70" s="180">
        <v>1</v>
      </c>
      <c r="D70" s="180" t="s">
        <v>44</v>
      </c>
      <c r="E70" s="187">
        <v>0</v>
      </c>
      <c r="F70" s="181">
        <f>C70*E70</f>
        <v>0</v>
      </c>
    </row>
    <row r="71" spans="1:6">
      <c r="A71" s="175"/>
      <c r="B71" s="179" t="s">
        <v>260</v>
      </c>
      <c r="C71" s="180">
        <v>1</v>
      </c>
      <c r="D71" s="180" t="s">
        <v>44</v>
      </c>
      <c r="E71" s="187">
        <v>0</v>
      </c>
      <c r="F71" s="181">
        <f t="shared" ref="F71:F86" si="0">C71*E71</f>
        <v>0</v>
      </c>
    </row>
    <row r="72" spans="1:6">
      <c r="A72" s="175"/>
      <c r="B72" s="179" t="s">
        <v>261</v>
      </c>
      <c r="C72" s="180">
        <v>20</v>
      </c>
      <c r="D72" s="180" t="s">
        <v>44</v>
      </c>
      <c r="E72" s="187">
        <v>0</v>
      </c>
      <c r="F72" s="181">
        <f t="shared" si="0"/>
        <v>0</v>
      </c>
    </row>
    <row r="73" spans="1:6">
      <c r="A73" s="175"/>
      <c r="B73" s="179" t="s">
        <v>262</v>
      </c>
      <c r="C73" s="180">
        <v>20</v>
      </c>
      <c r="D73" s="180" t="s">
        <v>44</v>
      </c>
      <c r="E73" s="187">
        <v>0</v>
      </c>
      <c r="F73" s="181">
        <f t="shared" si="0"/>
        <v>0</v>
      </c>
    </row>
    <row r="74" spans="1:6">
      <c r="A74" s="175"/>
      <c r="B74" s="179" t="s">
        <v>263</v>
      </c>
      <c r="C74" s="180">
        <v>42</v>
      </c>
      <c r="D74" s="180" t="s">
        <v>44</v>
      </c>
      <c r="E74" s="187">
        <v>0</v>
      </c>
      <c r="F74" s="181">
        <f t="shared" si="0"/>
        <v>0</v>
      </c>
    </row>
    <row r="75" spans="1:6">
      <c r="A75" s="175"/>
      <c r="B75" s="179" t="s">
        <v>264</v>
      </c>
      <c r="C75" s="180">
        <v>22</v>
      </c>
      <c r="D75" s="180" t="s">
        <v>44</v>
      </c>
      <c r="E75" s="187">
        <v>0</v>
      </c>
      <c r="F75" s="181">
        <f t="shared" si="0"/>
        <v>0</v>
      </c>
    </row>
    <row r="76" spans="1:6">
      <c r="A76" s="175"/>
      <c r="B76" s="179" t="s">
        <v>265</v>
      </c>
      <c r="C76" s="180">
        <v>4</v>
      </c>
      <c r="D76" s="180" t="s">
        <v>44</v>
      </c>
      <c r="E76" s="187">
        <v>0</v>
      </c>
      <c r="F76" s="181">
        <f t="shared" si="0"/>
        <v>0</v>
      </c>
    </row>
    <row r="77" spans="1:6">
      <c r="A77" s="175"/>
      <c r="B77" s="179" t="s">
        <v>266</v>
      </c>
      <c r="C77" s="180">
        <v>12</v>
      </c>
      <c r="D77" s="180" t="s">
        <v>44</v>
      </c>
      <c r="E77" s="187">
        <v>0</v>
      </c>
      <c r="F77" s="181">
        <f t="shared" si="0"/>
        <v>0</v>
      </c>
    </row>
    <row r="78" spans="1:6">
      <c r="A78" s="175"/>
      <c r="B78" s="179" t="s">
        <v>267</v>
      </c>
      <c r="C78" s="180">
        <v>6</v>
      </c>
      <c r="D78" s="180" t="s">
        <v>44</v>
      </c>
      <c r="E78" s="187">
        <v>0</v>
      </c>
      <c r="F78" s="181">
        <f t="shared" si="0"/>
        <v>0</v>
      </c>
    </row>
    <row r="79" spans="1:6">
      <c r="A79" s="175"/>
      <c r="B79" s="179" t="s">
        <v>268</v>
      </c>
      <c r="C79" s="180">
        <v>60</v>
      </c>
      <c r="D79" s="180" t="s">
        <v>44</v>
      </c>
      <c r="E79" s="187">
        <v>0</v>
      </c>
      <c r="F79" s="181">
        <f t="shared" si="0"/>
        <v>0</v>
      </c>
    </row>
    <row r="80" spans="1:6">
      <c r="A80" s="175"/>
      <c r="B80" s="179" t="s">
        <v>269</v>
      </c>
      <c r="C80" s="180">
        <v>37</v>
      </c>
      <c r="D80" s="180" t="s">
        <v>44</v>
      </c>
      <c r="E80" s="187">
        <v>0</v>
      </c>
      <c r="F80" s="181">
        <f t="shared" si="0"/>
        <v>0</v>
      </c>
    </row>
    <row r="81" spans="1:6">
      <c r="A81" s="175"/>
      <c r="B81" s="179" t="s">
        <v>270</v>
      </c>
      <c r="C81" s="180">
        <v>6</v>
      </c>
      <c r="D81" s="180" t="s">
        <v>44</v>
      </c>
      <c r="E81" s="187">
        <v>0</v>
      </c>
      <c r="F81" s="181">
        <f t="shared" si="0"/>
        <v>0</v>
      </c>
    </row>
    <row r="82" spans="1:6">
      <c r="A82" s="175"/>
      <c r="B82" s="179" t="s">
        <v>271</v>
      </c>
      <c r="C82" s="180">
        <v>24</v>
      </c>
      <c r="D82" s="180" t="s">
        <v>44</v>
      </c>
      <c r="E82" s="187">
        <v>0</v>
      </c>
      <c r="F82" s="181">
        <f t="shared" si="0"/>
        <v>0</v>
      </c>
    </row>
    <row r="83" spans="1:6">
      <c r="A83" s="175"/>
      <c r="B83" s="179" t="s">
        <v>272</v>
      </c>
      <c r="C83" s="180">
        <v>12</v>
      </c>
      <c r="D83" s="180" t="s">
        <v>44</v>
      </c>
      <c r="E83" s="187">
        <v>0</v>
      </c>
      <c r="F83" s="181">
        <f t="shared" si="0"/>
        <v>0</v>
      </c>
    </row>
    <row r="84" spans="1:6">
      <c r="A84" s="175"/>
      <c r="B84" s="179" t="s">
        <v>263</v>
      </c>
      <c r="C84" s="180">
        <v>84</v>
      </c>
      <c r="D84" s="180" t="s">
        <v>44</v>
      </c>
      <c r="E84" s="187">
        <v>0</v>
      </c>
      <c r="F84" s="181">
        <f t="shared" si="0"/>
        <v>0</v>
      </c>
    </row>
    <row r="85" spans="1:6">
      <c r="A85" s="175"/>
      <c r="B85" s="179" t="s">
        <v>273</v>
      </c>
      <c r="C85" s="180">
        <v>120</v>
      </c>
      <c r="D85" s="180" t="s">
        <v>44</v>
      </c>
      <c r="E85" s="187">
        <v>0</v>
      </c>
      <c r="F85" s="181">
        <f t="shared" si="0"/>
        <v>0</v>
      </c>
    </row>
    <row r="86" spans="1:6">
      <c r="A86" s="175"/>
      <c r="B86" s="179" t="s">
        <v>274</v>
      </c>
      <c r="C86" s="180">
        <v>620</v>
      </c>
      <c r="D86" s="180" t="s">
        <v>44</v>
      </c>
      <c r="E86" s="187">
        <v>0</v>
      </c>
      <c r="F86" s="181">
        <f t="shared" si="0"/>
        <v>0</v>
      </c>
    </row>
    <row r="87" spans="1:6">
      <c r="A87" s="167"/>
      <c r="B87" s="182" t="s">
        <v>37</v>
      </c>
      <c r="C87" s="183"/>
      <c r="D87" s="183"/>
      <c r="E87" s="183"/>
      <c r="F87" s="184">
        <f>SUM(F70:F86)</f>
        <v>0</v>
      </c>
    </row>
    <row r="88" spans="1:6">
      <c r="A88" s="172"/>
      <c r="B88" s="172"/>
      <c r="C88" s="172"/>
      <c r="D88" s="172"/>
      <c r="E88" s="172"/>
      <c r="F88" s="172"/>
    </row>
    <row r="89" spans="1:6">
      <c r="A89" s="173"/>
      <c r="B89" s="174" t="s">
        <v>213</v>
      </c>
      <c r="C89" s="173"/>
      <c r="D89" s="173"/>
      <c r="E89" s="173"/>
      <c r="F89" s="173"/>
    </row>
    <row r="90" spans="1:6">
      <c r="B90" s="482"/>
      <c r="C90" s="482"/>
      <c r="D90" s="482"/>
      <c r="E90" s="482"/>
      <c r="F90" s="482"/>
    </row>
    <row r="91" spans="1:6">
      <c r="A91" s="175"/>
      <c r="B91" s="176" t="s">
        <v>219</v>
      </c>
      <c r="C91" s="177" t="s">
        <v>220</v>
      </c>
      <c r="D91" s="177" t="s">
        <v>36</v>
      </c>
      <c r="E91" s="178" t="s">
        <v>221</v>
      </c>
      <c r="F91" s="178" t="s">
        <v>37</v>
      </c>
    </row>
    <row r="92" spans="1:6">
      <c r="A92" s="175"/>
      <c r="B92" s="179" t="s">
        <v>275</v>
      </c>
      <c r="C92" s="180">
        <v>1</v>
      </c>
      <c r="D92" s="180" t="s">
        <v>222</v>
      </c>
      <c r="E92" s="187">
        <v>0</v>
      </c>
      <c r="F92" s="181">
        <f t="shared" ref="F92" si="1">C92*E92</f>
        <v>0</v>
      </c>
    </row>
    <row r="93" spans="1:6">
      <c r="A93" s="167"/>
      <c r="B93" s="182" t="s">
        <v>37</v>
      </c>
      <c r="C93" s="183"/>
      <c r="D93" s="183"/>
      <c r="E93" s="183"/>
      <c r="F93" s="184">
        <f>SUM(F92)</f>
        <v>0</v>
      </c>
    </row>
    <row r="94" spans="1:6">
      <c r="A94" s="172"/>
      <c r="B94" s="172"/>
      <c r="C94" s="172"/>
      <c r="D94" s="172"/>
      <c r="E94" s="172"/>
      <c r="F94" s="172"/>
    </row>
    <row r="95" spans="1:6">
      <c r="A95" s="173"/>
      <c r="B95" s="174" t="s">
        <v>38</v>
      </c>
      <c r="C95" s="173"/>
      <c r="D95" s="173"/>
      <c r="E95" s="173"/>
      <c r="F95" s="173"/>
    </row>
    <row r="96" spans="1:6">
      <c r="B96" s="482"/>
      <c r="C96" s="482"/>
      <c r="D96" s="482"/>
      <c r="E96" s="482"/>
      <c r="F96" s="482"/>
    </row>
    <row r="97" spans="1:6">
      <c r="A97" s="175"/>
      <c r="B97" s="176" t="s">
        <v>219</v>
      </c>
      <c r="C97" s="177" t="s">
        <v>220</v>
      </c>
      <c r="D97" s="177" t="s">
        <v>36</v>
      </c>
      <c r="E97" s="178" t="s">
        <v>221</v>
      </c>
      <c r="F97" s="178" t="s">
        <v>37</v>
      </c>
    </row>
    <row r="98" spans="1:6">
      <c r="A98" s="175"/>
      <c r="B98" s="179" t="s">
        <v>214</v>
      </c>
      <c r="C98" s="180">
        <v>1</v>
      </c>
      <c r="D98" s="180" t="s">
        <v>222</v>
      </c>
      <c r="E98" s="187">
        <v>0</v>
      </c>
      <c r="F98" s="181">
        <f t="shared" ref="F98" si="2">C98*E98</f>
        <v>0</v>
      </c>
    </row>
    <row r="99" spans="1:6">
      <c r="A99" s="167"/>
      <c r="B99" s="182" t="s">
        <v>37</v>
      </c>
      <c r="C99" s="183"/>
      <c r="D99" s="183"/>
      <c r="E99" s="183"/>
      <c r="F99" s="184">
        <f>SUM(F98)</f>
        <v>0</v>
      </c>
    </row>
    <row r="100" spans="1:6">
      <c r="A100" s="172"/>
      <c r="B100" s="172"/>
      <c r="C100" s="172"/>
      <c r="D100" s="172"/>
      <c r="E100" s="172"/>
      <c r="F100" s="172"/>
    </row>
    <row r="101" spans="1:6">
      <c r="A101" s="173"/>
      <c r="B101" s="174" t="s">
        <v>257</v>
      </c>
      <c r="C101" s="173"/>
      <c r="D101" s="173"/>
      <c r="E101" s="173"/>
      <c r="F101" s="173"/>
    </row>
    <row r="102" spans="1:6">
      <c r="B102" s="482"/>
      <c r="C102" s="482"/>
      <c r="D102" s="482"/>
      <c r="E102" s="482"/>
      <c r="F102" s="482"/>
    </row>
    <row r="103" spans="1:6">
      <c r="A103" s="175"/>
      <c r="B103" s="176" t="s">
        <v>219</v>
      </c>
      <c r="C103" s="177" t="s">
        <v>220</v>
      </c>
      <c r="D103" s="177" t="s">
        <v>36</v>
      </c>
      <c r="E103" s="178" t="s">
        <v>221</v>
      </c>
      <c r="F103" s="178" t="s">
        <v>37</v>
      </c>
    </row>
    <row r="104" spans="1:6">
      <c r="A104" s="175"/>
      <c r="B104" s="179" t="s">
        <v>232</v>
      </c>
      <c r="C104" s="180">
        <v>264</v>
      </c>
      <c r="D104" s="180" t="s">
        <v>44</v>
      </c>
      <c r="E104" s="187">
        <v>0</v>
      </c>
      <c r="F104" s="181">
        <f t="shared" ref="F104:F106" si="3">C104*E104</f>
        <v>0</v>
      </c>
    </row>
    <row r="105" spans="1:6">
      <c r="A105" s="175"/>
      <c r="B105" s="179" t="s">
        <v>276</v>
      </c>
      <c r="C105" s="180">
        <v>252</v>
      </c>
      <c r="D105" s="180" t="s">
        <v>44</v>
      </c>
      <c r="E105" s="187">
        <v>0</v>
      </c>
      <c r="F105" s="181">
        <f t="shared" si="3"/>
        <v>0</v>
      </c>
    </row>
    <row r="106" spans="1:6">
      <c r="A106" s="175"/>
      <c r="B106" s="179" t="s">
        <v>233</v>
      </c>
      <c r="C106" s="180">
        <v>2</v>
      </c>
      <c r="D106" s="180" t="s">
        <v>222</v>
      </c>
      <c r="E106" s="187">
        <v>0</v>
      </c>
      <c r="F106" s="181">
        <f t="shared" si="3"/>
        <v>0</v>
      </c>
    </row>
    <row r="107" spans="1:6">
      <c r="A107" s="167"/>
      <c r="B107" s="182" t="s">
        <v>37</v>
      </c>
      <c r="C107" s="183"/>
      <c r="D107" s="183"/>
      <c r="E107" s="183"/>
      <c r="F107" s="184">
        <f>SUM(F104:F106)</f>
        <v>0</v>
      </c>
    </row>
    <row r="108" spans="1:6">
      <c r="A108" s="172"/>
      <c r="B108" s="172"/>
      <c r="C108" s="172"/>
      <c r="D108" s="172"/>
      <c r="E108" s="172"/>
      <c r="F108" s="172"/>
    </row>
    <row r="109" spans="1:6">
      <c r="A109" s="173"/>
      <c r="B109" s="174" t="s">
        <v>215</v>
      </c>
      <c r="C109" s="173"/>
      <c r="D109" s="173"/>
      <c r="E109" s="173"/>
      <c r="F109" s="173"/>
    </row>
    <row r="110" spans="1:6">
      <c r="B110" s="482"/>
      <c r="C110" s="482"/>
      <c r="D110" s="482"/>
      <c r="E110" s="482"/>
      <c r="F110" s="482"/>
    </row>
    <row r="111" spans="1:6">
      <c r="A111" s="175"/>
      <c r="B111" s="176" t="s">
        <v>219</v>
      </c>
      <c r="C111" s="177" t="s">
        <v>220</v>
      </c>
      <c r="D111" s="177" t="s">
        <v>36</v>
      </c>
      <c r="E111" s="178" t="s">
        <v>221</v>
      </c>
      <c r="F111" s="178" t="s">
        <v>37</v>
      </c>
    </row>
    <row r="112" spans="1:6">
      <c r="A112" s="175"/>
      <c r="B112" s="179" t="s">
        <v>241</v>
      </c>
      <c r="C112" s="180">
        <v>12</v>
      </c>
      <c r="D112" s="180" t="s">
        <v>223</v>
      </c>
      <c r="E112" s="187">
        <v>0</v>
      </c>
      <c r="F112" s="181">
        <f t="shared" ref="F112" si="4">C112*E112</f>
        <v>0</v>
      </c>
    </row>
    <row r="113" spans="1:6">
      <c r="A113" s="167"/>
      <c r="B113" s="182" t="s">
        <v>37</v>
      </c>
      <c r="C113" s="183"/>
      <c r="D113" s="183"/>
      <c r="E113" s="183"/>
      <c r="F113" s="184">
        <f>SUM(F112)</f>
        <v>0</v>
      </c>
    </row>
    <row r="116" spans="1:6">
      <c r="A116" s="173"/>
      <c r="B116" s="174" t="s">
        <v>277</v>
      </c>
      <c r="C116" s="173"/>
      <c r="D116" s="173"/>
      <c r="E116" s="173"/>
      <c r="F116" s="173"/>
    </row>
    <row r="117" spans="1:6">
      <c r="B117" s="482"/>
      <c r="C117" s="482"/>
      <c r="D117" s="482"/>
      <c r="E117" s="482"/>
      <c r="F117" s="482"/>
    </row>
    <row r="118" spans="1:6">
      <c r="A118" s="175"/>
      <c r="B118" s="176" t="s">
        <v>219</v>
      </c>
      <c r="C118" s="177" t="s">
        <v>220</v>
      </c>
      <c r="D118" s="177" t="s">
        <v>36</v>
      </c>
      <c r="E118" s="178" t="s">
        <v>221</v>
      </c>
      <c r="F118" s="178" t="s">
        <v>37</v>
      </c>
    </row>
    <row r="119" spans="1:6">
      <c r="A119" s="175"/>
      <c r="B119" s="147" t="s">
        <v>216</v>
      </c>
      <c r="C119" s="180">
        <v>1</v>
      </c>
      <c r="D119" s="180" t="s">
        <v>222</v>
      </c>
      <c r="E119" s="187">
        <v>0</v>
      </c>
      <c r="F119" s="181">
        <f t="shared" ref="F119" si="5">C119*E119</f>
        <v>0</v>
      </c>
    </row>
    <row r="120" spans="1:6">
      <c r="A120" s="167"/>
      <c r="B120" s="182" t="s">
        <v>37</v>
      </c>
      <c r="C120" s="183"/>
      <c r="D120" s="183"/>
      <c r="E120" s="183"/>
      <c r="F120" s="184">
        <f>SUM(F119)</f>
        <v>0</v>
      </c>
    </row>
    <row r="123" spans="1:6">
      <c r="A123" s="146"/>
      <c r="B123" s="149"/>
      <c r="D123" s="137"/>
      <c r="E123" s="137"/>
      <c r="F123" s="137"/>
    </row>
    <row r="124" spans="1:6">
      <c r="A124" s="146"/>
      <c r="D124" s="137"/>
      <c r="E124" s="142" t="s">
        <v>211</v>
      </c>
      <c r="F124" s="142" t="s">
        <v>278</v>
      </c>
    </row>
    <row r="125" spans="1:6" ht="18.75">
      <c r="A125" s="161" t="s">
        <v>197</v>
      </c>
      <c r="B125" s="162" t="s">
        <v>250</v>
      </c>
      <c r="C125" s="163"/>
      <c r="D125" s="164"/>
      <c r="E125" s="163"/>
      <c r="F125" s="163"/>
    </row>
    <row r="126" spans="1:6">
      <c r="A126" s="143"/>
      <c r="B126" s="482"/>
      <c r="C126" s="482"/>
      <c r="D126" s="482"/>
      <c r="E126" s="482"/>
      <c r="F126" s="482"/>
    </row>
    <row r="127" spans="1:6">
      <c r="A127" s="165"/>
    </row>
    <row r="128" spans="1:6" ht="15.75">
      <c r="A128" s="483" t="s">
        <v>212</v>
      </c>
      <c r="B128" s="483"/>
      <c r="C128" s="483"/>
      <c r="D128" s="483"/>
      <c r="E128" s="483"/>
      <c r="F128" s="483"/>
    </row>
    <row r="129" spans="1:6">
      <c r="A129" s="147"/>
      <c r="B129" s="147" t="s">
        <v>224</v>
      </c>
      <c r="C129" s="147"/>
      <c r="D129" s="147"/>
      <c r="E129" s="147"/>
      <c r="F129" s="166">
        <f>F153</f>
        <v>0</v>
      </c>
    </row>
    <row r="130" spans="1:6">
      <c r="A130" s="147"/>
      <c r="B130" s="147" t="s">
        <v>213</v>
      </c>
      <c r="C130" s="147"/>
      <c r="D130" s="147"/>
      <c r="E130" s="147"/>
      <c r="F130" s="166">
        <f>F175</f>
        <v>0</v>
      </c>
    </row>
    <row r="131" spans="1:6">
      <c r="A131" s="147"/>
      <c r="B131" s="147" t="s">
        <v>38</v>
      </c>
      <c r="C131" s="147"/>
      <c r="D131" s="147"/>
      <c r="E131" s="147"/>
      <c r="F131" s="166">
        <f>F181</f>
        <v>0</v>
      </c>
    </row>
    <row r="132" spans="1:6">
      <c r="A132" s="147"/>
      <c r="B132" s="147" t="s">
        <v>257</v>
      </c>
      <c r="C132" s="147"/>
      <c r="D132" s="147"/>
      <c r="E132" s="147"/>
      <c r="F132" s="166">
        <f>F190</f>
        <v>0</v>
      </c>
    </row>
    <row r="133" spans="1:6">
      <c r="A133" s="147"/>
      <c r="B133" s="147" t="s">
        <v>235</v>
      </c>
      <c r="C133" s="147"/>
      <c r="D133" s="147"/>
      <c r="E133" s="147"/>
      <c r="F133" s="166">
        <f>F206</f>
        <v>0</v>
      </c>
    </row>
    <row r="134" spans="1:6">
      <c r="A134" s="147"/>
      <c r="B134" s="147" t="s">
        <v>215</v>
      </c>
      <c r="C134" s="147"/>
      <c r="D134" s="147"/>
      <c r="E134" s="147"/>
      <c r="F134" s="166">
        <f>F199</f>
        <v>0</v>
      </c>
    </row>
    <row r="135" spans="1:6">
      <c r="A135" s="147"/>
      <c r="B135" s="147" t="s">
        <v>277</v>
      </c>
      <c r="C135" s="147"/>
      <c r="D135" s="147"/>
      <c r="E135" s="147"/>
      <c r="F135" s="166">
        <f>F212</f>
        <v>0</v>
      </c>
    </row>
    <row r="136" spans="1:6" ht="13.5" thickBot="1">
      <c r="A136" s="167"/>
      <c r="B136" s="168" t="s">
        <v>217</v>
      </c>
      <c r="C136" s="169"/>
      <c r="D136" s="169"/>
      <c r="E136" s="170"/>
      <c r="F136" s="171">
        <f>SUM(F129:F135)</f>
        <v>0</v>
      </c>
    </row>
    <row r="138" spans="1:6" ht="15.75">
      <c r="A138" s="483" t="s">
        <v>218</v>
      </c>
      <c r="B138" s="483"/>
      <c r="C138" s="483"/>
      <c r="D138" s="483"/>
      <c r="E138" s="483"/>
      <c r="F138" s="483"/>
    </row>
    <row r="139" spans="1:6">
      <c r="A139" s="172"/>
      <c r="B139" s="172"/>
      <c r="C139" s="172"/>
      <c r="D139" s="172"/>
      <c r="E139" s="172"/>
      <c r="F139" s="172"/>
    </row>
    <row r="140" spans="1:6">
      <c r="A140" s="173"/>
      <c r="B140" s="174" t="s">
        <v>224</v>
      </c>
      <c r="C140" s="173"/>
      <c r="D140" s="173"/>
      <c r="E140" s="173"/>
      <c r="F140" s="173"/>
    </row>
    <row r="141" spans="1:6">
      <c r="B141" s="482"/>
      <c r="C141" s="482"/>
      <c r="D141" s="482"/>
      <c r="E141" s="482"/>
      <c r="F141" s="482"/>
    </row>
    <row r="142" spans="1:6">
      <c r="A142" s="175"/>
      <c r="B142" s="176" t="s">
        <v>219</v>
      </c>
      <c r="C142" s="177" t="s">
        <v>220</v>
      </c>
      <c r="D142" s="177" t="s">
        <v>36</v>
      </c>
      <c r="E142" s="178" t="s">
        <v>221</v>
      </c>
      <c r="F142" s="178" t="s">
        <v>37</v>
      </c>
    </row>
    <row r="143" spans="1:6">
      <c r="A143" s="175"/>
      <c r="B143" s="211" t="s">
        <v>279</v>
      </c>
      <c r="C143" s="180"/>
      <c r="D143" s="180"/>
      <c r="E143" s="181"/>
      <c r="F143" s="181"/>
    </row>
    <row r="144" spans="1:6">
      <c r="A144" s="175"/>
      <c r="B144" s="179" t="s">
        <v>280</v>
      </c>
      <c r="C144" s="180">
        <v>12</v>
      </c>
      <c r="D144" s="180" t="s">
        <v>44</v>
      </c>
      <c r="E144" s="187">
        <v>0</v>
      </c>
      <c r="F144" s="181">
        <f>C144*E144</f>
        <v>0</v>
      </c>
    </row>
    <row r="145" spans="1:6">
      <c r="B145" s="185" t="s">
        <v>281</v>
      </c>
      <c r="C145" s="186"/>
      <c r="D145" s="186"/>
      <c r="E145" s="186"/>
      <c r="F145" s="186"/>
    </row>
    <row r="146" spans="1:6">
      <c r="A146" s="175"/>
      <c r="B146" s="179" t="s">
        <v>282</v>
      </c>
      <c r="C146" s="180">
        <v>12</v>
      </c>
      <c r="D146" s="180" t="s">
        <v>44</v>
      </c>
      <c r="E146" s="187">
        <v>0</v>
      </c>
      <c r="F146" s="181">
        <f t="shared" ref="F146:F152" si="6">C146*E146</f>
        <v>0</v>
      </c>
    </row>
    <row r="147" spans="1:6">
      <c r="A147" s="175"/>
      <c r="B147" s="179" t="s">
        <v>283</v>
      </c>
      <c r="C147" s="180">
        <v>3</v>
      </c>
      <c r="D147" s="180" t="s">
        <v>44</v>
      </c>
      <c r="E147" s="187">
        <v>0</v>
      </c>
      <c r="F147" s="181">
        <f t="shared" si="6"/>
        <v>0</v>
      </c>
    </row>
    <row r="148" spans="1:6">
      <c r="A148" s="175"/>
      <c r="B148" s="179" t="s">
        <v>284</v>
      </c>
      <c r="C148" s="180">
        <v>3</v>
      </c>
      <c r="D148" s="180" t="s">
        <v>44</v>
      </c>
      <c r="E148" s="187">
        <v>0</v>
      </c>
      <c r="F148" s="181">
        <f t="shared" si="6"/>
        <v>0</v>
      </c>
    </row>
    <row r="149" spans="1:6">
      <c r="A149" s="175"/>
      <c r="B149" s="179" t="s">
        <v>285</v>
      </c>
      <c r="C149" s="180">
        <v>1</v>
      </c>
      <c r="D149" s="180" t="s">
        <v>44</v>
      </c>
      <c r="E149" s="187">
        <v>0</v>
      </c>
      <c r="F149" s="181">
        <f t="shared" si="6"/>
        <v>0</v>
      </c>
    </row>
    <row r="150" spans="1:6">
      <c r="B150" s="185" t="s">
        <v>281</v>
      </c>
      <c r="C150" s="186"/>
      <c r="D150" s="186"/>
      <c r="E150" s="186"/>
      <c r="F150" s="186"/>
    </row>
    <row r="151" spans="1:6">
      <c r="A151" s="175"/>
      <c r="B151" s="179" t="s">
        <v>286</v>
      </c>
      <c r="C151" s="180">
        <v>2</v>
      </c>
      <c r="D151" s="180" t="s">
        <v>44</v>
      </c>
      <c r="E151" s="187">
        <v>0</v>
      </c>
      <c r="F151" s="181">
        <f t="shared" si="6"/>
        <v>0</v>
      </c>
    </row>
    <row r="152" spans="1:6">
      <c r="A152" s="175"/>
      <c r="B152" s="179" t="s">
        <v>287</v>
      </c>
      <c r="C152" s="180">
        <v>4</v>
      </c>
      <c r="D152" s="180" t="s">
        <v>44</v>
      </c>
      <c r="E152" s="187">
        <v>0</v>
      </c>
      <c r="F152" s="181">
        <f t="shared" si="6"/>
        <v>0</v>
      </c>
    </row>
    <row r="153" spans="1:6">
      <c r="A153" s="167"/>
      <c r="B153" s="182" t="s">
        <v>37</v>
      </c>
      <c r="C153" s="183"/>
      <c r="D153" s="183"/>
      <c r="E153" s="183"/>
      <c r="F153" s="184">
        <f>SUM(F144:F152)</f>
        <v>0</v>
      </c>
    </row>
    <row r="154" spans="1:6">
      <c r="A154" s="172"/>
      <c r="B154" s="172"/>
      <c r="C154" s="172"/>
      <c r="D154" s="172"/>
      <c r="E154" s="172"/>
      <c r="F154" s="172"/>
    </row>
    <row r="155" spans="1:6">
      <c r="A155" s="173"/>
      <c r="B155" s="174" t="s">
        <v>213</v>
      </c>
      <c r="C155" s="173"/>
      <c r="D155" s="173"/>
      <c r="E155" s="173"/>
      <c r="F155" s="173"/>
    </row>
    <row r="156" spans="1:6">
      <c r="B156" s="482"/>
      <c r="C156" s="482"/>
      <c r="D156" s="482"/>
      <c r="E156" s="482"/>
      <c r="F156" s="482"/>
    </row>
    <row r="157" spans="1:6">
      <c r="A157" s="175"/>
      <c r="B157" s="176" t="s">
        <v>219</v>
      </c>
      <c r="C157" s="177" t="s">
        <v>220</v>
      </c>
      <c r="D157" s="177" t="s">
        <v>36</v>
      </c>
      <c r="E157" s="178" t="s">
        <v>221</v>
      </c>
      <c r="F157" s="178" t="s">
        <v>37</v>
      </c>
    </row>
    <row r="158" spans="1:6">
      <c r="A158" s="175"/>
      <c r="B158" s="179" t="s">
        <v>288</v>
      </c>
      <c r="C158" s="180">
        <v>1</v>
      </c>
      <c r="D158" s="180" t="s">
        <v>44</v>
      </c>
      <c r="E158" s="187">
        <v>0</v>
      </c>
      <c r="F158" s="181">
        <f>C158*E158</f>
        <v>0</v>
      </c>
    </row>
    <row r="159" spans="1:6">
      <c r="A159" s="175"/>
      <c r="B159" s="179" t="s">
        <v>225</v>
      </c>
      <c r="C159" s="180">
        <v>1</v>
      </c>
      <c r="D159" s="180" t="s">
        <v>44</v>
      </c>
      <c r="E159" s="187">
        <v>0</v>
      </c>
      <c r="F159" s="181">
        <f t="shared" ref="F159:F174" si="7">C159*E159</f>
        <v>0</v>
      </c>
    </row>
    <row r="160" spans="1:6">
      <c r="A160" s="175"/>
      <c r="B160" s="179" t="s">
        <v>237</v>
      </c>
      <c r="C160" s="180">
        <v>60</v>
      </c>
      <c r="D160" s="180" t="s">
        <v>39</v>
      </c>
      <c r="E160" s="187">
        <v>0</v>
      </c>
      <c r="F160" s="181">
        <f t="shared" si="7"/>
        <v>0</v>
      </c>
    </row>
    <row r="161" spans="1:6">
      <c r="A161" s="175"/>
      <c r="B161" s="179" t="s">
        <v>289</v>
      </c>
      <c r="C161" s="180">
        <v>420</v>
      </c>
      <c r="D161" s="180" t="s">
        <v>39</v>
      </c>
      <c r="E161" s="187">
        <v>0</v>
      </c>
      <c r="F161" s="181">
        <f t="shared" si="7"/>
        <v>0</v>
      </c>
    </row>
    <row r="162" spans="1:6">
      <c r="A162" s="175"/>
      <c r="B162" s="179" t="s">
        <v>290</v>
      </c>
      <c r="C162" s="180">
        <v>4</v>
      </c>
      <c r="D162" s="180" t="s">
        <v>44</v>
      </c>
      <c r="E162" s="187">
        <v>0</v>
      </c>
      <c r="F162" s="181">
        <f t="shared" si="7"/>
        <v>0</v>
      </c>
    </row>
    <row r="163" spans="1:6">
      <c r="A163" s="175"/>
      <c r="B163" s="179" t="s">
        <v>226</v>
      </c>
      <c r="C163" s="180">
        <v>16</v>
      </c>
      <c r="D163" s="180" t="s">
        <v>44</v>
      </c>
      <c r="E163" s="187">
        <v>0</v>
      </c>
      <c r="F163" s="181">
        <f t="shared" si="7"/>
        <v>0</v>
      </c>
    </row>
    <row r="164" spans="1:6">
      <c r="A164" s="175"/>
      <c r="B164" s="179" t="s">
        <v>291</v>
      </c>
      <c r="C164" s="180">
        <v>20</v>
      </c>
      <c r="D164" s="180" t="s">
        <v>44</v>
      </c>
      <c r="E164" s="187">
        <v>0</v>
      </c>
      <c r="F164" s="181">
        <f t="shared" si="7"/>
        <v>0</v>
      </c>
    </row>
    <row r="165" spans="1:6">
      <c r="A165" s="175"/>
      <c r="B165" s="179" t="s">
        <v>292</v>
      </c>
      <c r="C165" s="180">
        <v>120</v>
      </c>
      <c r="D165" s="180" t="s">
        <v>39</v>
      </c>
      <c r="E165" s="187">
        <v>0</v>
      </c>
      <c r="F165" s="181">
        <f t="shared" si="7"/>
        <v>0</v>
      </c>
    </row>
    <row r="166" spans="1:6">
      <c r="A166" s="175"/>
      <c r="B166" s="179" t="s">
        <v>230</v>
      </c>
      <c r="C166" s="180">
        <v>125</v>
      </c>
      <c r="D166" s="180" t="s">
        <v>39</v>
      </c>
      <c r="E166" s="187">
        <v>0</v>
      </c>
      <c r="F166" s="181">
        <f t="shared" si="7"/>
        <v>0</v>
      </c>
    </row>
    <row r="167" spans="1:6">
      <c r="A167" s="175"/>
      <c r="B167" s="179" t="s">
        <v>238</v>
      </c>
      <c r="C167" s="180">
        <v>7</v>
      </c>
      <c r="D167" s="180" t="s">
        <v>44</v>
      </c>
      <c r="E167" s="187">
        <v>0</v>
      </c>
      <c r="F167" s="181">
        <f t="shared" si="7"/>
        <v>0</v>
      </c>
    </row>
    <row r="168" spans="1:6">
      <c r="A168" s="175"/>
      <c r="B168" s="179" t="s">
        <v>293</v>
      </c>
      <c r="C168" s="180">
        <v>8</v>
      </c>
      <c r="D168" s="180" t="s">
        <v>44</v>
      </c>
      <c r="E168" s="187">
        <v>0</v>
      </c>
      <c r="F168" s="181">
        <f t="shared" si="7"/>
        <v>0</v>
      </c>
    </row>
    <row r="169" spans="1:6">
      <c r="A169" s="175"/>
      <c r="B169" s="179" t="s">
        <v>294</v>
      </c>
      <c r="C169" s="180">
        <v>8</v>
      </c>
      <c r="D169" s="180" t="s">
        <v>44</v>
      </c>
      <c r="E169" s="187">
        <v>0</v>
      </c>
      <c r="F169" s="181">
        <f t="shared" si="7"/>
        <v>0</v>
      </c>
    </row>
    <row r="170" spans="1:6">
      <c r="A170" s="175"/>
      <c r="B170" s="179" t="s">
        <v>226</v>
      </c>
      <c r="C170" s="180">
        <v>32</v>
      </c>
      <c r="D170" s="180" t="s">
        <v>44</v>
      </c>
      <c r="E170" s="187">
        <v>0</v>
      </c>
      <c r="F170" s="181">
        <f t="shared" si="7"/>
        <v>0</v>
      </c>
    </row>
    <row r="171" spans="1:6">
      <c r="A171" s="175"/>
      <c r="B171" s="179" t="s">
        <v>228</v>
      </c>
      <c r="C171" s="180">
        <v>15</v>
      </c>
      <c r="D171" s="180" t="s">
        <v>39</v>
      </c>
      <c r="E171" s="187">
        <v>0</v>
      </c>
      <c r="F171" s="181">
        <f t="shared" si="7"/>
        <v>0</v>
      </c>
    </row>
    <row r="172" spans="1:6">
      <c r="A172" s="175"/>
      <c r="B172" s="179" t="s">
        <v>295</v>
      </c>
      <c r="C172" s="180">
        <v>20</v>
      </c>
      <c r="D172" s="180" t="s">
        <v>39</v>
      </c>
      <c r="E172" s="187">
        <v>0</v>
      </c>
      <c r="F172" s="181">
        <f t="shared" si="7"/>
        <v>0</v>
      </c>
    </row>
    <row r="173" spans="1:6">
      <c r="A173" s="175"/>
      <c r="B173" s="179" t="s">
        <v>296</v>
      </c>
      <c r="C173" s="180">
        <v>1</v>
      </c>
      <c r="D173" s="180" t="s">
        <v>222</v>
      </c>
      <c r="E173" s="187">
        <v>0</v>
      </c>
      <c r="F173" s="181">
        <f t="shared" si="7"/>
        <v>0</v>
      </c>
    </row>
    <row r="174" spans="1:6">
      <c r="A174" s="175"/>
      <c r="B174" s="179" t="s">
        <v>297</v>
      </c>
      <c r="C174" s="180">
        <v>1</v>
      </c>
      <c r="D174" s="180" t="s">
        <v>44</v>
      </c>
      <c r="E174" s="187">
        <v>0</v>
      </c>
      <c r="F174" s="181">
        <f t="shared" si="7"/>
        <v>0</v>
      </c>
    </row>
    <row r="175" spans="1:6">
      <c r="A175" s="167"/>
      <c r="B175" s="182" t="s">
        <v>37</v>
      </c>
      <c r="C175" s="183"/>
      <c r="D175" s="183"/>
      <c r="E175" s="183"/>
      <c r="F175" s="184">
        <f>SUM(F158:F174)</f>
        <v>0</v>
      </c>
    </row>
    <row r="176" spans="1:6">
      <c r="A176" s="172"/>
      <c r="B176" s="172"/>
      <c r="C176" s="172"/>
      <c r="D176" s="172"/>
      <c r="E176" s="172"/>
      <c r="F176" s="172"/>
    </row>
    <row r="177" spans="1:6">
      <c r="A177" s="173"/>
      <c r="B177" s="174" t="s">
        <v>38</v>
      </c>
      <c r="C177" s="173"/>
      <c r="D177" s="173"/>
      <c r="E177" s="173"/>
      <c r="F177" s="173"/>
    </row>
    <row r="178" spans="1:6">
      <c r="B178" s="482"/>
      <c r="C178" s="482"/>
      <c r="D178" s="482"/>
      <c r="E178" s="482"/>
      <c r="F178" s="482"/>
    </row>
    <row r="179" spans="1:6">
      <c r="A179" s="175"/>
      <c r="B179" s="176" t="s">
        <v>219</v>
      </c>
      <c r="C179" s="177" t="s">
        <v>220</v>
      </c>
      <c r="D179" s="177" t="s">
        <v>36</v>
      </c>
      <c r="E179" s="178" t="s">
        <v>221</v>
      </c>
      <c r="F179" s="178" t="s">
        <v>37</v>
      </c>
    </row>
    <row r="180" spans="1:6">
      <c r="A180" s="175"/>
      <c r="B180" s="179" t="s">
        <v>214</v>
      </c>
      <c r="C180" s="180">
        <v>1</v>
      </c>
      <c r="D180" s="180" t="s">
        <v>222</v>
      </c>
      <c r="E180" s="187">
        <v>0</v>
      </c>
      <c r="F180" s="181">
        <f t="shared" ref="F180" si="8">C180*E180</f>
        <v>0</v>
      </c>
    </row>
    <row r="181" spans="1:6">
      <c r="A181" s="167"/>
      <c r="B181" s="182" t="s">
        <v>37</v>
      </c>
      <c r="C181" s="183"/>
      <c r="D181" s="183"/>
      <c r="E181" s="183"/>
      <c r="F181" s="184">
        <f>SUM(F180)</f>
        <v>0</v>
      </c>
    </row>
    <row r="182" spans="1:6">
      <c r="A182" s="172"/>
      <c r="B182" s="172"/>
      <c r="C182" s="172"/>
      <c r="D182" s="172"/>
      <c r="E182" s="172"/>
      <c r="F182" s="172"/>
    </row>
    <row r="183" spans="1:6">
      <c r="A183" s="173"/>
      <c r="B183" s="174" t="s">
        <v>231</v>
      </c>
      <c r="C183" s="173"/>
      <c r="D183" s="173"/>
      <c r="E183" s="173"/>
      <c r="F183" s="173"/>
    </row>
    <row r="184" spans="1:6">
      <c r="B184" s="482"/>
      <c r="C184" s="482"/>
      <c r="D184" s="482"/>
      <c r="E184" s="482"/>
      <c r="F184" s="482"/>
    </row>
    <row r="185" spans="1:6">
      <c r="A185" s="175"/>
      <c r="B185" s="176" t="s">
        <v>219</v>
      </c>
      <c r="C185" s="177" t="s">
        <v>220</v>
      </c>
      <c r="D185" s="177" t="s">
        <v>36</v>
      </c>
      <c r="E185" s="178" t="s">
        <v>221</v>
      </c>
      <c r="F185" s="178" t="s">
        <v>37</v>
      </c>
    </row>
    <row r="186" spans="1:6">
      <c r="A186" s="175"/>
      <c r="B186" s="179" t="s">
        <v>276</v>
      </c>
      <c r="C186" s="180">
        <v>4</v>
      </c>
      <c r="D186" s="180" t="s">
        <v>44</v>
      </c>
      <c r="E186" s="187">
        <v>0</v>
      </c>
      <c r="F186" s="181">
        <f t="shared" ref="F186:F189" si="9">C186*E186</f>
        <v>0</v>
      </c>
    </row>
    <row r="187" spans="1:6">
      <c r="A187" s="175"/>
      <c r="B187" s="179" t="s">
        <v>233</v>
      </c>
      <c r="C187" s="180">
        <v>1</v>
      </c>
      <c r="D187" s="180" t="s">
        <v>222</v>
      </c>
      <c r="E187" s="187">
        <v>0</v>
      </c>
      <c r="F187" s="181">
        <f t="shared" si="9"/>
        <v>0</v>
      </c>
    </row>
    <row r="188" spans="1:6">
      <c r="A188" s="175"/>
      <c r="B188" s="179" t="s">
        <v>298</v>
      </c>
      <c r="C188" s="180">
        <v>1</v>
      </c>
      <c r="D188" s="180" t="s">
        <v>222</v>
      </c>
      <c r="E188" s="187">
        <v>0</v>
      </c>
      <c r="F188" s="181">
        <f t="shared" si="9"/>
        <v>0</v>
      </c>
    </row>
    <row r="189" spans="1:6">
      <c r="A189" s="175"/>
      <c r="B189" s="179" t="s">
        <v>276</v>
      </c>
      <c r="C189" s="180">
        <v>8</v>
      </c>
      <c r="D189" s="180" t="s">
        <v>44</v>
      </c>
      <c r="E189" s="187">
        <v>0</v>
      </c>
      <c r="F189" s="181">
        <f t="shared" si="9"/>
        <v>0</v>
      </c>
    </row>
    <row r="190" spans="1:6">
      <c r="A190" s="167"/>
      <c r="B190" s="182" t="s">
        <v>37</v>
      </c>
      <c r="C190" s="183"/>
      <c r="D190" s="183"/>
      <c r="E190" s="183"/>
      <c r="F190" s="184">
        <f>SUM(F186:F189)</f>
        <v>0</v>
      </c>
    </row>
    <row r="191" spans="1:6">
      <c r="A191" s="172"/>
      <c r="B191" s="172"/>
      <c r="C191" s="172"/>
      <c r="D191" s="172"/>
      <c r="E191" s="172"/>
      <c r="F191" s="172"/>
    </row>
    <row r="192" spans="1:6">
      <c r="A192" s="173"/>
      <c r="B192" s="174" t="s">
        <v>215</v>
      </c>
      <c r="C192" s="173"/>
      <c r="D192" s="173"/>
      <c r="E192" s="173"/>
      <c r="F192" s="173"/>
    </row>
    <row r="193" spans="1:6">
      <c r="B193" s="482"/>
      <c r="C193" s="482"/>
      <c r="D193" s="482"/>
      <c r="E193" s="482"/>
      <c r="F193" s="482"/>
    </row>
    <row r="194" spans="1:6">
      <c r="A194" s="175"/>
      <c r="B194" s="176" t="s">
        <v>219</v>
      </c>
      <c r="C194" s="177" t="s">
        <v>220</v>
      </c>
      <c r="D194" s="177" t="s">
        <v>36</v>
      </c>
      <c r="E194" s="178" t="s">
        <v>221</v>
      </c>
      <c r="F194" s="178" t="s">
        <v>37</v>
      </c>
    </row>
    <row r="195" spans="1:6">
      <c r="A195" s="175"/>
      <c r="B195" s="179" t="s">
        <v>234</v>
      </c>
      <c r="C195" s="180">
        <v>4</v>
      </c>
      <c r="D195" s="180" t="s">
        <v>223</v>
      </c>
      <c r="E195" s="187">
        <v>0</v>
      </c>
      <c r="F195" s="181">
        <f>C195*E195</f>
        <v>0</v>
      </c>
    </row>
    <row r="196" spans="1:6">
      <c r="A196" s="175"/>
      <c r="B196" s="179" t="s">
        <v>240</v>
      </c>
      <c r="C196" s="180">
        <v>4</v>
      </c>
      <c r="D196" s="180" t="s">
        <v>223</v>
      </c>
      <c r="E196" s="187">
        <v>0</v>
      </c>
      <c r="F196" s="181">
        <f t="shared" ref="F196:F198" si="10">C196*E196</f>
        <v>0</v>
      </c>
    </row>
    <row r="197" spans="1:6">
      <c r="A197" s="175"/>
      <c r="B197" s="179" t="s">
        <v>241</v>
      </c>
      <c r="C197" s="180">
        <v>16</v>
      </c>
      <c r="D197" s="180" t="s">
        <v>223</v>
      </c>
      <c r="E197" s="187">
        <v>0</v>
      </c>
      <c r="F197" s="181">
        <f t="shared" si="10"/>
        <v>0</v>
      </c>
    </row>
    <row r="198" spans="1:6">
      <c r="A198" s="175"/>
      <c r="B198" s="179" t="s">
        <v>299</v>
      </c>
      <c r="C198" s="180">
        <v>8</v>
      </c>
      <c r="D198" s="180" t="s">
        <v>223</v>
      </c>
      <c r="E198" s="187">
        <v>0</v>
      </c>
      <c r="F198" s="181">
        <f t="shared" si="10"/>
        <v>0</v>
      </c>
    </row>
    <row r="199" spans="1:6">
      <c r="A199" s="167"/>
      <c r="B199" s="182" t="s">
        <v>37</v>
      </c>
      <c r="C199" s="183"/>
      <c r="D199" s="183"/>
      <c r="E199" s="183"/>
      <c r="F199" s="184">
        <f>SUM(F195:F198)</f>
        <v>0</v>
      </c>
    </row>
    <row r="200" spans="1:6">
      <c r="A200" s="172"/>
      <c r="B200" s="172"/>
      <c r="C200" s="172"/>
      <c r="D200" s="172"/>
      <c r="E200" s="172"/>
      <c r="F200" s="172"/>
    </row>
    <row r="201" spans="1:6">
      <c r="A201" s="173"/>
      <c r="B201" s="174" t="s">
        <v>242</v>
      </c>
      <c r="C201" s="173"/>
      <c r="D201" s="173"/>
      <c r="E201" s="173"/>
      <c r="F201" s="173"/>
    </row>
    <row r="202" spans="1:6">
      <c r="B202" s="482"/>
      <c r="C202" s="482"/>
      <c r="D202" s="482"/>
      <c r="E202" s="482"/>
      <c r="F202" s="482"/>
    </row>
    <row r="203" spans="1:6">
      <c r="A203" s="175"/>
      <c r="B203" s="176" t="s">
        <v>219</v>
      </c>
      <c r="C203" s="177" t="s">
        <v>220</v>
      </c>
      <c r="D203" s="177" t="s">
        <v>36</v>
      </c>
      <c r="E203" s="178" t="s">
        <v>221</v>
      </c>
      <c r="F203" s="178" t="s">
        <v>37</v>
      </c>
    </row>
    <row r="204" spans="1:6">
      <c r="A204" s="175"/>
      <c r="B204" s="179" t="s">
        <v>300</v>
      </c>
      <c r="C204" s="180">
        <v>4</v>
      </c>
      <c r="D204" s="180" t="s">
        <v>223</v>
      </c>
      <c r="E204" s="187">
        <v>0</v>
      </c>
      <c r="F204" s="181">
        <f t="shared" ref="F204:F205" si="11">C204*E204</f>
        <v>0</v>
      </c>
    </row>
    <row r="205" spans="1:6">
      <c r="A205" s="175"/>
      <c r="B205" s="179" t="s">
        <v>243</v>
      </c>
      <c r="C205" s="180">
        <v>1</v>
      </c>
      <c r="D205" s="180" t="s">
        <v>223</v>
      </c>
      <c r="E205" s="187">
        <v>0</v>
      </c>
      <c r="F205" s="181">
        <f t="shared" si="11"/>
        <v>0</v>
      </c>
    </row>
    <row r="206" spans="1:6">
      <c r="A206" s="167"/>
      <c r="B206" s="182" t="s">
        <v>37</v>
      </c>
      <c r="C206" s="183"/>
      <c r="D206" s="183"/>
      <c r="E206" s="183"/>
      <c r="F206" s="184">
        <f>SUM(F204:F205)</f>
        <v>0</v>
      </c>
    </row>
    <row r="207" spans="1:6">
      <c r="A207" s="212"/>
      <c r="B207" s="212"/>
      <c r="C207" s="212"/>
      <c r="D207" s="212"/>
      <c r="E207" s="212"/>
      <c r="F207" s="212"/>
    </row>
    <row r="208" spans="1:6">
      <c r="A208" s="173"/>
      <c r="B208" s="174" t="s">
        <v>277</v>
      </c>
      <c r="C208" s="173"/>
      <c r="D208" s="173"/>
      <c r="E208" s="173"/>
      <c r="F208" s="173"/>
    </row>
    <row r="209" spans="1:6">
      <c r="B209" s="482"/>
      <c r="C209" s="482"/>
      <c r="D209" s="482"/>
      <c r="E209" s="482"/>
      <c r="F209" s="482"/>
    </row>
    <row r="210" spans="1:6">
      <c r="A210" s="175"/>
      <c r="B210" s="176" t="s">
        <v>219</v>
      </c>
      <c r="C210" s="177" t="s">
        <v>220</v>
      </c>
      <c r="D210" s="177" t="s">
        <v>36</v>
      </c>
      <c r="E210" s="178" t="s">
        <v>221</v>
      </c>
      <c r="F210" s="178" t="s">
        <v>37</v>
      </c>
    </row>
    <row r="211" spans="1:6">
      <c r="A211" s="175"/>
      <c r="B211" s="147" t="s">
        <v>216</v>
      </c>
      <c r="C211" s="180">
        <v>1</v>
      </c>
      <c r="D211" s="180" t="s">
        <v>222</v>
      </c>
      <c r="E211" s="187">
        <v>0</v>
      </c>
      <c r="F211" s="181">
        <f t="shared" ref="F211" si="12">C211*E211</f>
        <v>0</v>
      </c>
    </row>
    <row r="212" spans="1:6">
      <c r="A212" s="167"/>
      <c r="B212" s="182" t="s">
        <v>37</v>
      </c>
      <c r="C212" s="183"/>
      <c r="D212" s="183"/>
      <c r="E212" s="183"/>
      <c r="F212" s="184">
        <f>SUM(F211)</f>
        <v>0</v>
      </c>
    </row>
    <row r="213" spans="1:6">
      <c r="A213" s="212"/>
      <c r="B213" s="212"/>
      <c r="C213" s="212"/>
      <c r="D213" s="212"/>
      <c r="E213" s="212"/>
      <c r="F213" s="212"/>
    </row>
    <row r="214" spans="1:6">
      <c r="A214" s="146"/>
      <c r="B214" s="149"/>
      <c r="D214" s="137"/>
      <c r="E214" s="137"/>
      <c r="F214" s="137"/>
    </row>
    <row r="215" spans="1:6">
      <c r="A215" s="146"/>
      <c r="D215" s="137"/>
      <c r="E215" s="142" t="s">
        <v>211</v>
      </c>
      <c r="F215" s="142" t="s">
        <v>301</v>
      </c>
    </row>
    <row r="216" spans="1:6" ht="18.75">
      <c r="A216" s="161" t="s">
        <v>197</v>
      </c>
      <c r="B216" s="162" t="s">
        <v>251</v>
      </c>
      <c r="C216" s="163"/>
      <c r="D216" s="164"/>
      <c r="E216" s="163"/>
      <c r="F216" s="163"/>
    </row>
    <row r="217" spans="1:6">
      <c r="A217" s="143"/>
      <c r="B217" s="482"/>
      <c r="C217" s="482"/>
      <c r="D217" s="482"/>
      <c r="E217" s="482"/>
      <c r="F217" s="482"/>
    </row>
    <row r="218" spans="1:6">
      <c r="A218" s="165"/>
    </row>
    <row r="219" spans="1:6" ht="15.75">
      <c r="A219" s="483" t="s">
        <v>212</v>
      </c>
      <c r="B219" s="483"/>
      <c r="C219" s="483"/>
      <c r="D219" s="483"/>
      <c r="E219" s="483"/>
      <c r="F219" s="483"/>
    </row>
    <row r="220" spans="1:6">
      <c r="A220" s="147"/>
      <c r="B220" s="147" t="s">
        <v>213</v>
      </c>
      <c r="C220" s="147"/>
      <c r="D220" s="147"/>
      <c r="E220" s="147"/>
      <c r="F220" s="166">
        <f>F249</f>
        <v>0</v>
      </c>
    </row>
    <row r="221" spans="1:6">
      <c r="A221" s="147"/>
      <c r="B221" s="147" t="s">
        <v>214</v>
      </c>
      <c r="C221" s="147"/>
      <c r="D221" s="147"/>
      <c r="E221" s="147"/>
      <c r="F221" s="166">
        <f>F255</f>
        <v>0</v>
      </c>
    </row>
    <row r="222" spans="1:6">
      <c r="A222" s="147"/>
      <c r="B222" s="147" t="s">
        <v>215</v>
      </c>
      <c r="C222" s="147"/>
      <c r="D222" s="147"/>
      <c r="E222" s="147"/>
      <c r="F222" s="166">
        <f>F264</f>
        <v>0</v>
      </c>
    </row>
    <row r="223" spans="1:6">
      <c r="A223" s="147"/>
      <c r="B223" s="147" t="s">
        <v>216</v>
      </c>
      <c r="C223" s="147"/>
      <c r="D223" s="147"/>
      <c r="E223" s="147"/>
      <c r="F223" s="166">
        <f>F270</f>
        <v>0</v>
      </c>
    </row>
    <row r="224" spans="1:6" ht="13.5" thickBot="1">
      <c r="A224" s="167"/>
      <c r="B224" s="168" t="s">
        <v>217</v>
      </c>
      <c r="C224" s="169"/>
      <c r="D224" s="169"/>
      <c r="E224" s="170"/>
      <c r="F224" s="171">
        <f>SUM(F220:F223)</f>
        <v>0</v>
      </c>
    </row>
    <row r="226" spans="1:6" ht="15.75">
      <c r="A226" s="483" t="s">
        <v>218</v>
      </c>
      <c r="B226" s="483"/>
      <c r="C226" s="483"/>
      <c r="D226" s="483"/>
      <c r="E226" s="483"/>
      <c r="F226" s="483"/>
    </row>
    <row r="227" spans="1:6">
      <c r="A227" s="172"/>
      <c r="B227" s="172"/>
      <c r="C227" s="172"/>
      <c r="D227" s="172"/>
      <c r="E227" s="172"/>
      <c r="F227" s="172"/>
    </row>
    <row r="228" spans="1:6">
      <c r="A228" s="173"/>
      <c r="B228" s="174" t="s">
        <v>213</v>
      </c>
      <c r="C228" s="173"/>
      <c r="D228" s="173"/>
      <c r="E228" s="173"/>
      <c r="F228" s="173"/>
    </row>
    <row r="229" spans="1:6">
      <c r="B229" s="482"/>
      <c r="C229" s="482"/>
      <c r="D229" s="482"/>
      <c r="E229" s="482"/>
      <c r="F229" s="482"/>
    </row>
    <row r="230" spans="1:6">
      <c r="A230" s="175"/>
      <c r="B230" s="176" t="s">
        <v>219</v>
      </c>
      <c r="C230" s="177" t="s">
        <v>220</v>
      </c>
      <c r="D230" s="177" t="s">
        <v>36</v>
      </c>
      <c r="E230" s="178" t="s">
        <v>221</v>
      </c>
      <c r="F230" s="178" t="s">
        <v>37</v>
      </c>
    </row>
    <row r="231" spans="1:6">
      <c r="A231" s="175"/>
      <c r="B231" s="179" t="s">
        <v>302</v>
      </c>
      <c r="C231" s="180">
        <v>22</v>
      </c>
      <c r="D231" s="180" t="s">
        <v>44</v>
      </c>
      <c r="E231" s="187">
        <v>0</v>
      </c>
      <c r="F231" s="181">
        <f>C231*E231</f>
        <v>0</v>
      </c>
    </row>
    <row r="232" spans="1:6">
      <c r="A232" s="175"/>
      <c r="B232" s="179" t="s">
        <v>303</v>
      </c>
      <c r="C232" s="180">
        <v>22</v>
      </c>
      <c r="D232" s="180" t="s">
        <v>44</v>
      </c>
      <c r="E232" s="187">
        <v>0</v>
      </c>
      <c r="F232" s="181">
        <f t="shared" ref="F232:F248" si="13">C232*E232</f>
        <v>0</v>
      </c>
    </row>
    <row r="233" spans="1:6">
      <c r="A233" s="175"/>
      <c r="B233" s="179" t="s">
        <v>304</v>
      </c>
      <c r="C233" s="180">
        <v>4</v>
      </c>
      <c r="D233" s="180" t="s">
        <v>44</v>
      </c>
      <c r="E233" s="187">
        <v>0</v>
      </c>
      <c r="F233" s="181">
        <f t="shared" si="13"/>
        <v>0</v>
      </c>
    </row>
    <row r="234" spans="1:6">
      <c r="A234" s="175"/>
      <c r="B234" s="179" t="s">
        <v>305</v>
      </c>
      <c r="C234" s="180">
        <v>20</v>
      </c>
      <c r="D234" s="180" t="s">
        <v>44</v>
      </c>
      <c r="E234" s="187">
        <v>0</v>
      </c>
      <c r="F234" s="181">
        <f t="shared" si="13"/>
        <v>0</v>
      </c>
    </row>
    <row r="235" spans="1:6">
      <c r="A235" s="175"/>
      <c r="B235" s="179" t="s">
        <v>306</v>
      </c>
      <c r="C235" s="180">
        <v>20</v>
      </c>
      <c r="D235" s="180" t="s">
        <v>44</v>
      </c>
      <c r="E235" s="187">
        <v>0</v>
      </c>
      <c r="F235" s="181">
        <f t="shared" si="13"/>
        <v>0</v>
      </c>
    </row>
    <row r="236" spans="1:6">
      <c r="A236" s="175"/>
      <c r="B236" s="179" t="s">
        <v>307</v>
      </c>
      <c r="C236" s="180">
        <v>22</v>
      </c>
      <c r="D236" s="180" t="s">
        <v>44</v>
      </c>
      <c r="E236" s="187">
        <v>0</v>
      </c>
      <c r="F236" s="181">
        <f t="shared" si="13"/>
        <v>0</v>
      </c>
    </row>
    <row r="237" spans="1:6">
      <c r="A237" s="175"/>
      <c r="B237" s="179" t="s">
        <v>308</v>
      </c>
      <c r="C237" s="180">
        <v>18</v>
      </c>
      <c r="D237" s="180" t="s">
        <v>44</v>
      </c>
      <c r="E237" s="187">
        <v>0</v>
      </c>
      <c r="F237" s="181">
        <f t="shared" si="13"/>
        <v>0</v>
      </c>
    </row>
    <row r="238" spans="1:6">
      <c r="A238" s="175"/>
      <c r="B238" s="179" t="s">
        <v>309</v>
      </c>
      <c r="C238" s="180">
        <v>35</v>
      </c>
      <c r="D238" s="180" t="s">
        <v>44</v>
      </c>
      <c r="E238" s="187">
        <v>0</v>
      </c>
      <c r="F238" s="181">
        <f t="shared" si="13"/>
        <v>0</v>
      </c>
    </row>
    <row r="239" spans="1:6">
      <c r="A239" s="175"/>
      <c r="B239" s="179" t="s">
        <v>310</v>
      </c>
      <c r="C239" s="180">
        <v>22</v>
      </c>
      <c r="D239" s="180" t="s">
        <v>44</v>
      </c>
      <c r="E239" s="187">
        <v>0</v>
      </c>
      <c r="F239" s="181">
        <f t="shared" si="13"/>
        <v>0</v>
      </c>
    </row>
    <row r="240" spans="1:6">
      <c r="A240" s="175"/>
      <c r="B240" s="179" t="s">
        <v>311</v>
      </c>
      <c r="C240" s="180">
        <v>44</v>
      </c>
      <c r="D240" s="180" t="s">
        <v>44</v>
      </c>
      <c r="E240" s="187">
        <v>0</v>
      </c>
      <c r="F240" s="181">
        <f t="shared" si="13"/>
        <v>0</v>
      </c>
    </row>
    <row r="241" spans="1:6">
      <c r="A241" s="175"/>
      <c r="B241" s="179"/>
      <c r="C241" s="180"/>
      <c r="D241" s="180"/>
      <c r="E241" s="181"/>
      <c r="F241" s="181"/>
    </row>
    <row r="242" spans="1:6">
      <c r="A242" s="175"/>
      <c r="B242" s="179" t="s">
        <v>312</v>
      </c>
      <c r="C242" s="180">
        <v>24</v>
      </c>
      <c r="D242" s="180" t="s">
        <v>44</v>
      </c>
      <c r="E242" s="187">
        <v>0</v>
      </c>
      <c r="F242" s="181">
        <f t="shared" si="13"/>
        <v>0</v>
      </c>
    </row>
    <row r="243" spans="1:6">
      <c r="B243" s="185" t="s">
        <v>313</v>
      </c>
      <c r="C243" s="186"/>
      <c r="D243" s="186"/>
      <c r="E243" s="186"/>
      <c r="F243" s="181"/>
    </row>
    <row r="244" spans="1:6">
      <c r="A244" s="175"/>
      <c r="B244" s="179"/>
      <c r="C244" s="180"/>
      <c r="D244" s="180"/>
      <c r="E244" s="181"/>
      <c r="F244" s="181"/>
    </row>
    <row r="245" spans="1:6">
      <c r="A245" s="175"/>
      <c r="B245" s="179" t="s">
        <v>314</v>
      </c>
      <c r="C245" s="180">
        <v>1</v>
      </c>
      <c r="D245" s="180" t="s">
        <v>44</v>
      </c>
      <c r="E245" s="187">
        <v>0</v>
      </c>
      <c r="F245" s="181">
        <f t="shared" si="13"/>
        <v>0</v>
      </c>
    </row>
    <row r="246" spans="1:6">
      <c r="A246" s="175"/>
      <c r="B246" s="179" t="s">
        <v>315</v>
      </c>
      <c r="C246" s="180">
        <v>1</v>
      </c>
      <c r="D246" s="180" t="s">
        <v>44</v>
      </c>
      <c r="E246" s="187">
        <v>0</v>
      </c>
      <c r="F246" s="181">
        <f t="shared" si="13"/>
        <v>0</v>
      </c>
    </row>
    <row r="247" spans="1:6">
      <c r="A247" s="175"/>
      <c r="B247" s="179" t="s">
        <v>316</v>
      </c>
      <c r="C247" s="180">
        <v>1</v>
      </c>
      <c r="D247" s="180" t="s">
        <v>44</v>
      </c>
      <c r="E247" s="187">
        <v>0</v>
      </c>
      <c r="F247" s="181">
        <f t="shared" si="13"/>
        <v>0</v>
      </c>
    </row>
    <row r="248" spans="1:6">
      <c r="A248" s="175"/>
      <c r="B248" s="179" t="s">
        <v>317</v>
      </c>
      <c r="C248" s="180">
        <v>10</v>
      </c>
      <c r="D248" s="180" t="s">
        <v>44</v>
      </c>
      <c r="E248" s="187">
        <v>0</v>
      </c>
      <c r="F248" s="181">
        <f t="shared" si="13"/>
        <v>0</v>
      </c>
    </row>
    <row r="249" spans="1:6">
      <c r="A249" s="167"/>
      <c r="B249" s="182" t="s">
        <v>37</v>
      </c>
      <c r="C249" s="183"/>
      <c r="D249" s="183"/>
      <c r="E249" s="183"/>
      <c r="F249" s="184">
        <f>SUM(F231:F248)</f>
        <v>0</v>
      </c>
    </row>
    <row r="250" spans="1:6">
      <c r="A250" s="172"/>
      <c r="B250" s="172"/>
      <c r="C250" s="172"/>
      <c r="D250" s="172"/>
      <c r="E250" s="172"/>
      <c r="F250" s="172"/>
    </row>
    <row r="251" spans="1:6">
      <c r="A251" s="173"/>
      <c r="B251" s="174" t="s">
        <v>38</v>
      </c>
      <c r="C251" s="173"/>
      <c r="D251" s="173"/>
      <c r="E251" s="173"/>
      <c r="F251" s="173"/>
    </row>
    <row r="252" spans="1:6">
      <c r="B252" s="482"/>
      <c r="C252" s="482"/>
      <c r="D252" s="482"/>
      <c r="E252" s="482"/>
      <c r="F252" s="482"/>
    </row>
    <row r="253" spans="1:6">
      <c r="A253" s="175"/>
      <c r="B253" s="176" t="s">
        <v>219</v>
      </c>
      <c r="C253" s="177" t="s">
        <v>220</v>
      </c>
      <c r="D253" s="177" t="s">
        <v>36</v>
      </c>
      <c r="E253" s="178" t="s">
        <v>221</v>
      </c>
      <c r="F253" s="178" t="s">
        <v>37</v>
      </c>
    </row>
    <row r="254" spans="1:6">
      <c r="A254" s="175"/>
      <c r="B254" s="179" t="s">
        <v>214</v>
      </c>
      <c r="C254" s="180">
        <v>1</v>
      </c>
      <c r="D254" s="180" t="s">
        <v>222</v>
      </c>
      <c r="E254" s="187">
        <v>0</v>
      </c>
      <c r="F254" s="181">
        <f t="shared" ref="F254" si="14">C254*E254</f>
        <v>0</v>
      </c>
    </row>
    <row r="255" spans="1:6">
      <c r="A255" s="167"/>
      <c r="B255" s="182" t="s">
        <v>37</v>
      </c>
      <c r="C255" s="183"/>
      <c r="D255" s="183"/>
      <c r="E255" s="183"/>
      <c r="F255" s="184">
        <f>SUM(F254)</f>
        <v>0</v>
      </c>
    </row>
    <row r="256" spans="1:6">
      <c r="A256" s="172"/>
      <c r="B256" s="172"/>
      <c r="C256" s="172"/>
      <c r="D256" s="172"/>
      <c r="E256" s="172"/>
      <c r="F256" s="172"/>
    </row>
    <row r="257" spans="1:6">
      <c r="A257" s="173"/>
      <c r="B257" s="174" t="s">
        <v>215</v>
      </c>
      <c r="C257" s="173"/>
      <c r="D257" s="173"/>
      <c r="E257" s="173"/>
      <c r="F257" s="173"/>
    </row>
    <row r="258" spans="1:6">
      <c r="B258" s="482"/>
      <c r="C258" s="482"/>
      <c r="D258" s="482"/>
      <c r="E258" s="482"/>
      <c r="F258" s="482"/>
    </row>
    <row r="259" spans="1:6">
      <c r="A259" s="175"/>
      <c r="B259" s="176" t="s">
        <v>219</v>
      </c>
      <c r="C259" s="177" t="s">
        <v>220</v>
      </c>
      <c r="D259" s="177" t="s">
        <v>36</v>
      </c>
      <c r="E259" s="178" t="s">
        <v>221</v>
      </c>
      <c r="F259" s="178" t="s">
        <v>37</v>
      </c>
    </row>
    <row r="260" spans="1:6">
      <c r="A260" s="175"/>
      <c r="B260" s="179" t="s">
        <v>240</v>
      </c>
      <c r="C260" s="180">
        <v>8</v>
      </c>
      <c r="D260" s="180" t="s">
        <v>223</v>
      </c>
      <c r="E260" s="187">
        <v>0</v>
      </c>
      <c r="F260" s="181">
        <f>C260*E260</f>
        <v>0</v>
      </c>
    </row>
    <row r="261" spans="1:6">
      <c r="A261" s="175"/>
      <c r="B261" s="179" t="s">
        <v>241</v>
      </c>
      <c r="C261" s="180">
        <v>8</v>
      </c>
      <c r="D261" s="180" t="s">
        <v>223</v>
      </c>
      <c r="E261" s="187">
        <v>0</v>
      </c>
      <c r="F261" s="181">
        <f t="shared" ref="F261:F263" si="15">C261*E261</f>
        <v>0</v>
      </c>
    </row>
    <row r="262" spans="1:6">
      <c r="A262" s="175"/>
      <c r="B262" s="179" t="s">
        <v>318</v>
      </c>
      <c r="C262" s="180">
        <v>12</v>
      </c>
      <c r="D262" s="180" t="s">
        <v>223</v>
      </c>
      <c r="E262" s="187">
        <v>0</v>
      </c>
      <c r="F262" s="181">
        <f t="shared" si="15"/>
        <v>0</v>
      </c>
    </row>
    <row r="263" spans="1:6">
      <c r="A263" s="175"/>
      <c r="B263" s="179" t="s">
        <v>319</v>
      </c>
      <c r="C263" s="180">
        <v>8</v>
      </c>
      <c r="D263" s="180" t="s">
        <v>223</v>
      </c>
      <c r="E263" s="187">
        <v>0</v>
      </c>
      <c r="F263" s="181">
        <f t="shared" si="15"/>
        <v>0</v>
      </c>
    </row>
    <row r="264" spans="1:6">
      <c r="A264" s="167"/>
      <c r="B264" s="182" t="s">
        <v>37</v>
      </c>
      <c r="C264" s="183"/>
      <c r="D264" s="183"/>
      <c r="E264" s="183"/>
      <c r="F264" s="184">
        <f>SUM(F260:F263)</f>
        <v>0</v>
      </c>
    </row>
    <row r="266" spans="1:6">
      <c r="A266" s="173"/>
      <c r="B266" s="174" t="s">
        <v>277</v>
      </c>
      <c r="C266" s="173"/>
      <c r="D266" s="173"/>
      <c r="E266" s="173"/>
      <c r="F266" s="173"/>
    </row>
    <row r="267" spans="1:6">
      <c r="B267" s="482"/>
      <c r="C267" s="482"/>
      <c r="D267" s="482"/>
      <c r="E267" s="482"/>
      <c r="F267" s="482"/>
    </row>
    <row r="268" spans="1:6">
      <c r="A268" s="175"/>
      <c r="B268" s="176" t="s">
        <v>219</v>
      </c>
      <c r="C268" s="177" t="s">
        <v>220</v>
      </c>
      <c r="D268" s="177" t="s">
        <v>36</v>
      </c>
      <c r="E268" s="178" t="s">
        <v>221</v>
      </c>
      <c r="F268" s="178" t="s">
        <v>37</v>
      </c>
    </row>
    <row r="269" spans="1:6">
      <c r="A269" s="175"/>
      <c r="B269" s="147" t="s">
        <v>216</v>
      </c>
      <c r="C269" s="180">
        <v>1</v>
      </c>
      <c r="D269" s="180" t="s">
        <v>222</v>
      </c>
      <c r="E269" s="187">
        <v>0</v>
      </c>
      <c r="F269" s="181">
        <f t="shared" ref="F269" si="16">C269*E269</f>
        <v>0</v>
      </c>
    </row>
    <row r="270" spans="1:6">
      <c r="A270" s="167"/>
      <c r="B270" s="182" t="s">
        <v>37</v>
      </c>
      <c r="C270" s="183"/>
      <c r="D270" s="183"/>
      <c r="E270" s="183"/>
      <c r="F270" s="184">
        <f>SUM(F269)</f>
        <v>0</v>
      </c>
    </row>
    <row r="273" spans="1:6">
      <c r="A273" s="212"/>
      <c r="B273" s="212"/>
      <c r="C273" s="212"/>
      <c r="D273" s="212"/>
      <c r="E273" s="212"/>
      <c r="F273" s="212"/>
    </row>
    <row r="274" spans="1:6">
      <c r="A274" s="146"/>
      <c r="B274" s="149"/>
      <c r="D274" s="137"/>
      <c r="E274" s="137"/>
      <c r="F274" s="137"/>
    </row>
    <row r="275" spans="1:6">
      <c r="A275" s="146"/>
      <c r="D275" s="137"/>
      <c r="E275" s="142" t="s">
        <v>211</v>
      </c>
      <c r="F275" s="142" t="s">
        <v>320</v>
      </c>
    </row>
    <row r="276" spans="1:6" ht="18.75">
      <c r="A276" s="161" t="s">
        <v>197</v>
      </c>
      <c r="B276" s="162" t="s">
        <v>252</v>
      </c>
      <c r="C276" s="163"/>
      <c r="D276" s="164"/>
      <c r="E276" s="163"/>
      <c r="F276" s="163"/>
    </row>
    <row r="277" spans="1:6">
      <c r="A277" s="143"/>
      <c r="B277" s="482"/>
      <c r="C277" s="482"/>
      <c r="D277" s="482"/>
      <c r="E277" s="482"/>
      <c r="F277" s="482"/>
    </row>
    <row r="278" spans="1:6">
      <c r="A278" s="165"/>
    </row>
    <row r="279" spans="1:6" ht="15.75">
      <c r="A279" s="483" t="s">
        <v>212</v>
      </c>
      <c r="B279" s="483"/>
      <c r="C279" s="483"/>
      <c r="D279" s="483"/>
      <c r="E279" s="483"/>
      <c r="F279" s="483"/>
    </row>
    <row r="280" spans="1:6">
      <c r="A280" s="147"/>
      <c r="B280" s="147" t="s">
        <v>213</v>
      </c>
      <c r="C280" s="147"/>
      <c r="D280" s="147"/>
      <c r="E280" s="147"/>
      <c r="F280" s="166">
        <f>F310</f>
        <v>0</v>
      </c>
    </row>
    <row r="281" spans="1:6">
      <c r="A281" s="147"/>
      <c r="B281" s="147" t="s">
        <v>214</v>
      </c>
      <c r="C281" s="147"/>
      <c r="D281" s="147"/>
      <c r="E281" s="147"/>
      <c r="F281" s="166">
        <f>F316</f>
        <v>0</v>
      </c>
    </row>
    <row r="282" spans="1:6">
      <c r="A282" s="147"/>
      <c r="B282" s="147" t="s">
        <v>215</v>
      </c>
      <c r="C282" s="147"/>
      <c r="D282" s="147"/>
      <c r="E282" s="147"/>
      <c r="F282" s="166">
        <f>F326</f>
        <v>0</v>
      </c>
    </row>
    <row r="283" spans="1:6">
      <c r="A283" s="147"/>
      <c r="B283" s="147" t="s">
        <v>277</v>
      </c>
      <c r="C283" s="147"/>
      <c r="D283" s="147"/>
      <c r="E283" s="147"/>
      <c r="F283" s="166">
        <f>F332</f>
        <v>0</v>
      </c>
    </row>
    <row r="284" spans="1:6" ht="13.5" thickBot="1">
      <c r="A284" s="167"/>
      <c r="B284" s="168" t="s">
        <v>217</v>
      </c>
      <c r="C284" s="169"/>
      <c r="D284" s="169"/>
      <c r="E284" s="170"/>
      <c r="F284" s="171">
        <f>SUM(F280:F283)</f>
        <v>0</v>
      </c>
    </row>
    <row r="286" spans="1:6" ht="15.75">
      <c r="A286" s="483" t="s">
        <v>218</v>
      </c>
      <c r="B286" s="483"/>
      <c r="C286" s="483"/>
      <c r="D286" s="483"/>
      <c r="E286" s="483"/>
      <c r="F286" s="483"/>
    </row>
    <row r="287" spans="1:6">
      <c r="A287" s="172"/>
      <c r="B287" s="172"/>
      <c r="C287" s="172"/>
      <c r="D287" s="172"/>
      <c r="E287" s="172"/>
      <c r="F287" s="172"/>
    </row>
    <row r="288" spans="1:6">
      <c r="A288" s="173"/>
      <c r="B288" s="174" t="s">
        <v>224</v>
      </c>
      <c r="C288" s="173"/>
      <c r="D288" s="173"/>
      <c r="E288" s="173"/>
      <c r="F288" s="173"/>
    </row>
    <row r="289" spans="1:6">
      <c r="B289" s="482"/>
      <c r="C289" s="482"/>
      <c r="D289" s="482"/>
      <c r="E289" s="482"/>
      <c r="F289" s="482"/>
    </row>
    <row r="290" spans="1:6">
      <c r="A290" s="175"/>
      <c r="B290" s="176" t="s">
        <v>219</v>
      </c>
      <c r="C290" s="177" t="s">
        <v>220</v>
      </c>
      <c r="D290" s="177" t="s">
        <v>36</v>
      </c>
      <c r="E290" s="178" t="s">
        <v>221</v>
      </c>
      <c r="F290" s="178" t="s">
        <v>37</v>
      </c>
    </row>
    <row r="291" spans="1:6">
      <c r="A291" s="175"/>
      <c r="B291" s="179" t="s">
        <v>321</v>
      </c>
      <c r="C291" s="180">
        <v>32</v>
      </c>
      <c r="D291" s="180" t="s">
        <v>44</v>
      </c>
      <c r="E291" s="187">
        <v>0</v>
      </c>
      <c r="F291" s="181">
        <f>C291*E291</f>
        <v>0</v>
      </c>
    </row>
    <row r="292" spans="1:6">
      <c r="A292" s="175"/>
      <c r="B292" s="179" t="s">
        <v>227</v>
      </c>
      <c r="C292" s="180">
        <v>96</v>
      </c>
      <c r="D292" s="180" t="s">
        <v>44</v>
      </c>
      <c r="E292" s="187">
        <v>0</v>
      </c>
      <c r="F292" s="181">
        <f t="shared" ref="F292:F309" si="17">C292*E292</f>
        <v>0</v>
      </c>
    </row>
    <row r="293" spans="1:6">
      <c r="A293" s="175"/>
      <c r="B293" s="179" t="s">
        <v>322</v>
      </c>
      <c r="C293" s="180">
        <v>22</v>
      </c>
      <c r="D293" s="180" t="s">
        <v>44</v>
      </c>
      <c r="E293" s="187">
        <v>0</v>
      </c>
      <c r="F293" s="181">
        <f t="shared" si="17"/>
        <v>0</v>
      </c>
    </row>
    <row r="294" spans="1:6">
      <c r="A294" s="175"/>
      <c r="B294" s="179" t="s">
        <v>323</v>
      </c>
      <c r="C294" s="180">
        <v>11</v>
      </c>
      <c r="D294" s="180" t="s">
        <v>44</v>
      </c>
      <c r="E294" s="187">
        <v>0</v>
      </c>
      <c r="F294" s="181">
        <f t="shared" si="17"/>
        <v>0</v>
      </c>
    </row>
    <row r="295" spans="1:6">
      <c r="A295" s="175"/>
      <c r="B295" s="179" t="s">
        <v>324</v>
      </c>
      <c r="C295" s="180">
        <v>4</v>
      </c>
      <c r="D295" s="180" t="s">
        <v>44</v>
      </c>
      <c r="E295" s="187">
        <v>0</v>
      </c>
      <c r="F295" s="181">
        <f t="shared" si="17"/>
        <v>0</v>
      </c>
    </row>
    <row r="296" spans="1:6">
      <c r="A296" s="175"/>
      <c r="B296" s="179" t="s">
        <v>325</v>
      </c>
      <c r="C296" s="180">
        <v>71</v>
      </c>
      <c r="D296" s="180" t="s">
        <v>44</v>
      </c>
      <c r="E296" s="187">
        <v>0</v>
      </c>
      <c r="F296" s="181">
        <f t="shared" si="17"/>
        <v>0</v>
      </c>
    </row>
    <row r="297" spans="1:6">
      <c r="A297" s="175"/>
      <c r="B297" s="179" t="s">
        <v>326</v>
      </c>
      <c r="C297" s="180">
        <v>22</v>
      </c>
      <c r="D297" s="180" t="s">
        <v>44</v>
      </c>
      <c r="E297" s="187">
        <v>0</v>
      </c>
      <c r="F297" s="181">
        <f t="shared" si="17"/>
        <v>0</v>
      </c>
    </row>
    <row r="298" spans="1:6">
      <c r="A298" s="175"/>
      <c r="B298" s="179" t="s">
        <v>327</v>
      </c>
      <c r="C298" s="180">
        <v>22</v>
      </c>
      <c r="D298" s="180" t="s">
        <v>44</v>
      </c>
      <c r="E298" s="187">
        <v>0</v>
      </c>
      <c r="F298" s="181">
        <f t="shared" si="17"/>
        <v>0</v>
      </c>
    </row>
    <row r="299" spans="1:6">
      <c r="A299" s="175"/>
      <c r="B299" s="179" t="s">
        <v>328</v>
      </c>
      <c r="C299" s="180">
        <v>22</v>
      </c>
      <c r="D299" s="180" t="s">
        <v>44</v>
      </c>
      <c r="E299" s="187">
        <v>0</v>
      </c>
      <c r="F299" s="181">
        <f t="shared" si="17"/>
        <v>0</v>
      </c>
    </row>
    <row r="300" spans="1:6">
      <c r="A300" s="175"/>
      <c r="B300" s="179" t="s">
        <v>329</v>
      </c>
      <c r="C300" s="180">
        <v>1</v>
      </c>
      <c r="D300" s="180" t="s">
        <v>44</v>
      </c>
      <c r="E300" s="187">
        <v>0</v>
      </c>
      <c r="F300" s="181">
        <f t="shared" si="17"/>
        <v>0</v>
      </c>
    </row>
    <row r="301" spans="1:6">
      <c r="A301" s="175"/>
      <c r="B301" s="179" t="s">
        <v>330</v>
      </c>
      <c r="C301" s="180">
        <v>1</v>
      </c>
      <c r="D301" s="180" t="s">
        <v>44</v>
      </c>
      <c r="E301" s="187">
        <v>0</v>
      </c>
      <c r="F301" s="181">
        <f t="shared" si="17"/>
        <v>0</v>
      </c>
    </row>
    <row r="302" spans="1:6">
      <c r="A302" s="175"/>
      <c r="B302" s="179" t="s">
        <v>331</v>
      </c>
      <c r="C302" s="180">
        <v>64</v>
      </c>
      <c r="D302" s="180" t="s">
        <v>44</v>
      </c>
      <c r="E302" s="187">
        <v>0</v>
      </c>
      <c r="F302" s="181">
        <f t="shared" si="17"/>
        <v>0</v>
      </c>
    </row>
    <row r="303" spans="1:6">
      <c r="A303" s="175"/>
      <c r="B303" s="179" t="s">
        <v>332</v>
      </c>
      <c r="C303" s="180">
        <v>32</v>
      </c>
      <c r="D303" s="180" t="s">
        <v>44</v>
      </c>
      <c r="E303" s="187">
        <v>0</v>
      </c>
      <c r="F303" s="181">
        <f t="shared" si="17"/>
        <v>0</v>
      </c>
    </row>
    <row r="304" spans="1:6">
      <c r="A304" s="175"/>
      <c r="B304" s="179" t="s">
        <v>333</v>
      </c>
      <c r="C304" s="180">
        <v>32</v>
      </c>
      <c r="D304" s="180" t="s">
        <v>44</v>
      </c>
      <c r="E304" s="187">
        <v>0</v>
      </c>
      <c r="F304" s="181">
        <f t="shared" si="17"/>
        <v>0</v>
      </c>
    </row>
    <row r="305" spans="1:6">
      <c r="A305" s="175"/>
      <c r="B305" s="179" t="s">
        <v>334</v>
      </c>
      <c r="C305" s="180">
        <v>0</v>
      </c>
      <c r="D305" s="180" t="s">
        <v>44</v>
      </c>
      <c r="E305" s="187">
        <v>0</v>
      </c>
      <c r="F305" s="181">
        <f t="shared" si="17"/>
        <v>0</v>
      </c>
    </row>
    <row r="306" spans="1:6">
      <c r="A306" s="175"/>
      <c r="B306" s="179" t="s">
        <v>335</v>
      </c>
      <c r="C306" s="180">
        <v>32</v>
      </c>
      <c r="D306" s="180" t="s">
        <v>44</v>
      </c>
      <c r="E306" s="187">
        <v>0</v>
      </c>
      <c r="F306" s="181">
        <f t="shared" si="17"/>
        <v>0</v>
      </c>
    </row>
    <row r="307" spans="1:6">
      <c r="A307" s="175"/>
      <c r="B307" s="179" t="s">
        <v>336</v>
      </c>
      <c r="C307" s="180">
        <v>32</v>
      </c>
      <c r="D307" s="180" t="s">
        <v>44</v>
      </c>
      <c r="E307" s="187">
        <v>0</v>
      </c>
      <c r="F307" s="181">
        <f t="shared" si="17"/>
        <v>0</v>
      </c>
    </row>
    <row r="308" spans="1:6">
      <c r="A308" s="175"/>
      <c r="B308" s="179" t="s">
        <v>337</v>
      </c>
      <c r="C308" s="180">
        <v>1</v>
      </c>
      <c r="D308" s="180" t="s">
        <v>44</v>
      </c>
      <c r="E308" s="187">
        <v>0</v>
      </c>
      <c r="F308" s="181">
        <f t="shared" si="17"/>
        <v>0</v>
      </c>
    </row>
    <row r="309" spans="1:6">
      <c r="A309" s="175"/>
      <c r="B309" s="179" t="s">
        <v>338</v>
      </c>
      <c r="C309" s="180">
        <v>22</v>
      </c>
      <c r="D309" s="180" t="s">
        <v>44</v>
      </c>
      <c r="E309" s="187">
        <v>0</v>
      </c>
      <c r="F309" s="181">
        <f t="shared" si="17"/>
        <v>0</v>
      </c>
    </row>
    <row r="310" spans="1:6">
      <c r="A310" s="167"/>
      <c r="B310" s="182" t="s">
        <v>37</v>
      </c>
      <c r="C310" s="183"/>
      <c r="D310" s="183"/>
      <c r="E310" s="183"/>
      <c r="F310" s="184">
        <f>SUM(F291:F309)</f>
        <v>0</v>
      </c>
    </row>
    <row r="311" spans="1:6">
      <c r="A311" s="172"/>
      <c r="B311" s="172"/>
      <c r="C311" s="172"/>
      <c r="D311" s="172"/>
      <c r="E311" s="172"/>
      <c r="F311" s="172"/>
    </row>
    <row r="312" spans="1:6">
      <c r="A312" s="173"/>
      <c r="B312" s="174" t="s">
        <v>38</v>
      </c>
      <c r="C312" s="173"/>
      <c r="D312" s="173"/>
      <c r="E312" s="173"/>
      <c r="F312" s="173"/>
    </row>
    <row r="313" spans="1:6">
      <c r="B313" s="482"/>
      <c r="C313" s="482"/>
      <c r="D313" s="482"/>
      <c r="E313" s="482"/>
      <c r="F313" s="482"/>
    </row>
    <row r="314" spans="1:6">
      <c r="A314" s="175"/>
      <c r="B314" s="176" t="s">
        <v>219</v>
      </c>
      <c r="C314" s="177" t="s">
        <v>220</v>
      </c>
      <c r="D314" s="177" t="s">
        <v>36</v>
      </c>
      <c r="E314" s="178" t="s">
        <v>221</v>
      </c>
      <c r="F314" s="178" t="s">
        <v>37</v>
      </c>
    </row>
    <row r="315" spans="1:6">
      <c r="A315" s="175"/>
      <c r="B315" s="179" t="s">
        <v>214</v>
      </c>
      <c r="C315" s="180">
        <v>1</v>
      </c>
      <c r="D315" s="180" t="s">
        <v>222</v>
      </c>
      <c r="E315" s="187">
        <v>0</v>
      </c>
      <c r="F315" s="181">
        <f t="shared" ref="F315" si="18">C315*E315</f>
        <v>0</v>
      </c>
    </row>
    <row r="316" spans="1:6">
      <c r="A316" s="167"/>
      <c r="B316" s="182" t="s">
        <v>37</v>
      </c>
      <c r="C316" s="183"/>
      <c r="D316" s="183"/>
      <c r="E316" s="183"/>
      <c r="F316" s="184">
        <f>SUM(F315)</f>
        <v>0</v>
      </c>
    </row>
    <row r="317" spans="1:6">
      <c r="A317" s="172"/>
      <c r="B317" s="172"/>
      <c r="C317" s="172"/>
      <c r="D317" s="172"/>
      <c r="E317" s="172"/>
      <c r="F317" s="172"/>
    </row>
    <row r="318" spans="1:6">
      <c r="A318" s="173"/>
      <c r="B318" s="174" t="s">
        <v>215</v>
      </c>
      <c r="C318" s="173"/>
      <c r="D318" s="173"/>
      <c r="E318" s="173"/>
      <c r="F318" s="173"/>
    </row>
    <row r="319" spans="1:6">
      <c r="B319" s="482"/>
      <c r="C319" s="482"/>
      <c r="D319" s="482"/>
      <c r="E319" s="482"/>
      <c r="F319" s="482"/>
    </row>
    <row r="320" spans="1:6">
      <c r="A320" s="175"/>
      <c r="B320" s="176" t="s">
        <v>219</v>
      </c>
      <c r="C320" s="177" t="s">
        <v>220</v>
      </c>
      <c r="D320" s="177" t="s">
        <v>36</v>
      </c>
      <c r="E320" s="178" t="s">
        <v>221</v>
      </c>
      <c r="F320" s="178" t="s">
        <v>37</v>
      </c>
    </row>
    <row r="321" spans="1:6">
      <c r="A321" s="175"/>
      <c r="B321" s="179" t="s">
        <v>240</v>
      </c>
      <c r="C321" s="180">
        <v>4</v>
      </c>
      <c r="D321" s="180" t="s">
        <v>223</v>
      </c>
      <c r="E321" s="187">
        <v>0</v>
      </c>
      <c r="F321" s="181">
        <f t="shared" ref="F321:F325" si="19">C321*E321</f>
        <v>0</v>
      </c>
    </row>
    <row r="322" spans="1:6">
      <c r="A322" s="175"/>
      <c r="B322" s="179" t="s">
        <v>241</v>
      </c>
      <c r="C322" s="180">
        <v>12</v>
      </c>
      <c r="D322" s="180" t="s">
        <v>223</v>
      </c>
      <c r="E322" s="187">
        <v>0</v>
      </c>
      <c r="F322" s="181">
        <f t="shared" si="19"/>
        <v>0</v>
      </c>
    </row>
    <row r="323" spans="1:6">
      <c r="A323" s="175"/>
      <c r="B323" s="179" t="s">
        <v>319</v>
      </c>
      <c r="C323" s="180">
        <v>8</v>
      </c>
      <c r="D323" s="180" t="s">
        <v>223</v>
      </c>
      <c r="E323" s="187">
        <v>0</v>
      </c>
      <c r="F323" s="181">
        <f t="shared" si="19"/>
        <v>0</v>
      </c>
    </row>
    <row r="324" spans="1:6">
      <c r="A324" s="175"/>
      <c r="B324" s="179" t="s">
        <v>339</v>
      </c>
      <c r="C324" s="180">
        <v>60</v>
      </c>
      <c r="D324" s="180" t="s">
        <v>223</v>
      </c>
      <c r="E324" s="187">
        <v>0</v>
      </c>
      <c r="F324" s="181">
        <f t="shared" si="19"/>
        <v>0</v>
      </c>
    </row>
    <row r="325" spans="1:6">
      <c r="A325" s="175"/>
      <c r="B325" s="179" t="s">
        <v>340</v>
      </c>
      <c r="C325" s="180">
        <v>16</v>
      </c>
      <c r="D325" s="180" t="s">
        <v>223</v>
      </c>
      <c r="E325" s="187">
        <v>0</v>
      </c>
      <c r="F325" s="181">
        <f t="shared" si="19"/>
        <v>0</v>
      </c>
    </row>
    <row r="326" spans="1:6">
      <c r="A326" s="167"/>
      <c r="B326" s="182" t="s">
        <v>37</v>
      </c>
      <c r="C326" s="183"/>
      <c r="D326" s="183"/>
      <c r="E326" s="183"/>
      <c r="F326" s="184">
        <f>SUM(F321:F325)</f>
        <v>0</v>
      </c>
    </row>
    <row r="328" spans="1:6">
      <c r="A328" s="173"/>
      <c r="B328" s="174" t="s">
        <v>277</v>
      </c>
      <c r="C328" s="173"/>
      <c r="D328" s="173"/>
      <c r="E328" s="173"/>
      <c r="F328" s="173"/>
    </row>
    <row r="329" spans="1:6">
      <c r="B329" s="482"/>
      <c r="C329" s="482"/>
      <c r="D329" s="482"/>
      <c r="E329" s="482"/>
      <c r="F329" s="482"/>
    </row>
    <row r="330" spans="1:6">
      <c r="A330" s="175"/>
      <c r="B330" s="176" t="s">
        <v>219</v>
      </c>
      <c r="C330" s="177" t="s">
        <v>220</v>
      </c>
      <c r="D330" s="177" t="s">
        <v>36</v>
      </c>
      <c r="E330" s="178" t="s">
        <v>221</v>
      </c>
      <c r="F330" s="178" t="s">
        <v>37</v>
      </c>
    </row>
    <row r="331" spans="1:6">
      <c r="A331" s="175"/>
      <c r="B331" s="147" t="s">
        <v>216</v>
      </c>
      <c r="C331" s="180">
        <v>1</v>
      </c>
      <c r="D331" s="180" t="s">
        <v>222</v>
      </c>
      <c r="E331" s="187">
        <v>0</v>
      </c>
      <c r="F331" s="181">
        <f t="shared" ref="F331" si="20">C331*E331</f>
        <v>0</v>
      </c>
    </row>
    <row r="332" spans="1:6">
      <c r="A332" s="167"/>
      <c r="B332" s="182" t="s">
        <v>37</v>
      </c>
      <c r="C332" s="183"/>
      <c r="D332" s="183"/>
      <c r="E332" s="183"/>
      <c r="F332" s="184">
        <f>SUM(F331)</f>
        <v>0</v>
      </c>
    </row>
    <row r="336" spans="1:6">
      <c r="A336" s="146"/>
      <c r="B336" s="149"/>
      <c r="D336" s="137"/>
      <c r="E336" s="137"/>
      <c r="F336" s="137"/>
    </row>
    <row r="337" spans="1:6">
      <c r="A337" s="146"/>
      <c r="D337" s="137"/>
      <c r="E337" s="142" t="s">
        <v>211</v>
      </c>
      <c r="F337" s="142" t="s">
        <v>341</v>
      </c>
    </row>
    <row r="338" spans="1:6" ht="18.75">
      <c r="A338" s="161" t="s">
        <v>197</v>
      </c>
      <c r="B338" s="162" t="s">
        <v>253</v>
      </c>
      <c r="C338" s="163"/>
      <c r="D338" s="164"/>
      <c r="E338" s="163"/>
      <c r="F338" s="163"/>
    </row>
    <row r="339" spans="1:6">
      <c r="A339" s="143"/>
      <c r="B339" s="482"/>
      <c r="C339" s="482"/>
      <c r="D339" s="482"/>
      <c r="E339" s="482"/>
      <c r="F339" s="482"/>
    </row>
    <row r="340" spans="1:6">
      <c r="A340" s="165"/>
    </row>
    <row r="341" spans="1:6" ht="15.75">
      <c r="A341" s="483" t="s">
        <v>212</v>
      </c>
      <c r="B341" s="483"/>
      <c r="C341" s="483"/>
      <c r="D341" s="483"/>
      <c r="E341" s="483"/>
      <c r="F341" s="483"/>
    </row>
    <row r="342" spans="1:6">
      <c r="A342" s="147"/>
      <c r="B342" s="147" t="s">
        <v>224</v>
      </c>
      <c r="C342" s="147"/>
      <c r="D342" s="147"/>
      <c r="E342" s="147"/>
      <c r="F342" s="166">
        <f>F370</f>
        <v>0</v>
      </c>
    </row>
    <row r="343" spans="1:6">
      <c r="A343" s="147"/>
      <c r="B343" s="147" t="s">
        <v>213</v>
      </c>
      <c r="C343" s="147"/>
      <c r="D343" s="147"/>
      <c r="E343" s="147"/>
      <c r="F343" s="166">
        <f>F391</f>
        <v>0</v>
      </c>
    </row>
    <row r="344" spans="1:6">
      <c r="A344" s="147"/>
      <c r="B344" s="147" t="s">
        <v>38</v>
      </c>
      <c r="C344" s="147"/>
      <c r="D344" s="147"/>
      <c r="E344" s="147"/>
      <c r="F344" s="166">
        <f>F397</f>
        <v>0</v>
      </c>
    </row>
    <row r="345" spans="1:6">
      <c r="A345" s="147"/>
      <c r="B345" s="147" t="s">
        <v>257</v>
      </c>
      <c r="C345" s="147"/>
      <c r="D345" s="147"/>
      <c r="E345" s="147"/>
      <c r="F345" s="166">
        <f>F403</f>
        <v>0</v>
      </c>
    </row>
    <row r="346" spans="1:6">
      <c r="A346" s="147"/>
      <c r="B346" s="147" t="s">
        <v>235</v>
      </c>
      <c r="C346" s="147"/>
      <c r="D346" s="147"/>
      <c r="E346" s="147"/>
      <c r="F346" s="166">
        <f>F418</f>
        <v>0</v>
      </c>
    </row>
    <row r="347" spans="1:6">
      <c r="A347" s="147"/>
      <c r="B347" s="147" t="s">
        <v>215</v>
      </c>
      <c r="C347" s="147"/>
      <c r="D347" s="147"/>
      <c r="E347" s="147"/>
      <c r="F347" s="166">
        <f>F411</f>
        <v>0</v>
      </c>
    </row>
    <row r="348" spans="1:6">
      <c r="A348" s="147"/>
      <c r="B348" s="147" t="s">
        <v>277</v>
      </c>
      <c r="C348" s="147"/>
      <c r="D348" s="147"/>
      <c r="E348" s="147"/>
      <c r="F348" s="166">
        <f>F424</f>
        <v>0</v>
      </c>
    </row>
    <row r="349" spans="1:6" ht="13.5" thickBot="1">
      <c r="A349" s="167"/>
      <c r="B349" s="168" t="s">
        <v>217</v>
      </c>
      <c r="C349" s="169"/>
      <c r="D349" s="169"/>
      <c r="E349" s="170"/>
      <c r="F349" s="171">
        <f>SUM(F342:F348)</f>
        <v>0</v>
      </c>
    </row>
    <row r="351" spans="1:6" ht="15.75">
      <c r="A351" s="483" t="s">
        <v>218</v>
      </c>
      <c r="B351" s="483"/>
      <c r="C351" s="483"/>
      <c r="D351" s="483"/>
      <c r="E351" s="483"/>
      <c r="F351" s="483"/>
    </row>
    <row r="352" spans="1:6">
      <c r="A352" s="172"/>
      <c r="B352" s="172"/>
      <c r="C352" s="172"/>
      <c r="D352" s="172"/>
      <c r="E352" s="172"/>
      <c r="F352" s="172"/>
    </row>
    <row r="353" spans="1:6">
      <c r="A353" s="173"/>
      <c r="B353" s="174" t="s">
        <v>224</v>
      </c>
      <c r="C353" s="173"/>
      <c r="D353" s="173"/>
      <c r="E353" s="173"/>
      <c r="F353" s="173"/>
    </row>
    <row r="354" spans="1:6">
      <c r="B354" s="482"/>
      <c r="C354" s="482"/>
      <c r="D354" s="482"/>
      <c r="E354" s="482"/>
      <c r="F354" s="482"/>
    </row>
    <row r="355" spans="1:6">
      <c r="A355" s="175"/>
      <c r="B355" s="176" t="s">
        <v>219</v>
      </c>
      <c r="C355" s="177" t="s">
        <v>220</v>
      </c>
      <c r="D355" s="177" t="s">
        <v>36</v>
      </c>
      <c r="E355" s="178" t="s">
        <v>221</v>
      </c>
      <c r="F355" s="178" t="s">
        <v>37</v>
      </c>
    </row>
    <row r="356" spans="1:6">
      <c r="A356" s="175"/>
      <c r="B356" s="179" t="s">
        <v>342</v>
      </c>
      <c r="C356" s="180">
        <v>1</v>
      </c>
      <c r="D356" s="180" t="s">
        <v>44</v>
      </c>
      <c r="E356" s="187">
        <v>0</v>
      </c>
      <c r="F356" s="181">
        <f>C356*E356</f>
        <v>0</v>
      </c>
    </row>
    <row r="357" spans="1:6">
      <c r="A357" s="175"/>
      <c r="B357" s="179" t="s">
        <v>343</v>
      </c>
      <c r="C357" s="180">
        <v>1</v>
      </c>
      <c r="D357" s="180" t="s">
        <v>44</v>
      </c>
      <c r="E357" s="187">
        <v>0</v>
      </c>
      <c r="F357" s="181">
        <f t="shared" ref="F357:F369" si="21">C357*E357</f>
        <v>0</v>
      </c>
    </row>
    <row r="358" spans="1:6">
      <c r="A358" s="175"/>
      <c r="B358" s="179" t="s">
        <v>344</v>
      </c>
      <c r="C358" s="180">
        <v>2</v>
      </c>
      <c r="D358" s="180" t="s">
        <v>44</v>
      </c>
      <c r="E358" s="187">
        <v>0</v>
      </c>
      <c r="F358" s="181">
        <f t="shared" si="21"/>
        <v>0</v>
      </c>
    </row>
    <row r="359" spans="1:6">
      <c r="A359" s="175"/>
      <c r="B359" s="179" t="s">
        <v>345</v>
      </c>
      <c r="C359" s="180">
        <v>2</v>
      </c>
      <c r="D359" s="180" t="s">
        <v>44</v>
      </c>
      <c r="E359" s="187">
        <v>0</v>
      </c>
      <c r="F359" s="181">
        <f t="shared" si="21"/>
        <v>0</v>
      </c>
    </row>
    <row r="360" spans="1:6">
      <c r="A360" s="175"/>
      <c r="B360" s="179" t="s">
        <v>346</v>
      </c>
      <c r="C360" s="180">
        <v>5</v>
      </c>
      <c r="D360" s="180" t="s">
        <v>44</v>
      </c>
      <c r="E360" s="187">
        <v>0</v>
      </c>
      <c r="F360" s="181">
        <f t="shared" si="21"/>
        <v>0</v>
      </c>
    </row>
    <row r="361" spans="1:6">
      <c r="A361" s="175"/>
      <c r="B361" s="179" t="s">
        <v>347</v>
      </c>
      <c r="C361" s="180">
        <v>5</v>
      </c>
      <c r="D361" s="180" t="s">
        <v>44</v>
      </c>
      <c r="E361" s="187">
        <v>0</v>
      </c>
      <c r="F361" s="181">
        <f t="shared" si="21"/>
        <v>0</v>
      </c>
    </row>
    <row r="362" spans="1:6">
      <c r="A362" s="175"/>
      <c r="B362" s="179" t="s">
        <v>348</v>
      </c>
      <c r="C362" s="180">
        <v>3</v>
      </c>
      <c r="D362" s="180" t="s">
        <v>44</v>
      </c>
      <c r="E362" s="187">
        <v>0</v>
      </c>
      <c r="F362" s="181">
        <f t="shared" si="21"/>
        <v>0</v>
      </c>
    </row>
    <row r="363" spans="1:6">
      <c r="A363" s="175"/>
      <c r="B363" s="179" t="s">
        <v>349</v>
      </c>
      <c r="C363" s="180">
        <v>3</v>
      </c>
      <c r="D363" s="180" t="s">
        <v>44</v>
      </c>
      <c r="E363" s="187">
        <v>0</v>
      </c>
      <c r="F363" s="181">
        <f t="shared" si="21"/>
        <v>0</v>
      </c>
    </row>
    <row r="364" spans="1:6">
      <c r="A364" s="175"/>
      <c r="B364" s="179" t="s">
        <v>350</v>
      </c>
      <c r="C364" s="180">
        <v>2</v>
      </c>
      <c r="D364" s="180" t="s">
        <v>44</v>
      </c>
      <c r="E364" s="187">
        <v>0</v>
      </c>
      <c r="F364" s="181">
        <f t="shared" si="21"/>
        <v>0</v>
      </c>
    </row>
    <row r="365" spans="1:6">
      <c r="A365" s="175"/>
      <c r="B365" s="179" t="s">
        <v>351</v>
      </c>
      <c r="C365" s="180">
        <v>1</v>
      </c>
      <c r="D365" s="180" t="s">
        <v>44</v>
      </c>
      <c r="E365" s="187">
        <v>0</v>
      </c>
      <c r="F365" s="181">
        <f t="shared" si="21"/>
        <v>0</v>
      </c>
    </row>
    <row r="366" spans="1:6">
      <c r="A366" s="175"/>
      <c r="B366" s="211" t="s">
        <v>352</v>
      </c>
      <c r="C366" s="180"/>
      <c r="D366" s="180"/>
      <c r="E366" s="181"/>
      <c r="F366" s="181"/>
    </row>
    <row r="367" spans="1:6">
      <c r="A367" s="175"/>
      <c r="B367" s="179" t="s">
        <v>353</v>
      </c>
      <c r="C367" s="180">
        <v>1</v>
      </c>
      <c r="D367" s="180" t="s">
        <v>44</v>
      </c>
      <c r="E367" s="187">
        <v>0</v>
      </c>
      <c r="F367" s="181">
        <f t="shared" si="21"/>
        <v>0</v>
      </c>
    </row>
    <row r="368" spans="1:6">
      <c r="A368" s="175"/>
      <c r="B368" s="179" t="s">
        <v>354</v>
      </c>
      <c r="C368" s="180">
        <v>3</v>
      </c>
      <c r="D368" s="180" t="s">
        <v>44</v>
      </c>
      <c r="E368" s="187">
        <v>0</v>
      </c>
      <c r="F368" s="181">
        <f t="shared" si="21"/>
        <v>0</v>
      </c>
    </row>
    <row r="369" spans="1:6">
      <c r="A369" s="175"/>
      <c r="B369" s="179" t="s">
        <v>355</v>
      </c>
      <c r="C369" s="180">
        <v>1</v>
      </c>
      <c r="D369" s="180" t="s">
        <v>222</v>
      </c>
      <c r="E369" s="187">
        <v>0</v>
      </c>
      <c r="F369" s="181">
        <f t="shared" si="21"/>
        <v>0</v>
      </c>
    </row>
    <row r="370" spans="1:6">
      <c r="A370" s="167"/>
      <c r="B370" s="182" t="s">
        <v>37</v>
      </c>
      <c r="C370" s="183"/>
      <c r="D370" s="183"/>
      <c r="E370" s="183"/>
      <c r="F370" s="184">
        <f>SUM(F356:F369)</f>
        <v>0</v>
      </c>
    </row>
    <row r="371" spans="1:6">
      <c r="A371" s="172"/>
      <c r="B371" s="172"/>
      <c r="C371" s="172"/>
      <c r="D371" s="172"/>
      <c r="E371" s="172"/>
      <c r="F371" s="172"/>
    </row>
    <row r="372" spans="1:6">
      <c r="A372" s="173"/>
      <c r="B372" s="174" t="s">
        <v>213</v>
      </c>
      <c r="C372" s="173"/>
      <c r="D372" s="173"/>
      <c r="E372" s="173"/>
      <c r="F372" s="173"/>
    </row>
    <row r="373" spans="1:6">
      <c r="B373" s="482"/>
      <c r="C373" s="482"/>
      <c r="D373" s="482"/>
      <c r="E373" s="482"/>
      <c r="F373" s="482"/>
    </row>
    <row r="374" spans="1:6">
      <c r="A374" s="175"/>
      <c r="B374" s="176" t="s">
        <v>219</v>
      </c>
      <c r="C374" s="177" t="s">
        <v>220</v>
      </c>
      <c r="D374" s="177" t="s">
        <v>36</v>
      </c>
      <c r="E374" s="178" t="s">
        <v>221</v>
      </c>
      <c r="F374" s="178" t="s">
        <v>37</v>
      </c>
    </row>
    <row r="375" spans="1:6">
      <c r="A375" s="175"/>
      <c r="B375" s="179" t="s">
        <v>356</v>
      </c>
      <c r="C375" s="180">
        <v>4</v>
      </c>
      <c r="D375" s="180" t="s">
        <v>44</v>
      </c>
      <c r="E375" s="187">
        <v>0</v>
      </c>
      <c r="F375" s="181">
        <f>C375*E375</f>
        <v>0</v>
      </c>
    </row>
    <row r="376" spans="1:6">
      <c r="A376" s="175"/>
      <c r="B376" s="179" t="s">
        <v>357</v>
      </c>
      <c r="C376" s="180">
        <v>2</v>
      </c>
      <c r="D376" s="180" t="s">
        <v>44</v>
      </c>
      <c r="E376" s="187">
        <v>0</v>
      </c>
      <c r="F376" s="181">
        <f t="shared" ref="F376:F390" si="22">C376*E376</f>
        <v>0</v>
      </c>
    </row>
    <row r="377" spans="1:6">
      <c r="A377" s="175"/>
      <c r="B377" s="179" t="s">
        <v>358</v>
      </c>
      <c r="C377" s="180">
        <v>120</v>
      </c>
      <c r="D377" s="180" t="s">
        <v>39</v>
      </c>
      <c r="E377" s="187">
        <v>0</v>
      </c>
      <c r="F377" s="181">
        <f t="shared" si="22"/>
        <v>0</v>
      </c>
    </row>
    <row r="378" spans="1:6">
      <c r="A378" s="175"/>
      <c r="B378" s="179" t="s">
        <v>359</v>
      </c>
      <c r="C378" s="180">
        <v>445</v>
      </c>
      <c r="D378" s="180" t="s">
        <v>39</v>
      </c>
      <c r="E378" s="187">
        <v>0</v>
      </c>
      <c r="F378" s="181">
        <f t="shared" si="22"/>
        <v>0</v>
      </c>
    </row>
    <row r="379" spans="1:6">
      <c r="A379" s="175"/>
      <c r="B379" s="179" t="s">
        <v>237</v>
      </c>
      <c r="C379" s="180">
        <v>320</v>
      </c>
      <c r="D379" s="180" t="s">
        <v>39</v>
      </c>
      <c r="E379" s="187">
        <v>0</v>
      </c>
      <c r="F379" s="181">
        <f t="shared" si="22"/>
        <v>0</v>
      </c>
    </row>
    <row r="380" spans="1:6">
      <c r="A380" s="175"/>
      <c r="B380" s="179" t="s">
        <v>360</v>
      </c>
      <c r="C380" s="180">
        <v>35</v>
      </c>
      <c r="D380" s="180" t="s">
        <v>39</v>
      </c>
      <c r="E380" s="187">
        <v>0</v>
      </c>
      <c r="F380" s="181">
        <f t="shared" si="22"/>
        <v>0</v>
      </c>
    </row>
    <row r="381" spans="1:6">
      <c r="A381" s="175"/>
      <c r="B381" s="179" t="s">
        <v>355</v>
      </c>
      <c r="C381" s="180">
        <v>1</v>
      </c>
      <c r="D381" s="180" t="s">
        <v>222</v>
      </c>
      <c r="E381" s="187">
        <v>0</v>
      </c>
      <c r="F381" s="181">
        <f t="shared" si="22"/>
        <v>0</v>
      </c>
    </row>
    <row r="382" spans="1:6">
      <c r="A382" s="175"/>
      <c r="B382" s="179" t="s">
        <v>238</v>
      </c>
      <c r="C382" s="180">
        <v>11</v>
      </c>
      <c r="D382" s="180" t="s">
        <v>44</v>
      </c>
      <c r="E382" s="187">
        <v>0</v>
      </c>
      <c r="F382" s="181">
        <f t="shared" si="22"/>
        <v>0</v>
      </c>
    </row>
    <row r="383" spans="1:6">
      <c r="A383" s="175"/>
      <c r="B383" s="179" t="s">
        <v>293</v>
      </c>
      <c r="C383" s="180">
        <v>11</v>
      </c>
      <c r="D383" s="180" t="s">
        <v>44</v>
      </c>
      <c r="E383" s="187">
        <v>0</v>
      </c>
      <c r="F383" s="181">
        <f t="shared" si="22"/>
        <v>0</v>
      </c>
    </row>
    <row r="384" spans="1:6">
      <c r="A384" s="175"/>
      <c r="B384" s="179" t="s">
        <v>228</v>
      </c>
      <c r="C384" s="180">
        <v>135</v>
      </c>
      <c r="D384" s="180" t="s">
        <v>39</v>
      </c>
      <c r="E384" s="187">
        <v>0</v>
      </c>
      <c r="F384" s="181">
        <f t="shared" si="22"/>
        <v>0</v>
      </c>
    </row>
    <row r="385" spans="1:6">
      <c r="A385" s="175"/>
      <c r="B385" s="179" t="s">
        <v>295</v>
      </c>
      <c r="C385" s="180">
        <v>185</v>
      </c>
      <c r="D385" s="180" t="s">
        <v>39</v>
      </c>
      <c r="E385" s="187">
        <v>0</v>
      </c>
      <c r="F385" s="181">
        <f t="shared" si="22"/>
        <v>0</v>
      </c>
    </row>
    <row r="386" spans="1:6">
      <c r="A386" s="175"/>
      <c r="B386" s="179" t="s">
        <v>236</v>
      </c>
      <c r="C386" s="180">
        <v>1</v>
      </c>
      <c r="D386" s="180" t="s">
        <v>44</v>
      </c>
      <c r="E386" s="187">
        <v>0</v>
      </c>
      <c r="F386" s="181">
        <f t="shared" si="22"/>
        <v>0</v>
      </c>
    </row>
    <row r="387" spans="1:6">
      <c r="A387" s="175"/>
      <c r="B387" s="179" t="s">
        <v>361</v>
      </c>
      <c r="C387" s="180">
        <v>8</v>
      </c>
      <c r="D387" s="180" t="s">
        <v>39</v>
      </c>
      <c r="E387" s="187">
        <v>0</v>
      </c>
      <c r="F387" s="181">
        <f t="shared" si="22"/>
        <v>0</v>
      </c>
    </row>
    <row r="388" spans="1:6">
      <c r="A388" s="175"/>
      <c r="B388" s="179" t="s">
        <v>239</v>
      </c>
      <c r="C388" s="180">
        <v>60</v>
      </c>
      <c r="D388" s="180" t="s">
        <v>44</v>
      </c>
      <c r="E388" s="187">
        <v>0</v>
      </c>
      <c r="F388" s="181">
        <f t="shared" si="22"/>
        <v>0</v>
      </c>
    </row>
    <row r="389" spans="1:6">
      <c r="A389" s="175"/>
      <c r="B389" s="179" t="s">
        <v>230</v>
      </c>
      <c r="C389" s="180">
        <v>110</v>
      </c>
      <c r="D389" s="180" t="s">
        <v>39</v>
      </c>
      <c r="E389" s="187">
        <v>0</v>
      </c>
      <c r="F389" s="181">
        <f t="shared" si="22"/>
        <v>0</v>
      </c>
    </row>
    <row r="390" spans="1:6">
      <c r="A390" s="175"/>
      <c r="B390" s="179" t="s">
        <v>296</v>
      </c>
      <c r="C390" s="180">
        <v>1</v>
      </c>
      <c r="D390" s="180" t="s">
        <v>222</v>
      </c>
      <c r="E390" s="187">
        <v>0</v>
      </c>
      <c r="F390" s="181">
        <f t="shared" si="22"/>
        <v>0</v>
      </c>
    </row>
    <row r="391" spans="1:6">
      <c r="A391" s="167"/>
      <c r="B391" s="182" t="s">
        <v>37</v>
      </c>
      <c r="C391" s="183"/>
      <c r="D391" s="183"/>
      <c r="E391" s="183"/>
      <c r="F391" s="184">
        <f>SUM(F375:F390)</f>
        <v>0</v>
      </c>
    </row>
    <row r="392" spans="1:6">
      <c r="A392" s="172"/>
      <c r="B392" s="172"/>
      <c r="C392" s="172"/>
      <c r="D392" s="172"/>
      <c r="E392" s="172"/>
      <c r="F392" s="172"/>
    </row>
    <row r="393" spans="1:6">
      <c r="A393" s="173"/>
      <c r="B393" s="174" t="s">
        <v>38</v>
      </c>
      <c r="C393" s="173"/>
      <c r="D393" s="173"/>
      <c r="E393" s="173"/>
      <c r="F393" s="173"/>
    </row>
    <row r="394" spans="1:6">
      <c r="B394" s="482"/>
      <c r="C394" s="482"/>
      <c r="D394" s="482"/>
      <c r="E394" s="482"/>
      <c r="F394" s="482"/>
    </row>
    <row r="395" spans="1:6">
      <c r="A395" s="175"/>
      <c r="B395" s="176" t="s">
        <v>219</v>
      </c>
      <c r="C395" s="177" t="s">
        <v>220</v>
      </c>
      <c r="D395" s="177" t="s">
        <v>36</v>
      </c>
      <c r="E395" s="178" t="s">
        <v>221</v>
      </c>
      <c r="F395" s="178" t="s">
        <v>37</v>
      </c>
    </row>
    <row r="396" spans="1:6">
      <c r="A396" s="175"/>
      <c r="B396" s="179" t="s">
        <v>214</v>
      </c>
      <c r="C396" s="180">
        <v>1</v>
      </c>
      <c r="D396" s="180" t="s">
        <v>222</v>
      </c>
      <c r="E396" s="187">
        <v>0</v>
      </c>
      <c r="F396" s="181">
        <f t="shared" ref="F396" si="23">C396*E396</f>
        <v>0</v>
      </c>
    </row>
    <row r="397" spans="1:6">
      <c r="A397" s="167"/>
      <c r="B397" s="182" t="s">
        <v>37</v>
      </c>
      <c r="C397" s="183"/>
      <c r="D397" s="183"/>
      <c r="E397" s="183"/>
      <c r="F397" s="184">
        <f>SUM(F396)</f>
        <v>0</v>
      </c>
    </row>
    <row r="398" spans="1:6">
      <c r="A398" s="172"/>
      <c r="B398" s="172"/>
      <c r="C398" s="172"/>
      <c r="D398" s="172"/>
      <c r="E398" s="172"/>
      <c r="F398" s="172"/>
    </row>
    <row r="399" spans="1:6">
      <c r="A399" s="173"/>
      <c r="B399" s="174" t="s">
        <v>231</v>
      </c>
      <c r="C399" s="173"/>
      <c r="D399" s="173"/>
      <c r="E399" s="173"/>
      <c r="F399" s="173"/>
    </row>
    <row r="400" spans="1:6">
      <c r="B400" s="482"/>
      <c r="C400" s="482"/>
      <c r="D400" s="482"/>
      <c r="E400" s="482"/>
      <c r="F400" s="482"/>
    </row>
    <row r="401" spans="1:6">
      <c r="A401" s="175"/>
      <c r="B401" s="176" t="s">
        <v>219</v>
      </c>
      <c r="C401" s="177" t="s">
        <v>220</v>
      </c>
      <c r="D401" s="177" t="s">
        <v>36</v>
      </c>
      <c r="E401" s="178" t="s">
        <v>221</v>
      </c>
      <c r="F401" s="178" t="s">
        <v>37</v>
      </c>
    </row>
    <row r="402" spans="1:6">
      <c r="A402" s="175"/>
      <c r="B402" s="179" t="s">
        <v>362</v>
      </c>
      <c r="C402" s="180">
        <v>1</v>
      </c>
      <c r="D402" s="180" t="s">
        <v>222</v>
      </c>
      <c r="E402" s="187">
        <v>0</v>
      </c>
      <c r="F402" s="181">
        <f t="shared" ref="F402" si="24">C402*E402</f>
        <v>0</v>
      </c>
    </row>
    <row r="403" spans="1:6">
      <c r="A403" s="167"/>
      <c r="B403" s="182" t="s">
        <v>37</v>
      </c>
      <c r="C403" s="183"/>
      <c r="D403" s="183"/>
      <c r="E403" s="183"/>
      <c r="F403" s="184">
        <f>SUM(F402)</f>
        <v>0</v>
      </c>
    </row>
    <row r="404" spans="1:6">
      <c r="A404" s="172"/>
      <c r="B404" s="172"/>
      <c r="C404" s="172"/>
      <c r="D404" s="172"/>
      <c r="E404" s="172"/>
      <c r="F404" s="172"/>
    </row>
    <row r="405" spans="1:6">
      <c r="A405" s="173"/>
      <c r="B405" s="174" t="s">
        <v>215</v>
      </c>
      <c r="C405" s="173"/>
      <c r="D405" s="173"/>
      <c r="E405" s="173"/>
      <c r="F405" s="173"/>
    </row>
    <row r="406" spans="1:6">
      <c r="B406" s="482"/>
      <c r="C406" s="482"/>
      <c r="D406" s="482"/>
      <c r="E406" s="482"/>
      <c r="F406" s="482"/>
    </row>
    <row r="407" spans="1:6">
      <c r="A407" s="175"/>
      <c r="B407" s="176" t="s">
        <v>219</v>
      </c>
      <c r="C407" s="177" t="s">
        <v>220</v>
      </c>
      <c r="D407" s="177" t="s">
        <v>36</v>
      </c>
      <c r="E407" s="178" t="s">
        <v>221</v>
      </c>
      <c r="F407" s="178" t="s">
        <v>37</v>
      </c>
    </row>
    <row r="408" spans="1:6">
      <c r="A408" s="175"/>
      <c r="B408" s="179" t="s">
        <v>234</v>
      </c>
      <c r="C408" s="180">
        <v>8</v>
      </c>
      <c r="D408" s="180" t="s">
        <v>223</v>
      </c>
      <c r="E408" s="187">
        <v>0</v>
      </c>
      <c r="F408" s="181">
        <f t="shared" ref="F408:F410" si="25">C408*E408</f>
        <v>0</v>
      </c>
    </row>
    <row r="409" spans="1:6">
      <c r="A409" s="175"/>
      <c r="B409" s="179" t="s">
        <v>240</v>
      </c>
      <c r="C409" s="180">
        <v>6</v>
      </c>
      <c r="D409" s="180" t="s">
        <v>223</v>
      </c>
      <c r="E409" s="187">
        <v>0</v>
      </c>
      <c r="F409" s="181">
        <f t="shared" si="25"/>
        <v>0</v>
      </c>
    </row>
    <row r="410" spans="1:6">
      <c r="A410" s="175"/>
      <c r="B410" s="179" t="s">
        <v>241</v>
      </c>
      <c r="C410" s="180">
        <v>12</v>
      </c>
      <c r="D410" s="180" t="s">
        <v>223</v>
      </c>
      <c r="E410" s="187">
        <v>0</v>
      </c>
      <c r="F410" s="181">
        <f t="shared" si="25"/>
        <v>0</v>
      </c>
    </row>
    <row r="411" spans="1:6">
      <c r="A411" s="167"/>
      <c r="B411" s="182" t="s">
        <v>37</v>
      </c>
      <c r="C411" s="183"/>
      <c r="D411" s="183"/>
      <c r="E411" s="183"/>
      <c r="F411" s="184">
        <f>SUM(F408:F410)</f>
        <v>0</v>
      </c>
    </row>
    <row r="412" spans="1:6">
      <c r="A412" s="172"/>
      <c r="B412" s="172"/>
      <c r="C412" s="172"/>
      <c r="D412" s="172"/>
      <c r="E412" s="172"/>
      <c r="F412" s="172"/>
    </row>
    <row r="413" spans="1:6">
      <c r="A413" s="173"/>
      <c r="B413" s="174" t="s">
        <v>242</v>
      </c>
      <c r="C413" s="173"/>
      <c r="D413" s="173"/>
      <c r="E413" s="173"/>
      <c r="F413" s="173"/>
    </row>
    <row r="414" spans="1:6">
      <c r="B414" s="482"/>
      <c r="C414" s="482"/>
      <c r="D414" s="482"/>
      <c r="E414" s="482"/>
      <c r="F414" s="482"/>
    </row>
    <row r="415" spans="1:6">
      <c r="A415" s="175"/>
      <c r="B415" s="176" t="s">
        <v>219</v>
      </c>
      <c r="C415" s="177" t="s">
        <v>220</v>
      </c>
      <c r="D415" s="177" t="s">
        <v>36</v>
      </c>
      <c r="E415" s="178" t="s">
        <v>221</v>
      </c>
      <c r="F415" s="178" t="s">
        <v>37</v>
      </c>
    </row>
    <row r="416" spans="1:6">
      <c r="A416" s="175"/>
      <c r="B416" s="179" t="s">
        <v>363</v>
      </c>
      <c r="C416" s="180">
        <v>6</v>
      </c>
      <c r="D416" s="180" t="s">
        <v>223</v>
      </c>
      <c r="E416" s="187">
        <v>0</v>
      </c>
      <c r="F416" s="181">
        <f t="shared" ref="F416:F417" si="26">C416*E416</f>
        <v>0</v>
      </c>
    </row>
    <row r="417" spans="1:6">
      <c r="A417" s="175"/>
      <c r="B417" s="179" t="s">
        <v>243</v>
      </c>
      <c r="C417" s="180">
        <v>2</v>
      </c>
      <c r="D417" s="180" t="s">
        <v>223</v>
      </c>
      <c r="E417" s="187">
        <v>0</v>
      </c>
      <c r="F417" s="181">
        <f t="shared" si="26"/>
        <v>0</v>
      </c>
    </row>
    <row r="418" spans="1:6">
      <c r="A418" s="167"/>
      <c r="B418" s="182" t="s">
        <v>37</v>
      </c>
      <c r="C418" s="183"/>
      <c r="D418" s="183"/>
      <c r="E418" s="183"/>
      <c r="F418" s="184">
        <f>SUM(F416:F417)</f>
        <v>0</v>
      </c>
    </row>
    <row r="420" spans="1:6">
      <c r="A420" s="173"/>
      <c r="B420" s="174" t="s">
        <v>277</v>
      </c>
      <c r="C420" s="173"/>
      <c r="D420" s="173"/>
      <c r="E420" s="173"/>
      <c r="F420" s="173"/>
    </row>
    <row r="421" spans="1:6">
      <c r="B421" s="482"/>
      <c r="C421" s="482"/>
      <c r="D421" s="482"/>
      <c r="E421" s="482"/>
      <c r="F421" s="482"/>
    </row>
    <row r="422" spans="1:6">
      <c r="A422" s="175"/>
      <c r="B422" s="176" t="s">
        <v>219</v>
      </c>
      <c r="C422" s="177" t="s">
        <v>220</v>
      </c>
      <c r="D422" s="177" t="s">
        <v>36</v>
      </c>
      <c r="E422" s="178" t="s">
        <v>221</v>
      </c>
      <c r="F422" s="178" t="s">
        <v>37</v>
      </c>
    </row>
    <row r="423" spans="1:6">
      <c r="A423" s="175"/>
      <c r="B423" s="147" t="s">
        <v>216</v>
      </c>
      <c r="C423" s="180">
        <v>1</v>
      </c>
      <c r="D423" s="180" t="s">
        <v>222</v>
      </c>
      <c r="E423" s="187">
        <v>0</v>
      </c>
      <c r="F423" s="181">
        <f t="shared" ref="F423" si="27">C423*E423</f>
        <v>0</v>
      </c>
    </row>
    <row r="424" spans="1:6">
      <c r="A424" s="167"/>
      <c r="B424" s="182" t="s">
        <v>37</v>
      </c>
      <c r="C424" s="183"/>
      <c r="D424" s="183"/>
      <c r="E424" s="183"/>
      <c r="F424" s="184">
        <f>SUM(F423)</f>
        <v>0</v>
      </c>
    </row>
    <row r="428" spans="1:6">
      <c r="A428" s="146"/>
      <c r="B428" s="149"/>
      <c r="D428" s="137"/>
      <c r="E428" s="137"/>
      <c r="F428" s="137"/>
    </row>
    <row r="429" spans="1:6">
      <c r="A429" s="146"/>
      <c r="D429" s="137"/>
      <c r="E429" s="142" t="s">
        <v>211</v>
      </c>
      <c r="F429" s="142" t="s">
        <v>364</v>
      </c>
    </row>
    <row r="430" spans="1:6" ht="18.75">
      <c r="A430" s="161" t="s">
        <v>197</v>
      </c>
      <c r="B430" s="162" t="s">
        <v>254</v>
      </c>
      <c r="C430" s="163"/>
      <c r="D430" s="164"/>
      <c r="E430" s="163"/>
      <c r="F430" s="163"/>
    </row>
    <row r="431" spans="1:6">
      <c r="A431" s="143"/>
      <c r="B431" s="482"/>
      <c r="C431" s="482"/>
      <c r="D431" s="482"/>
      <c r="E431" s="482"/>
      <c r="F431" s="482"/>
    </row>
    <row r="432" spans="1:6">
      <c r="A432" s="165"/>
    </row>
    <row r="433" spans="1:6" ht="15.75">
      <c r="A433" s="483" t="s">
        <v>212</v>
      </c>
      <c r="B433" s="483"/>
      <c r="C433" s="483"/>
      <c r="D433" s="483"/>
      <c r="E433" s="483"/>
      <c r="F433" s="483"/>
    </row>
    <row r="434" spans="1:6">
      <c r="A434" s="147"/>
      <c r="B434" s="147" t="s">
        <v>224</v>
      </c>
      <c r="C434" s="147"/>
      <c r="D434" s="147"/>
      <c r="E434" s="147"/>
      <c r="F434" s="166">
        <f>F459</f>
        <v>0</v>
      </c>
    </row>
    <row r="435" spans="1:6">
      <c r="A435" s="147"/>
      <c r="B435" s="147" t="s">
        <v>213</v>
      </c>
      <c r="C435" s="147"/>
      <c r="D435" s="147"/>
      <c r="E435" s="147"/>
      <c r="F435" s="166">
        <f>F471</f>
        <v>0</v>
      </c>
    </row>
    <row r="436" spans="1:6">
      <c r="A436" s="147"/>
      <c r="B436" s="147" t="s">
        <v>38</v>
      </c>
      <c r="C436" s="147"/>
      <c r="D436" s="147"/>
      <c r="E436" s="147"/>
      <c r="F436" s="166">
        <f>F477</f>
        <v>0</v>
      </c>
    </row>
    <row r="437" spans="1:6">
      <c r="A437" s="147"/>
      <c r="B437" s="147" t="s">
        <v>257</v>
      </c>
      <c r="C437" s="147"/>
      <c r="D437" s="147"/>
      <c r="E437" s="147"/>
      <c r="F437" s="166">
        <f>F491</f>
        <v>0</v>
      </c>
    </row>
    <row r="438" spans="1:6">
      <c r="A438" s="147"/>
      <c r="B438" s="147" t="s">
        <v>215</v>
      </c>
      <c r="C438" s="147"/>
      <c r="D438" s="147"/>
      <c r="E438" s="147"/>
      <c r="F438" s="166">
        <f>F484</f>
        <v>0</v>
      </c>
    </row>
    <row r="439" spans="1:6">
      <c r="A439" s="147"/>
      <c r="B439" s="147" t="s">
        <v>277</v>
      </c>
      <c r="C439" s="147"/>
      <c r="D439" s="147"/>
      <c r="E439" s="147"/>
      <c r="F439" s="166">
        <f>F497</f>
        <v>0</v>
      </c>
    </row>
    <row r="440" spans="1:6" ht="13.5" thickBot="1">
      <c r="A440" s="167"/>
      <c r="B440" s="168" t="s">
        <v>217</v>
      </c>
      <c r="C440" s="169"/>
      <c r="D440" s="169"/>
      <c r="E440" s="170"/>
      <c r="F440" s="171">
        <f>SUM(F434:F439)</f>
        <v>0</v>
      </c>
    </row>
    <row r="442" spans="1:6" ht="15.75">
      <c r="A442" s="483" t="s">
        <v>218</v>
      </c>
      <c r="B442" s="483"/>
      <c r="C442" s="483"/>
      <c r="D442" s="483"/>
      <c r="E442" s="483"/>
      <c r="F442" s="483"/>
    </row>
    <row r="443" spans="1:6">
      <c r="A443" s="172"/>
      <c r="B443" s="172"/>
      <c r="C443" s="172"/>
      <c r="D443" s="172"/>
      <c r="E443" s="172"/>
      <c r="F443" s="172"/>
    </row>
    <row r="444" spans="1:6">
      <c r="A444" s="173"/>
      <c r="B444" s="174" t="s">
        <v>224</v>
      </c>
      <c r="C444" s="173"/>
      <c r="D444" s="173"/>
      <c r="E444" s="173"/>
      <c r="F444" s="173"/>
    </row>
    <row r="445" spans="1:6">
      <c r="B445" s="482"/>
      <c r="C445" s="482"/>
      <c r="D445" s="482"/>
      <c r="E445" s="482"/>
      <c r="F445" s="482"/>
    </row>
    <row r="446" spans="1:6">
      <c r="A446" s="175"/>
      <c r="B446" s="176" t="s">
        <v>219</v>
      </c>
      <c r="C446" s="177" t="s">
        <v>220</v>
      </c>
      <c r="D446" s="177" t="s">
        <v>36</v>
      </c>
      <c r="E446" s="178" t="s">
        <v>221</v>
      </c>
      <c r="F446" s="178" t="s">
        <v>37</v>
      </c>
    </row>
    <row r="447" spans="1:6">
      <c r="A447" s="175"/>
      <c r="B447" s="179" t="s">
        <v>288</v>
      </c>
      <c r="C447" s="180">
        <v>2</v>
      </c>
      <c r="D447" s="180" t="s">
        <v>44</v>
      </c>
      <c r="E447" s="187">
        <v>0</v>
      </c>
      <c r="F447" s="181">
        <f>C447*E447</f>
        <v>0</v>
      </c>
    </row>
    <row r="448" spans="1:6">
      <c r="A448" s="175"/>
      <c r="B448" s="179" t="s">
        <v>225</v>
      </c>
      <c r="C448" s="180">
        <v>2</v>
      </c>
      <c r="D448" s="180" t="s">
        <v>44</v>
      </c>
      <c r="E448" s="187">
        <v>0</v>
      </c>
      <c r="F448" s="181">
        <f t="shared" ref="F448:F458" si="28">C448*E448</f>
        <v>0</v>
      </c>
    </row>
    <row r="449" spans="1:6">
      <c r="A449" s="175"/>
      <c r="B449" s="179" t="s">
        <v>289</v>
      </c>
      <c r="C449" s="180">
        <v>1020</v>
      </c>
      <c r="D449" s="180" t="s">
        <v>39</v>
      </c>
      <c r="E449" s="187">
        <v>0</v>
      </c>
      <c r="F449" s="181">
        <f t="shared" si="28"/>
        <v>0</v>
      </c>
    </row>
    <row r="450" spans="1:6">
      <c r="A450" s="175"/>
      <c r="B450" s="179" t="s">
        <v>294</v>
      </c>
      <c r="C450" s="180">
        <v>34</v>
      </c>
      <c r="D450" s="180" t="s">
        <v>44</v>
      </c>
      <c r="E450" s="187">
        <v>0</v>
      </c>
      <c r="F450" s="181">
        <f t="shared" si="28"/>
        <v>0</v>
      </c>
    </row>
    <row r="451" spans="1:6">
      <c r="A451" s="175"/>
      <c r="B451" s="179" t="s">
        <v>226</v>
      </c>
      <c r="C451" s="180">
        <v>136</v>
      </c>
      <c r="D451" s="180" t="s">
        <v>44</v>
      </c>
      <c r="E451" s="187">
        <v>0</v>
      </c>
      <c r="F451" s="181">
        <f t="shared" si="28"/>
        <v>0</v>
      </c>
    </row>
    <row r="452" spans="1:6">
      <c r="A452" s="175"/>
      <c r="B452" s="179" t="s">
        <v>365</v>
      </c>
      <c r="C452" s="180">
        <v>11</v>
      </c>
      <c r="D452" s="180" t="s">
        <v>44</v>
      </c>
      <c r="E452" s="187">
        <v>0</v>
      </c>
      <c r="F452" s="181">
        <f t="shared" si="28"/>
        <v>0</v>
      </c>
    </row>
    <row r="453" spans="1:6">
      <c r="A453" s="175"/>
      <c r="B453" s="179" t="s">
        <v>366</v>
      </c>
      <c r="C453" s="180">
        <v>12</v>
      </c>
      <c r="D453" s="180" t="s">
        <v>44</v>
      </c>
      <c r="E453" s="187">
        <v>0</v>
      </c>
      <c r="F453" s="181">
        <f t="shared" si="28"/>
        <v>0</v>
      </c>
    </row>
    <row r="454" spans="1:6">
      <c r="A454" s="175"/>
      <c r="B454" s="179" t="s">
        <v>238</v>
      </c>
      <c r="C454" s="180">
        <v>11</v>
      </c>
      <c r="D454" s="180" t="s">
        <v>44</v>
      </c>
      <c r="E454" s="187">
        <v>0</v>
      </c>
      <c r="F454" s="181">
        <f t="shared" si="28"/>
        <v>0</v>
      </c>
    </row>
    <row r="455" spans="1:6">
      <c r="A455" s="175"/>
      <c r="B455" s="179" t="s">
        <v>367</v>
      </c>
      <c r="C455" s="180">
        <v>34</v>
      </c>
      <c r="D455" s="180" t="s">
        <v>44</v>
      </c>
      <c r="E455" s="187">
        <v>0</v>
      </c>
      <c r="F455" s="181">
        <f t="shared" si="28"/>
        <v>0</v>
      </c>
    </row>
    <row r="456" spans="1:6">
      <c r="A456" s="175"/>
      <c r="B456" s="179" t="s">
        <v>368</v>
      </c>
      <c r="C456" s="180">
        <v>2</v>
      </c>
      <c r="D456" s="180" t="s">
        <v>44</v>
      </c>
      <c r="E456" s="187">
        <v>0</v>
      </c>
      <c r="F456" s="181">
        <f t="shared" si="28"/>
        <v>0</v>
      </c>
    </row>
    <row r="457" spans="1:6">
      <c r="A457" s="175"/>
      <c r="B457" s="179" t="s">
        <v>369</v>
      </c>
      <c r="C457" s="180">
        <v>1</v>
      </c>
      <c r="D457" s="180" t="s">
        <v>44</v>
      </c>
      <c r="E457" s="187">
        <v>0</v>
      </c>
      <c r="F457" s="181">
        <f t="shared" si="28"/>
        <v>0</v>
      </c>
    </row>
    <row r="458" spans="1:6">
      <c r="A458" s="175"/>
      <c r="B458" s="179" t="s">
        <v>275</v>
      </c>
      <c r="C458" s="180">
        <v>1</v>
      </c>
      <c r="D458" s="180" t="s">
        <v>222</v>
      </c>
      <c r="E458" s="187">
        <v>0</v>
      </c>
      <c r="F458" s="181">
        <f t="shared" si="28"/>
        <v>0</v>
      </c>
    </row>
    <row r="459" spans="1:6">
      <c r="A459" s="167"/>
      <c r="B459" s="182" t="s">
        <v>37</v>
      </c>
      <c r="C459" s="183"/>
      <c r="D459" s="183"/>
      <c r="E459" s="183"/>
      <c r="F459" s="184">
        <f>SUM(F447:F458)</f>
        <v>0</v>
      </c>
    </row>
    <row r="460" spans="1:6">
      <c r="A460" s="172"/>
      <c r="B460" s="172"/>
      <c r="C460" s="172"/>
      <c r="D460" s="172"/>
      <c r="E460" s="172"/>
      <c r="F460" s="172"/>
    </row>
    <row r="461" spans="1:6">
      <c r="A461" s="173"/>
      <c r="B461" s="174" t="s">
        <v>213</v>
      </c>
      <c r="C461" s="173"/>
      <c r="D461" s="173"/>
      <c r="E461" s="173"/>
      <c r="F461" s="173"/>
    </row>
    <row r="462" spans="1:6">
      <c r="B462" s="482"/>
      <c r="C462" s="482"/>
      <c r="D462" s="482"/>
      <c r="E462" s="482"/>
      <c r="F462" s="482"/>
    </row>
    <row r="463" spans="1:6">
      <c r="A463" s="175"/>
      <c r="B463" s="176" t="s">
        <v>219</v>
      </c>
      <c r="C463" s="177" t="s">
        <v>220</v>
      </c>
      <c r="D463" s="177" t="s">
        <v>36</v>
      </c>
      <c r="E463" s="178" t="s">
        <v>221</v>
      </c>
      <c r="F463" s="178" t="s">
        <v>37</v>
      </c>
    </row>
    <row r="464" spans="1:6">
      <c r="A464" s="175"/>
      <c r="B464" s="179" t="s">
        <v>370</v>
      </c>
      <c r="C464" s="180">
        <v>32</v>
      </c>
      <c r="D464" s="180" t="s">
        <v>39</v>
      </c>
      <c r="E464" s="187">
        <v>0</v>
      </c>
      <c r="F464" s="181">
        <f>C464*E464</f>
        <v>0</v>
      </c>
    </row>
    <row r="465" spans="1:6">
      <c r="A465" s="175"/>
      <c r="B465" s="179" t="s">
        <v>371</v>
      </c>
      <c r="C465" s="180">
        <v>8</v>
      </c>
      <c r="D465" s="180" t="s">
        <v>44</v>
      </c>
      <c r="E465" s="187">
        <v>0</v>
      </c>
      <c r="F465" s="181">
        <f t="shared" ref="F465:F470" si="29">C465*E465</f>
        <v>0</v>
      </c>
    </row>
    <row r="466" spans="1:6">
      <c r="A466" s="175"/>
      <c r="B466" s="179" t="s">
        <v>228</v>
      </c>
      <c r="C466" s="180">
        <v>20</v>
      </c>
      <c r="D466" s="180" t="s">
        <v>39</v>
      </c>
      <c r="E466" s="187">
        <v>0</v>
      </c>
      <c r="F466" s="181">
        <f t="shared" si="29"/>
        <v>0</v>
      </c>
    </row>
    <row r="467" spans="1:6">
      <c r="A467" s="175"/>
      <c r="B467" s="179" t="s">
        <v>229</v>
      </c>
      <c r="C467" s="180">
        <v>20</v>
      </c>
      <c r="D467" s="180" t="s">
        <v>44</v>
      </c>
      <c r="E467" s="187">
        <v>0</v>
      </c>
      <c r="F467" s="181">
        <f t="shared" si="29"/>
        <v>0</v>
      </c>
    </row>
    <row r="468" spans="1:6">
      <c r="A468" s="175"/>
      <c r="B468" s="179" t="s">
        <v>372</v>
      </c>
      <c r="C468" s="180">
        <v>5</v>
      </c>
      <c r="D468" s="180" t="s">
        <v>44</v>
      </c>
      <c r="E468" s="187">
        <v>0</v>
      </c>
      <c r="F468" s="181">
        <f t="shared" si="29"/>
        <v>0</v>
      </c>
    </row>
    <row r="469" spans="1:6">
      <c r="A469" s="175"/>
      <c r="B469" s="179" t="s">
        <v>295</v>
      </c>
      <c r="C469" s="180">
        <v>40</v>
      </c>
      <c r="D469" s="180" t="s">
        <v>39</v>
      </c>
      <c r="E469" s="187">
        <v>0</v>
      </c>
      <c r="F469" s="181">
        <f t="shared" si="29"/>
        <v>0</v>
      </c>
    </row>
    <row r="470" spans="1:6">
      <c r="A470" s="175"/>
      <c r="B470" s="179" t="s">
        <v>296</v>
      </c>
      <c r="C470" s="180">
        <v>1</v>
      </c>
      <c r="D470" s="180" t="s">
        <v>222</v>
      </c>
      <c r="E470" s="187">
        <v>0</v>
      </c>
      <c r="F470" s="181">
        <f t="shared" si="29"/>
        <v>0</v>
      </c>
    </row>
    <row r="471" spans="1:6">
      <c r="A471" s="167"/>
      <c r="B471" s="182" t="s">
        <v>37</v>
      </c>
      <c r="C471" s="183"/>
      <c r="D471" s="183"/>
      <c r="E471" s="183"/>
      <c r="F471" s="184">
        <f>SUM(F464:F470)</f>
        <v>0</v>
      </c>
    </row>
    <row r="472" spans="1:6">
      <c r="A472" s="172"/>
      <c r="B472" s="172"/>
      <c r="C472" s="172"/>
      <c r="D472" s="172"/>
      <c r="E472" s="172"/>
      <c r="F472" s="172"/>
    </row>
    <row r="473" spans="1:6">
      <c r="A473" s="173"/>
      <c r="B473" s="174" t="s">
        <v>38</v>
      </c>
      <c r="C473" s="173"/>
      <c r="D473" s="173"/>
      <c r="E473" s="173"/>
      <c r="F473" s="173"/>
    </row>
    <row r="474" spans="1:6">
      <c r="B474" s="482"/>
      <c r="C474" s="482"/>
      <c r="D474" s="482"/>
      <c r="E474" s="482"/>
      <c r="F474" s="482"/>
    </row>
    <row r="475" spans="1:6">
      <c r="A475" s="175"/>
      <c r="B475" s="176" t="s">
        <v>219</v>
      </c>
      <c r="C475" s="177" t="s">
        <v>220</v>
      </c>
      <c r="D475" s="177" t="s">
        <v>36</v>
      </c>
      <c r="E475" s="178" t="s">
        <v>221</v>
      </c>
      <c r="F475" s="178" t="s">
        <v>37</v>
      </c>
    </row>
    <row r="476" spans="1:6">
      <c r="A476" s="175"/>
      <c r="B476" s="179" t="s">
        <v>214</v>
      </c>
      <c r="C476" s="180">
        <v>1</v>
      </c>
      <c r="D476" s="180" t="s">
        <v>222</v>
      </c>
      <c r="E476" s="187">
        <v>0</v>
      </c>
      <c r="F476" s="181">
        <f t="shared" ref="F476" si="30">C476*E476</f>
        <v>0</v>
      </c>
    </row>
    <row r="477" spans="1:6">
      <c r="A477" s="167"/>
      <c r="B477" s="182" t="s">
        <v>37</v>
      </c>
      <c r="C477" s="183"/>
      <c r="D477" s="183"/>
      <c r="E477" s="183"/>
      <c r="F477" s="184">
        <f>SUM(F476)</f>
        <v>0</v>
      </c>
    </row>
    <row r="478" spans="1:6">
      <c r="A478" s="172"/>
      <c r="B478" s="172"/>
      <c r="C478" s="172"/>
      <c r="D478" s="172"/>
      <c r="E478" s="172"/>
      <c r="F478" s="172"/>
    </row>
    <row r="479" spans="1:6">
      <c r="A479" s="173"/>
      <c r="B479" s="174" t="s">
        <v>215</v>
      </c>
      <c r="C479" s="173"/>
      <c r="D479" s="173"/>
      <c r="E479" s="173"/>
      <c r="F479" s="173"/>
    </row>
    <row r="480" spans="1:6">
      <c r="B480" s="482"/>
      <c r="C480" s="482"/>
      <c r="D480" s="482"/>
      <c r="E480" s="482"/>
      <c r="F480" s="482"/>
    </row>
    <row r="481" spans="1:6">
      <c r="A481" s="175"/>
      <c r="B481" s="176" t="s">
        <v>219</v>
      </c>
      <c r="C481" s="177" t="s">
        <v>220</v>
      </c>
      <c r="D481" s="177" t="s">
        <v>36</v>
      </c>
      <c r="E481" s="178" t="s">
        <v>221</v>
      </c>
      <c r="F481" s="178" t="s">
        <v>37</v>
      </c>
    </row>
    <row r="482" spans="1:6">
      <c r="A482" s="175"/>
      <c r="B482" s="179" t="s">
        <v>373</v>
      </c>
      <c r="C482" s="180">
        <v>4</v>
      </c>
      <c r="D482" s="180" t="s">
        <v>223</v>
      </c>
      <c r="E482" s="187">
        <v>0</v>
      </c>
      <c r="F482" s="181">
        <f t="shared" ref="F482:F483" si="31">C482*E482</f>
        <v>0</v>
      </c>
    </row>
    <row r="483" spans="1:6">
      <c r="A483" s="175"/>
      <c r="B483" s="179" t="s">
        <v>241</v>
      </c>
      <c r="C483" s="180">
        <v>8</v>
      </c>
      <c r="D483" s="180" t="s">
        <v>223</v>
      </c>
      <c r="E483" s="187">
        <v>0</v>
      </c>
      <c r="F483" s="181">
        <f t="shared" si="31"/>
        <v>0</v>
      </c>
    </row>
    <row r="484" spans="1:6">
      <c r="A484" s="167"/>
      <c r="B484" s="182" t="s">
        <v>37</v>
      </c>
      <c r="C484" s="183"/>
      <c r="D484" s="183"/>
      <c r="E484" s="183"/>
      <c r="F484" s="184">
        <f>SUM(F482:F483)</f>
        <v>0</v>
      </c>
    </row>
    <row r="485" spans="1:6">
      <c r="A485" s="172"/>
      <c r="B485" s="172"/>
      <c r="C485" s="172"/>
      <c r="D485" s="172"/>
      <c r="E485" s="172"/>
      <c r="F485" s="172"/>
    </row>
    <row r="486" spans="1:6">
      <c r="A486" s="173"/>
      <c r="B486" s="174" t="s">
        <v>231</v>
      </c>
      <c r="C486" s="173"/>
      <c r="D486" s="173"/>
      <c r="E486" s="173"/>
      <c r="F486" s="173"/>
    </row>
    <row r="487" spans="1:6">
      <c r="B487" s="482"/>
      <c r="C487" s="482"/>
      <c r="D487" s="482"/>
      <c r="E487" s="482"/>
      <c r="F487" s="482"/>
    </row>
    <row r="488" spans="1:6">
      <c r="A488" s="175"/>
      <c r="B488" s="176" t="s">
        <v>219</v>
      </c>
      <c r="C488" s="177" t="s">
        <v>220</v>
      </c>
      <c r="D488" s="177" t="s">
        <v>36</v>
      </c>
      <c r="E488" s="178" t="s">
        <v>221</v>
      </c>
      <c r="F488" s="178" t="s">
        <v>37</v>
      </c>
    </row>
    <row r="489" spans="1:6">
      <c r="A489" s="175"/>
      <c r="B489" s="179" t="s">
        <v>276</v>
      </c>
      <c r="C489" s="180">
        <v>34</v>
      </c>
      <c r="D489" s="180" t="s">
        <v>44</v>
      </c>
      <c r="E489" s="187">
        <v>0</v>
      </c>
      <c r="F489" s="181">
        <f t="shared" ref="F489:F490" si="32">C489*E489</f>
        <v>0</v>
      </c>
    </row>
    <row r="490" spans="1:6">
      <c r="A490" s="175"/>
      <c r="B490" s="179" t="s">
        <v>233</v>
      </c>
      <c r="C490" s="180">
        <v>1</v>
      </c>
      <c r="D490" s="180" t="s">
        <v>222</v>
      </c>
      <c r="E490" s="187">
        <v>0</v>
      </c>
      <c r="F490" s="181">
        <f t="shared" si="32"/>
        <v>0</v>
      </c>
    </row>
    <row r="491" spans="1:6">
      <c r="A491" s="167"/>
      <c r="B491" s="182" t="s">
        <v>37</v>
      </c>
      <c r="C491" s="183"/>
      <c r="D491" s="183"/>
      <c r="E491" s="183"/>
      <c r="F491" s="184">
        <f>SUM(F489:F490)</f>
        <v>0</v>
      </c>
    </row>
    <row r="493" spans="1:6">
      <c r="A493" s="173"/>
      <c r="B493" s="174" t="s">
        <v>277</v>
      </c>
      <c r="C493" s="173"/>
      <c r="D493" s="173"/>
      <c r="E493" s="173"/>
      <c r="F493" s="173"/>
    </row>
    <row r="494" spans="1:6">
      <c r="B494" s="482"/>
      <c r="C494" s="482"/>
      <c r="D494" s="482"/>
      <c r="E494" s="482"/>
      <c r="F494" s="482"/>
    </row>
    <row r="495" spans="1:6">
      <c r="A495" s="175"/>
      <c r="B495" s="176" t="s">
        <v>219</v>
      </c>
      <c r="C495" s="177" t="s">
        <v>220</v>
      </c>
      <c r="D495" s="177" t="s">
        <v>36</v>
      </c>
      <c r="E495" s="178" t="s">
        <v>221</v>
      </c>
      <c r="F495" s="178" t="s">
        <v>37</v>
      </c>
    </row>
    <row r="496" spans="1:6">
      <c r="A496" s="175"/>
      <c r="B496" s="147" t="s">
        <v>216</v>
      </c>
      <c r="C496" s="180">
        <v>1</v>
      </c>
      <c r="D496" s="180" t="s">
        <v>222</v>
      </c>
      <c r="E496" s="187">
        <v>0</v>
      </c>
      <c r="F496" s="181">
        <f t="shared" ref="F496" si="33">C496*E496</f>
        <v>0</v>
      </c>
    </row>
    <row r="497" spans="1:6">
      <c r="A497" s="167"/>
      <c r="B497" s="182" t="s">
        <v>37</v>
      </c>
      <c r="C497" s="183"/>
      <c r="D497" s="183"/>
      <c r="E497" s="183"/>
      <c r="F497" s="184">
        <f>SUM(F496)</f>
        <v>0</v>
      </c>
    </row>
    <row r="501" spans="1:6">
      <c r="A501" s="146"/>
      <c r="B501" s="149"/>
      <c r="D501" s="137"/>
      <c r="E501" s="137"/>
      <c r="F501" s="137"/>
    </row>
    <row r="502" spans="1:6">
      <c r="A502" s="146"/>
      <c r="D502" s="137"/>
      <c r="E502" s="142" t="s">
        <v>211</v>
      </c>
      <c r="F502" s="142" t="s">
        <v>374</v>
      </c>
    </row>
    <row r="503" spans="1:6" ht="18.75">
      <c r="A503" s="161" t="s">
        <v>197</v>
      </c>
      <c r="B503" s="162" t="s">
        <v>255</v>
      </c>
      <c r="C503" s="163"/>
      <c r="D503" s="164"/>
      <c r="E503" s="163"/>
      <c r="F503" s="163"/>
    </row>
    <row r="504" spans="1:6">
      <c r="A504" s="143"/>
      <c r="B504" s="482"/>
      <c r="C504" s="482"/>
      <c r="D504" s="482"/>
      <c r="E504" s="482"/>
      <c r="F504" s="482"/>
    </row>
    <row r="505" spans="1:6">
      <c r="A505" s="165"/>
    </row>
    <row r="506" spans="1:6" ht="15.75">
      <c r="A506" s="483" t="s">
        <v>212</v>
      </c>
      <c r="B506" s="483"/>
      <c r="C506" s="483"/>
      <c r="D506" s="483"/>
      <c r="E506" s="483"/>
      <c r="F506" s="483"/>
    </row>
    <row r="507" spans="1:6">
      <c r="A507" s="147"/>
      <c r="B507" s="147" t="s">
        <v>224</v>
      </c>
      <c r="C507" s="147"/>
      <c r="D507" s="147"/>
      <c r="E507" s="147"/>
      <c r="F507" s="166">
        <f>F535</f>
        <v>0</v>
      </c>
    </row>
    <row r="508" spans="1:6">
      <c r="A508" s="147"/>
      <c r="B508" s="147" t="s">
        <v>216</v>
      </c>
      <c r="C508" s="147"/>
      <c r="D508" s="147"/>
      <c r="E508" s="147"/>
      <c r="F508" s="166">
        <f>F541</f>
        <v>0</v>
      </c>
    </row>
    <row r="509" spans="1:6" ht="13.5" thickBot="1">
      <c r="A509" s="167"/>
      <c r="B509" s="168" t="s">
        <v>217</v>
      </c>
      <c r="C509" s="169"/>
      <c r="D509" s="169"/>
      <c r="E509" s="170"/>
      <c r="F509" s="171">
        <f>SUM(F507:F508)</f>
        <v>0</v>
      </c>
    </row>
    <row r="511" spans="1:6" ht="15.75">
      <c r="A511" s="483" t="s">
        <v>218</v>
      </c>
      <c r="B511" s="483"/>
      <c r="C511" s="483"/>
      <c r="D511" s="483"/>
      <c r="E511" s="483"/>
      <c r="F511" s="483"/>
    </row>
    <row r="512" spans="1:6">
      <c r="A512" s="172"/>
      <c r="B512" s="172"/>
      <c r="C512" s="172"/>
      <c r="D512" s="172"/>
      <c r="E512" s="172"/>
      <c r="F512" s="172"/>
    </row>
    <row r="513" spans="1:6">
      <c r="A513" s="173"/>
      <c r="B513" s="174" t="s">
        <v>224</v>
      </c>
      <c r="C513" s="173"/>
      <c r="D513" s="173"/>
      <c r="E513" s="173"/>
      <c r="F513" s="173"/>
    </row>
    <row r="514" spans="1:6">
      <c r="B514" s="482"/>
      <c r="C514" s="482"/>
      <c r="D514" s="482"/>
      <c r="E514" s="482"/>
      <c r="F514" s="482"/>
    </row>
    <row r="515" spans="1:6">
      <c r="A515" s="175"/>
      <c r="B515" s="176" t="s">
        <v>219</v>
      </c>
      <c r="C515" s="177" t="s">
        <v>220</v>
      </c>
      <c r="D515" s="177" t="s">
        <v>36</v>
      </c>
      <c r="E515" s="178" t="s">
        <v>221</v>
      </c>
      <c r="F515" s="178" t="s">
        <v>37</v>
      </c>
    </row>
    <row r="516" spans="1:6">
      <c r="A516" s="175"/>
      <c r="B516" s="175" t="s">
        <v>757</v>
      </c>
      <c r="C516" s="180">
        <v>6</v>
      </c>
      <c r="D516" s="180" t="s">
        <v>44</v>
      </c>
      <c r="E516" s="437">
        <v>0</v>
      </c>
      <c r="F516" s="438">
        <v>0</v>
      </c>
    </row>
    <row r="517" spans="1:6">
      <c r="A517" s="175"/>
      <c r="B517" s="179" t="s">
        <v>375</v>
      </c>
      <c r="C517" s="180">
        <v>6</v>
      </c>
      <c r="D517" s="180" t="s">
        <v>44</v>
      </c>
      <c r="E517" s="187">
        <v>0</v>
      </c>
      <c r="F517" s="181">
        <f>C517*E517</f>
        <v>0</v>
      </c>
    </row>
    <row r="518" spans="1:6">
      <c r="A518" s="175"/>
      <c r="B518" s="179" t="s">
        <v>376</v>
      </c>
      <c r="C518" s="180">
        <v>1</v>
      </c>
      <c r="D518" s="180" t="s">
        <v>44</v>
      </c>
      <c r="E518" s="187">
        <v>0</v>
      </c>
      <c r="F518" s="181">
        <f t="shared" ref="F518:F534" si="34">C518*E518</f>
        <v>0</v>
      </c>
    </row>
    <row r="519" spans="1:6">
      <c r="A519" s="175"/>
      <c r="B519" s="179" t="s">
        <v>377</v>
      </c>
      <c r="C519" s="180">
        <v>1</v>
      </c>
      <c r="D519" s="180" t="s">
        <v>44</v>
      </c>
      <c r="E519" s="187">
        <v>0</v>
      </c>
      <c r="F519" s="181">
        <f t="shared" si="34"/>
        <v>0</v>
      </c>
    </row>
    <row r="520" spans="1:6">
      <c r="A520" s="175"/>
      <c r="B520" s="179" t="s">
        <v>378</v>
      </c>
      <c r="C520" s="180">
        <v>1</v>
      </c>
      <c r="D520" s="180" t="s">
        <v>44</v>
      </c>
      <c r="E520" s="187">
        <v>0</v>
      </c>
      <c r="F520" s="181">
        <f t="shared" si="34"/>
        <v>0</v>
      </c>
    </row>
    <row r="521" spans="1:6">
      <c r="A521" s="175"/>
      <c r="B521" s="179" t="s">
        <v>379</v>
      </c>
      <c r="C521" s="180">
        <v>1</v>
      </c>
      <c r="D521" s="180" t="s">
        <v>44</v>
      </c>
      <c r="E521" s="187">
        <v>0</v>
      </c>
      <c r="F521" s="181">
        <f t="shared" si="34"/>
        <v>0</v>
      </c>
    </row>
    <row r="522" spans="1:6">
      <c r="A522" s="175"/>
      <c r="B522" s="179" t="s">
        <v>289</v>
      </c>
      <c r="C522" s="180">
        <v>320</v>
      </c>
      <c r="D522" s="180" t="s">
        <v>39</v>
      </c>
      <c r="E522" s="187">
        <v>0</v>
      </c>
      <c r="F522" s="181">
        <f t="shared" si="34"/>
        <v>0</v>
      </c>
    </row>
    <row r="523" spans="1:6">
      <c r="A523" s="175"/>
      <c r="B523" s="179" t="s">
        <v>228</v>
      </c>
      <c r="C523" s="180">
        <v>60</v>
      </c>
      <c r="D523" s="180" t="s">
        <v>39</v>
      </c>
      <c r="E523" s="187">
        <v>0</v>
      </c>
      <c r="F523" s="181">
        <f t="shared" si="34"/>
        <v>0</v>
      </c>
    </row>
    <row r="524" spans="1:6">
      <c r="A524" s="175"/>
      <c r="B524" s="179" t="s">
        <v>295</v>
      </c>
      <c r="C524" s="180">
        <v>70</v>
      </c>
      <c r="D524" s="180" t="s">
        <v>39</v>
      </c>
      <c r="E524" s="187">
        <v>0</v>
      </c>
      <c r="F524" s="181">
        <f t="shared" si="34"/>
        <v>0</v>
      </c>
    </row>
    <row r="525" spans="1:6">
      <c r="A525" s="175"/>
      <c r="B525" s="179" t="s">
        <v>380</v>
      </c>
      <c r="C525" s="180">
        <v>10</v>
      </c>
      <c r="D525" s="180" t="s">
        <v>44</v>
      </c>
      <c r="E525" s="187">
        <v>0</v>
      </c>
      <c r="F525" s="181">
        <f t="shared" si="34"/>
        <v>0</v>
      </c>
    </row>
    <row r="526" spans="1:6">
      <c r="A526" s="175"/>
      <c r="B526" s="179" t="s">
        <v>381</v>
      </c>
      <c r="C526" s="180">
        <v>80</v>
      </c>
      <c r="D526" s="180" t="s">
        <v>39</v>
      </c>
      <c r="E526" s="187">
        <v>0</v>
      </c>
      <c r="F526" s="181">
        <f t="shared" si="34"/>
        <v>0</v>
      </c>
    </row>
    <row r="527" spans="1:6">
      <c r="A527" s="175"/>
      <c r="B527" s="179" t="s">
        <v>382</v>
      </c>
      <c r="C527" s="180">
        <v>1</v>
      </c>
      <c r="D527" s="180" t="s">
        <v>44</v>
      </c>
      <c r="E527" s="187">
        <v>0</v>
      </c>
      <c r="F527" s="181">
        <f t="shared" si="34"/>
        <v>0</v>
      </c>
    </row>
    <row r="528" spans="1:6">
      <c r="A528" s="175"/>
      <c r="B528" s="179" t="s">
        <v>383</v>
      </c>
      <c r="C528" s="180">
        <v>1</v>
      </c>
      <c r="D528" s="180" t="s">
        <v>44</v>
      </c>
      <c r="E528" s="187">
        <v>0</v>
      </c>
      <c r="F528" s="181">
        <f t="shared" si="34"/>
        <v>0</v>
      </c>
    </row>
    <row r="529" spans="1:6">
      <c r="A529" s="175"/>
      <c r="B529" s="179" t="s">
        <v>384</v>
      </c>
      <c r="C529" s="180">
        <v>1</v>
      </c>
      <c r="D529" s="180" t="s">
        <v>44</v>
      </c>
      <c r="E529" s="187">
        <v>0</v>
      </c>
      <c r="F529" s="181">
        <f t="shared" si="34"/>
        <v>0</v>
      </c>
    </row>
    <row r="530" spans="1:6">
      <c r="A530" s="175"/>
      <c r="B530" s="179" t="s">
        <v>385</v>
      </c>
      <c r="C530" s="180">
        <v>2</v>
      </c>
      <c r="D530" s="180" t="s">
        <v>44</v>
      </c>
      <c r="E530" s="187">
        <v>0</v>
      </c>
      <c r="F530" s="181">
        <f t="shared" si="34"/>
        <v>0</v>
      </c>
    </row>
    <row r="531" spans="1:6">
      <c r="A531" s="175"/>
      <c r="B531" s="179" t="s">
        <v>386</v>
      </c>
      <c r="C531" s="180">
        <v>1</v>
      </c>
      <c r="D531" s="180" t="s">
        <v>44</v>
      </c>
      <c r="E531" s="187">
        <v>0</v>
      </c>
      <c r="F531" s="181">
        <f t="shared" si="34"/>
        <v>0</v>
      </c>
    </row>
    <row r="532" spans="1:6">
      <c r="A532" s="175"/>
      <c r="B532" s="179" t="s">
        <v>387</v>
      </c>
      <c r="C532" s="180">
        <v>2</v>
      </c>
      <c r="D532" s="180" t="s">
        <v>44</v>
      </c>
      <c r="E532" s="187">
        <v>0</v>
      </c>
      <c r="F532" s="181">
        <f t="shared" si="34"/>
        <v>0</v>
      </c>
    </row>
    <row r="533" spans="1:6">
      <c r="A533" s="175"/>
      <c r="B533" s="179" t="s">
        <v>388</v>
      </c>
      <c r="C533" s="180">
        <v>1</v>
      </c>
      <c r="D533" s="180" t="s">
        <v>44</v>
      </c>
      <c r="E533" s="187">
        <v>0</v>
      </c>
      <c r="F533" s="181">
        <f t="shared" si="34"/>
        <v>0</v>
      </c>
    </row>
    <row r="534" spans="1:6">
      <c r="A534" s="175"/>
      <c r="B534" s="179" t="s">
        <v>389</v>
      </c>
      <c r="C534" s="180">
        <v>1</v>
      </c>
      <c r="D534" s="180" t="s">
        <v>44</v>
      </c>
      <c r="E534" s="187">
        <v>0</v>
      </c>
      <c r="F534" s="181">
        <f t="shared" si="34"/>
        <v>0</v>
      </c>
    </row>
    <row r="535" spans="1:6">
      <c r="A535" s="167"/>
      <c r="B535" s="182" t="s">
        <v>37</v>
      </c>
      <c r="C535" s="183"/>
      <c r="D535" s="183"/>
      <c r="E535" s="183"/>
      <c r="F535" s="184">
        <f>SUM(F517:F534)</f>
        <v>0</v>
      </c>
    </row>
    <row r="537" spans="1:6">
      <c r="A537" s="173"/>
      <c r="B537" s="174" t="s">
        <v>277</v>
      </c>
      <c r="C537" s="173"/>
      <c r="D537" s="173"/>
      <c r="E537" s="173"/>
      <c r="F537" s="173"/>
    </row>
    <row r="538" spans="1:6">
      <c r="B538" s="482"/>
      <c r="C538" s="482"/>
      <c r="D538" s="482"/>
      <c r="E538" s="482"/>
      <c r="F538" s="482"/>
    </row>
    <row r="539" spans="1:6">
      <c r="A539" s="175"/>
      <c r="B539" s="176" t="s">
        <v>219</v>
      </c>
      <c r="C539" s="177" t="s">
        <v>220</v>
      </c>
      <c r="D539" s="177" t="s">
        <v>36</v>
      </c>
      <c r="E539" s="178" t="s">
        <v>221</v>
      </c>
      <c r="F539" s="178" t="s">
        <v>37</v>
      </c>
    </row>
    <row r="540" spans="1:6">
      <c r="A540" s="175"/>
      <c r="B540" s="147" t="s">
        <v>216</v>
      </c>
      <c r="C540" s="180">
        <v>1</v>
      </c>
      <c r="D540" s="180" t="s">
        <v>222</v>
      </c>
      <c r="E540" s="187">
        <v>0</v>
      </c>
      <c r="F540" s="181">
        <f t="shared" ref="F540" si="35">C540*E540</f>
        <v>0</v>
      </c>
    </row>
    <row r="541" spans="1:6">
      <c r="A541" s="167"/>
      <c r="B541" s="182" t="s">
        <v>37</v>
      </c>
      <c r="C541" s="183"/>
      <c r="D541" s="183"/>
      <c r="E541" s="183"/>
      <c r="F541" s="184">
        <f>SUM(F540)</f>
        <v>0</v>
      </c>
    </row>
    <row r="544" spans="1:6" ht="18.75">
      <c r="A544" s="161" t="s">
        <v>197</v>
      </c>
      <c r="B544" s="162" t="s">
        <v>744</v>
      </c>
      <c r="C544" s="163"/>
      <c r="D544" s="164"/>
      <c r="E544" s="163"/>
      <c r="F544" s="163"/>
    </row>
    <row r="545" spans="1:6">
      <c r="A545" s="143"/>
      <c r="B545" s="482"/>
      <c r="C545" s="482"/>
      <c r="D545" s="482"/>
      <c r="E545" s="482"/>
      <c r="F545" s="482"/>
    </row>
    <row r="546" spans="1:6">
      <c r="A546" s="165"/>
    </row>
    <row r="547" spans="1:6" ht="15.75">
      <c r="A547" s="483" t="s">
        <v>212</v>
      </c>
      <c r="B547" s="483"/>
      <c r="C547" s="483"/>
      <c r="D547" s="483"/>
      <c r="E547" s="483"/>
      <c r="F547" s="483"/>
    </row>
    <row r="548" spans="1:6">
      <c r="A548" s="147"/>
      <c r="B548" s="147" t="s">
        <v>224</v>
      </c>
      <c r="C548" s="147"/>
      <c r="D548" s="147"/>
      <c r="E548" s="147"/>
      <c r="F548" s="166">
        <f>F575</f>
        <v>0</v>
      </c>
    </row>
    <row r="549" spans="1:6">
      <c r="A549" s="147"/>
      <c r="B549" s="147" t="s">
        <v>214</v>
      </c>
      <c r="C549" s="147"/>
      <c r="D549" s="147"/>
      <c r="E549" s="147"/>
      <c r="F549" s="166">
        <v>0</v>
      </c>
    </row>
    <row r="550" spans="1:6">
      <c r="A550" s="147"/>
      <c r="B550" s="147" t="s">
        <v>231</v>
      </c>
      <c r="C550" s="147"/>
      <c r="D550" s="147"/>
      <c r="E550" s="147"/>
      <c r="F550" s="166">
        <v>0</v>
      </c>
    </row>
    <row r="551" spans="1:6" ht="13.5" thickBot="1">
      <c r="A551" s="167"/>
      <c r="B551" s="168" t="s">
        <v>217</v>
      </c>
      <c r="C551" s="169"/>
      <c r="D551" s="169"/>
      <c r="E551" s="170"/>
      <c r="F551" s="171">
        <f>SUM(F548:F550)</f>
        <v>0</v>
      </c>
    </row>
    <row r="553" spans="1:6" ht="15.75">
      <c r="A553" s="483" t="s">
        <v>218</v>
      </c>
      <c r="B553" s="483"/>
      <c r="C553" s="483"/>
      <c r="D553" s="483"/>
      <c r="E553" s="483"/>
      <c r="F553" s="483"/>
    </row>
    <row r="554" spans="1:6">
      <c r="A554" s="172"/>
      <c r="B554" s="172"/>
      <c r="C554" s="172"/>
      <c r="D554" s="172"/>
      <c r="E554" s="172"/>
      <c r="F554" s="172"/>
    </row>
    <row r="555" spans="1:6">
      <c r="A555" s="173"/>
      <c r="B555" s="174" t="s">
        <v>224</v>
      </c>
      <c r="C555" s="173"/>
      <c r="D555" s="173"/>
      <c r="E555" s="173"/>
      <c r="F555" s="173"/>
    </row>
    <row r="556" spans="1:6">
      <c r="B556" s="482"/>
      <c r="C556" s="482"/>
      <c r="D556" s="482"/>
      <c r="E556" s="482"/>
      <c r="F556" s="482"/>
    </row>
    <row r="557" spans="1:6">
      <c r="A557" s="175"/>
      <c r="B557" s="176" t="s">
        <v>219</v>
      </c>
      <c r="C557" s="177" t="s">
        <v>220</v>
      </c>
      <c r="D557" s="177" t="s">
        <v>36</v>
      </c>
      <c r="E557" s="178" t="s">
        <v>221</v>
      </c>
      <c r="F557" s="178" t="s">
        <v>37</v>
      </c>
    </row>
    <row r="558" spans="1:6">
      <c r="A558" s="175"/>
      <c r="B558" s="179" t="s">
        <v>745</v>
      </c>
      <c r="C558" s="180">
        <v>4</v>
      </c>
      <c r="D558" s="180" t="s">
        <v>44</v>
      </c>
      <c r="E558" s="187">
        <v>0</v>
      </c>
      <c r="F558" s="181">
        <f t="shared" ref="F558:F574" si="36">C558*E558</f>
        <v>0</v>
      </c>
    </row>
    <row r="559" spans="1:6">
      <c r="A559" s="175"/>
      <c r="B559" s="179" t="s">
        <v>225</v>
      </c>
      <c r="C559" s="180">
        <v>4</v>
      </c>
      <c r="D559" s="180" t="s">
        <v>44</v>
      </c>
      <c r="E559" s="187">
        <v>0</v>
      </c>
      <c r="F559" s="181">
        <f t="shared" si="36"/>
        <v>0</v>
      </c>
    </row>
    <row r="560" spans="1:6">
      <c r="A560" s="175"/>
      <c r="B560" s="179" t="s">
        <v>746</v>
      </c>
      <c r="C560" s="180">
        <v>8</v>
      </c>
      <c r="D560" s="180" t="s">
        <v>44</v>
      </c>
      <c r="E560" s="187">
        <v>0</v>
      </c>
      <c r="F560" s="181">
        <f t="shared" si="36"/>
        <v>0</v>
      </c>
    </row>
    <row r="561" spans="1:6">
      <c r="A561" s="175"/>
      <c r="B561" s="179" t="s">
        <v>747</v>
      </c>
      <c r="C561" s="180">
        <v>96</v>
      </c>
      <c r="D561" s="180" t="s">
        <v>44</v>
      </c>
      <c r="E561" s="187">
        <v>0</v>
      </c>
      <c r="F561" s="181">
        <f t="shared" si="36"/>
        <v>0</v>
      </c>
    </row>
    <row r="562" spans="1:6">
      <c r="A562" s="175"/>
      <c r="B562" s="179" t="s">
        <v>748</v>
      </c>
      <c r="C562" s="180">
        <v>48</v>
      </c>
      <c r="D562" s="180" t="s">
        <v>44</v>
      </c>
      <c r="E562" s="187">
        <v>0</v>
      </c>
      <c r="F562" s="181">
        <f t="shared" si="36"/>
        <v>0</v>
      </c>
    </row>
    <row r="563" spans="1:6">
      <c r="A563" s="175"/>
      <c r="B563" s="179" t="s">
        <v>749</v>
      </c>
      <c r="C563" s="180">
        <v>96</v>
      </c>
      <c r="D563" s="180" t="s">
        <v>44</v>
      </c>
      <c r="E563" s="187">
        <v>0</v>
      </c>
      <c r="F563" s="181">
        <f t="shared" si="36"/>
        <v>0</v>
      </c>
    </row>
    <row r="564" spans="1:6">
      <c r="A564" s="175"/>
      <c r="B564" s="179" t="s">
        <v>750</v>
      </c>
      <c r="C564" s="180">
        <v>96</v>
      </c>
      <c r="D564" s="180" t="s">
        <v>44</v>
      </c>
      <c r="E564" s="187">
        <v>0</v>
      </c>
      <c r="F564" s="181">
        <f t="shared" si="36"/>
        <v>0</v>
      </c>
    </row>
    <row r="565" spans="1:6">
      <c r="A565" s="175"/>
      <c r="B565" s="179" t="s">
        <v>226</v>
      </c>
      <c r="C565" s="180">
        <v>192</v>
      </c>
      <c r="D565" s="180" t="s">
        <v>44</v>
      </c>
      <c r="E565" s="187">
        <v>0</v>
      </c>
      <c r="F565" s="181">
        <f t="shared" si="36"/>
        <v>0</v>
      </c>
    </row>
    <row r="566" spans="1:6">
      <c r="A566" s="175"/>
      <c r="B566" s="179" t="s">
        <v>751</v>
      </c>
      <c r="C566" s="180">
        <v>96</v>
      </c>
      <c r="D566" s="180" t="s">
        <v>44</v>
      </c>
      <c r="E566" s="187">
        <v>0</v>
      </c>
      <c r="F566" s="181">
        <f t="shared" si="36"/>
        <v>0</v>
      </c>
    </row>
    <row r="567" spans="1:6">
      <c r="A567" s="175"/>
      <c r="B567" s="179" t="s">
        <v>747</v>
      </c>
      <c r="C567" s="180">
        <v>96</v>
      </c>
      <c r="D567" s="180" t="s">
        <v>44</v>
      </c>
      <c r="E567" s="187">
        <v>0</v>
      </c>
      <c r="F567" s="181">
        <f t="shared" si="36"/>
        <v>0</v>
      </c>
    </row>
    <row r="568" spans="1:6">
      <c r="A568" s="175"/>
      <c r="B568" s="179" t="s">
        <v>226</v>
      </c>
      <c r="C568" s="180">
        <v>192</v>
      </c>
      <c r="D568" s="180" t="s">
        <v>44</v>
      </c>
      <c r="E568" s="187">
        <v>0</v>
      </c>
      <c r="F568" s="181">
        <f t="shared" si="36"/>
        <v>0</v>
      </c>
    </row>
    <row r="569" spans="1:6">
      <c r="A569" s="175"/>
      <c r="B569" s="179" t="s">
        <v>752</v>
      </c>
      <c r="C569" s="180">
        <v>1040</v>
      </c>
      <c r="D569" s="180" t="s">
        <v>39</v>
      </c>
      <c r="E569" s="187">
        <v>0</v>
      </c>
      <c r="F569" s="181">
        <f t="shared" si="36"/>
        <v>0</v>
      </c>
    </row>
    <row r="570" spans="1:6">
      <c r="A570" s="175"/>
      <c r="B570" s="179" t="s">
        <v>753</v>
      </c>
      <c r="C570" s="180">
        <v>24</v>
      </c>
      <c r="D570" s="180" t="s">
        <v>44</v>
      </c>
      <c r="E570" s="187">
        <v>0</v>
      </c>
      <c r="F570" s="181">
        <f t="shared" si="36"/>
        <v>0</v>
      </c>
    </row>
    <row r="571" spans="1:6">
      <c r="A571" s="175"/>
      <c r="B571" s="179" t="s">
        <v>226</v>
      </c>
      <c r="C571" s="180">
        <v>48</v>
      </c>
      <c r="D571" s="180" t="s">
        <v>44</v>
      </c>
      <c r="E571" s="187">
        <v>0</v>
      </c>
      <c r="F571" s="181">
        <f t="shared" si="36"/>
        <v>0</v>
      </c>
    </row>
    <row r="572" spans="1:6">
      <c r="A572" s="175"/>
      <c r="B572" s="179" t="s">
        <v>754</v>
      </c>
      <c r="C572" s="180">
        <v>24</v>
      </c>
      <c r="D572" s="180" t="s">
        <v>44</v>
      </c>
      <c r="E572" s="187">
        <v>0</v>
      </c>
      <c r="F572" s="181">
        <f t="shared" si="36"/>
        <v>0</v>
      </c>
    </row>
    <row r="573" spans="1:6">
      <c r="A573" s="175"/>
      <c r="B573" s="179" t="s">
        <v>226</v>
      </c>
      <c r="C573" s="180">
        <v>48</v>
      </c>
      <c r="D573" s="180" t="s">
        <v>44</v>
      </c>
      <c r="E573" s="187">
        <v>0</v>
      </c>
      <c r="F573" s="181">
        <f t="shared" si="36"/>
        <v>0</v>
      </c>
    </row>
    <row r="574" spans="1:6">
      <c r="A574" s="175"/>
      <c r="B574" s="179" t="s">
        <v>755</v>
      </c>
      <c r="C574" s="180">
        <v>1</v>
      </c>
      <c r="D574" s="180" t="s">
        <v>222</v>
      </c>
      <c r="E574" s="187">
        <v>0</v>
      </c>
      <c r="F574" s="181">
        <f t="shared" si="36"/>
        <v>0</v>
      </c>
    </row>
    <row r="575" spans="1:6">
      <c r="A575" s="167"/>
      <c r="B575" s="182" t="s">
        <v>37</v>
      </c>
      <c r="C575" s="183"/>
      <c r="D575" s="183"/>
      <c r="E575" s="183"/>
      <c r="F575" s="184">
        <f>SUM(F558:F574)</f>
        <v>0</v>
      </c>
    </row>
    <row r="576" spans="1:6">
      <c r="A576" s="172"/>
      <c r="B576" s="172"/>
      <c r="C576" s="172"/>
      <c r="D576" s="172"/>
      <c r="E576" s="172"/>
      <c r="F576" s="172"/>
    </row>
    <row r="577" spans="1:6">
      <c r="A577" s="173"/>
      <c r="B577" s="174" t="s">
        <v>38</v>
      </c>
      <c r="C577" s="173"/>
      <c r="D577" s="173"/>
      <c r="E577" s="173"/>
      <c r="F577" s="173"/>
    </row>
    <row r="578" spans="1:6">
      <c r="B578" s="482"/>
      <c r="C578" s="482"/>
      <c r="D578" s="482"/>
      <c r="E578" s="482"/>
      <c r="F578" s="482"/>
    </row>
    <row r="579" spans="1:6">
      <c r="A579" s="175"/>
      <c r="B579" s="176" t="s">
        <v>219</v>
      </c>
      <c r="C579" s="177" t="s">
        <v>220</v>
      </c>
      <c r="D579" s="177" t="s">
        <v>36</v>
      </c>
      <c r="E579" s="178" t="s">
        <v>221</v>
      </c>
      <c r="F579" s="178" t="s">
        <v>37</v>
      </c>
    </row>
    <row r="580" spans="1:6">
      <c r="A580" s="167"/>
      <c r="B580" s="182" t="s">
        <v>37</v>
      </c>
      <c r="C580" s="183"/>
      <c r="D580" s="183"/>
      <c r="E580" s="183"/>
      <c r="F580" s="436">
        <v>0</v>
      </c>
    </row>
    <row r="581" spans="1:6">
      <c r="A581" s="172"/>
      <c r="B581" s="172"/>
      <c r="C581" s="172"/>
      <c r="D581" s="172"/>
      <c r="E581" s="172"/>
      <c r="F581" s="172"/>
    </row>
    <row r="582" spans="1:6">
      <c r="A582" s="173"/>
      <c r="B582" s="174" t="s">
        <v>231</v>
      </c>
      <c r="C582" s="173"/>
      <c r="D582" s="173"/>
      <c r="E582" s="173"/>
      <c r="F582" s="173"/>
    </row>
    <row r="583" spans="1:6">
      <c r="B583" s="482"/>
      <c r="C583" s="482"/>
      <c r="D583" s="482"/>
      <c r="E583" s="482"/>
      <c r="F583" s="482"/>
    </row>
    <row r="584" spans="1:6">
      <c r="A584" s="175"/>
      <c r="B584" s="176" t="s">
        <v>219</v>
      </c>
      <c r="C584" s="177" t="s">
        <v>220</v>
      </c>
      <c r="D584" s="177" t="s">
        <v>36</v>
      </c>
      <c r="E584" s="178" t="s">
        <v>221</v>
      </c>
      <c r="F584" s="178" t="s">
        <v>37</v>
      </c>
    </row>
    <row r="585" spans="1:6">
      <c r="A585" s="175"/>
      <c r="B585" s="179" t="s">
        <v>756</v>
      </c>
      <c r="C585" s="180">
        <v>96</v>
      </c>
      <c r="D585" s="180" t="s">
        <v>44</v>
      </c>
      <c r="E585" s="187">
        <v>0</v>
      </c>
      <c r="F585" s="181">
        <f t="shared" ref="F585:F589" si="37">C585*E585</f>
        <v>0</v>
      </c>
    </row>
    <row r="586" spans="1:6">
      <c r="A586" s="175"/>
      <c r="B586" s="179" t="s">
        <v>232</v>
      </c>
      <c r="C586" s="180">
        <v>48</v>
      </c>
      <c r="D586" s="180" t="s">
        <v>44</v>
      </c>
      <c r="E586" s="187">
        <v>0</v>
      </c>
      <c r="F586" s="181">
        <f t="shared" si="37"/>
        <v>0</v>
      </c>
    </row>
    <row r="587" spans="1:6">
      <c r="A587" s="175"/>
      <c r="B587" s="179" t="s">
        <v>756</v>
      </c>
      <c r="C587" s="180">
        <v>96</v>
      </c>
      <c r="D587" s="180" t="s">
        <v>44</v>
      </c>
      <c r="E587" s="187">
        <v>0</v>
      </c>
      <c r="F587" s="181">
        <f t="shared" si="37"/>
        <v>0</v>
      </c>
    </row>
    <row r="588" spans="1:6">
      <c r="A588" s="175"/>
      <c r="B588" s="179" t="s">
        <v>232</v>
      </c>
      <c r="C588" s="180">
        <v>48</v>
      </c>
      <c r="D588" s="180" t="s">
        <v>44</v>
      </c>
      <c r="E588" s="187">
        <v>0</v>
      </c>
      <c r="F588" s="181">
        <f t="shared" si="37"/>
        <v>0</v>
      </c>
    </row>
    <row r="589" spans="1:6">
      <c r="A589" s="175"/>
      <c r="B589" s="179" t="s">
        <v>233</v>
      </c>
      <c r="C589" s="180">
        <v>2</v>
      </c>
      <c r="D589" s="180" t="s">
        <v>222</v>
      </c>
      <c r="E589" s="187">
        <v>0</v>
      </c>
      <c r="F589" s="181">
        <f t="shared" si="37"/>
        <v>0</v>
      </c>
    </row>
    <row r="590" spans="1:6">
      <c r="A590" s="167"/>
      <c r="B590" s="182" t="s">
        <v>37</v>
      </c>
      <c r="C590" s="183"/>
      <c r="D590" s="183"/>
      <c r="E590" s="183"/>
      <c r="F590" s="184">
        <f>SUM(F585:F589)</f>
        <v>0</v>
      </c>
    </row>
  </sheetData>
  <mergeCells count="68">
    <mergeCell ref="B514:F514"/>
    <mergeCell ref="B538:F538"/>
    <mergeCell ref="B480:F480"/>
    <mergeCell ref="B487:F487"/>
    <mergeCell ref="B494:F494"/>
    <mergeCell ref="B504:F504"/>
    <mergeCell ref="A506:F506"/>
    <mergeCell ref="A511:F511"/>
    <mergeCell ref="B474:F474"/>
    <mergeCell ref="B373:F373"/>
    <mergeCell ref="B394:F394"/>
    <mergeCell ref="B400:F400"/>
    <mergeCell ref="B406:F406"/>
    <mergeCell ref="B414:F414"/>
    <mergeCell ref="B421:F421"/>
    <mergeCell ref="B431:F431"/>
    <mergeCell ref="A433:F433"/>
    <mergeCell ref="A442:F442"/>
    <mergeCell ref="B445:F445"/>
    <mergeCell ref="B462:F462"/>
    <mergeCell ref="B354:F354"/>
    <mergeCell ref="B267:F267"/>
    <mergeCell ref="B277:F277"/>
    <mergeCell ref="A279:F279"/>
    <mergeCell ref="A286:F286"/>
    <mergeCell ref="B289:F289"/>
    <mergeCell ref="B313:F313"/>
    <mergeCell ref="B319:F319"/>
    <mergeCell ref="B329:F329"/>
    <mergeCell ref="B339:F339"/>
    <mergeCell ref="A341:F341"/>
    <mergeCell ref="A351:F351"/>
    <mergeCell ref="B258:F258"/>
    <mergeCell ref="B156:F156"/>
    <mergeCell ref="B178:F178"/>
    <mergeCell ref="B184:F184"/>
    <mergeCell ref="B193:F193"/>
    <mergeCell ref="B202:F202"/>
    <mergeCell ref="B209:F209"/>
    <mergeCell ref="B217:F217"/>
    <mergeCell ref="A219:F219"/>
    <mergeCell ref="A226:F226"/>
    <mergeCell ref="B229:F229"/>
    <mergeCell ref="B252:F252"/>
    <mergeCell ref="B141:F141"/>
    <mergeCell ref="A55:F55"/>
    <mergeCell ref="A64:F64"/>
    <mergeCell ref="B67:F67"/>
    <mergeCell ref="B90:F90"/>
    <mergeCell ref="B96:F96"/>
    <mergeCell ref="B102:F102"/>
    <mergeCell ref="B110:F110"/>
    <mergeCell ref="B117:F117"/>
    <mergeCell ref="B126:F126"/>
    <mergeCell ref="A128:F128"/>
    <mergeCell ref="A138:F138"/>
    <mergeCell ref="B53:F53"/>
    <mergeCell ref="E1:F1"/>
    <mergeCell ref="E6:F6"/>
    <mergeCell ref="E7:F7"/>
    <mergeCell ref="A11:F11"/>
    <mergeCell ref="A37:F37"/>
    <mergeCell ref="B583:F583"/>
    <mergeCell ref="B545:F545"/>
    <mergeCell ref="A547:F547"/>
    <mergeCell ref="A553:F553"/>
    <mergeCell ref="B556:F556"/>
    <mergeCell ref="B578:F578"/>
  </mergeCells>
  <pageMargins left="0.25" right="0.22992125984252007" top="0.84724409448818916" bottom="1.4188976377952791" header="0.55157480314960605" footer="0.40984251968503904"/>
  <pageSetup paperSize="9" scale="50" fitToWidth="0" fitToHeight="0" pageOrder="overThenDown" orientation="portrait" horizontalDpi="4294967293" verticalDpi="0" r:id="rId1"/>
  <headerFooter alignWithMargins="0">
    <oddFooter>&amp;L&amp;"Arial1,Bold"&amp;7CATEGORY a.s.&amp;C&amp;"Arial1,Bold"&amp;7NABÍDKA&amp;R&amp;"Arial1,Regular"&amp;7Strana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3AD8E-0E70-4646-A020-0825D3F97143}">
  <sheetPr>
    <pageSetUpPr fitToPage="1"/>
  </sheetPr>
  <dimension ref="A2:L129"/>
  <sheetViews>
    <sheetView showGridLines="0" topLeftCell="A81" workbookViewId="0">
      <selection activeCell="E97" sqref="E97"/>
    </sheetView>
  </sheetViews>
  <sheetFormatPr defaultRowHeight="11.25"/>
  <cols>
    <col min="1" max="1" width="7.140625" style="105" customWidth="1"/>
    <col min="2" max="2" width="1" style="105" customWidth="1"/>
    <col min="3" max="3" width="8.85546875" style="105" customWidth="1"/>
    <col min="4" max="4" width="4.5703125" style="105" customWidth="1"/>
    <col min="5" max="5" width="14.7109375" style="105" customWidth="1"/>
    <col min="6" max="6" width="43.5703125" style="105" customWidth="1"/>
    <col min="7" max="7" width="6.42578125" style="105" customWidth="1"/>
    <col min="8" max="8" width="12" style="105" customWidth="1"/>
    <col min="9" max="9" width="13.5703125" style="105" customWidth="1"/>
    <col min="10" max="11" width="19.140625" style="105" customWidth="1"/>
    <col min="12" max="12" width="1" style="105" customWidth="1"/>
    <col min="13" max="13" width="12.85546875" style="105" customWidth="1"/>
    <col min="14" max="16384" width="9.140625" style="105"/>
  </cols>
  <sheetData>
    <row r="2" spans="2:12" ht="36.950000000000003" customHeight="1"/>
    <row r="3" spans="2:12" s="104" customFormat="1" ht="6.95" customHeight="1">
      <c r="B3" s="213"/>
      <c r="C3" s="103"/>
      <c r="D3" s="103"/>
      <c r="E3" s="103"/>
      <c r="F3" s="103"/>
      <c r="G3" s="103"/>
      <c r="H3" s="103"/>
      <c r="I3" s="103"/>
      <c r="J3" s="103"/>
      <c r="K3" s="103"/>
      <c r="L3" s="214"/>
    </row>
    <row r="4" spans="2:12" s="104" customFormat="1" ht="24.95" customHeight="1">
      <c r="B4" s="116"/>
      <c r="C4" s="188" t="s">
        <v>58</v>
      </c>
      <c r="L4" s="215"/>
    </row>
    <row r="5" spans="2:12" s="104" customFormat="1" ht="6.95" customHeight="1">
      <c r="B5" s="116"/>
      <c r="L5" s="215"/>
    </row>
    <row r="6" spans="2:12" s="104" customFormat="1" ht="12" customHeight="1">
      <c r="B6" s="116"/>
      <c r="C6" s="189" t="s">
        <v>27</v>
      </c>
      <c r="E6" s="481" t="s">
        <v>390</v>
      </c>
      <c r="F6" s="481"/>
      <c r="G6" s="481"/>
      <c r="H6" s="481"/>
      <c r="L6" s="215"/>
    </row>
    <row r="7" spans="2:12" s="104" customFormat="1" ht="33" customHeight="1">
      <c r="B7" s="116"/>
      <c r="E7" s="481"/>
      <c r="F7" s="481"/>
      <c r="G7" s="481"/>
      <c r="H7" s="481"/>
      <c r="L7" s="215"/>
    </row>
    <row r="8" spans="2:12" ht="12" customHeight="1">
      <c r="B8" s="216"/>
      <c r="C8" s="189" t="s">
        <v>59</v>
      </c>
      <c r="E8" s="105" t="s">
        <v>391</v>
      </c>
      <c r="L8" s="217"/>
    </row>
    <row r="9" spans="2:12" s="104" customFormat="1" ht="16.5" customHeight="1">
      <c r="B9" s="116"/>
      <c r="E9" s="105" t="s">
        <v>60</v>
      </c>
      <c r="F9" s="105"/>
      <c r="G9" s="105"/>
      <c r="H9" s="105"/>
      <c r="L9" s="215"/>
    </row>
    <row r="10" spans="2:12" s="104" customFormat="1" ht="12" customHeight="1">
      <c r="B10" s="116"/>
      <c r="C10" s="189" t="s">
        <v>61</v>
      </c>
      <c r="L10" s="215"/>
    </row>
    <row r="11" spans="2:12" s="104" customFormat="1" ht="16.5" customHeight="1">
      <c r="B11" s="116"/>
      <c r="E11" s="486" t="s">
        <v>392</v>
      </c>
      <c r="F11" s="479"/>
      <c r="G11" s="479"/>
      <c r="H11" s="479"/>
      <c r="L11" s="215"/>
    </row>
    <row r="12" spans="2:12" s="104" customFormat="1" ht="6.95" customHeight="1">
      <c r="B12" s="116"/>
      <c r="L12" s="215"/>
    </row>
    <row r="13" spans="2:12" s="104" customFormat="1" ht="12" customHeight="1">
      <c r="B13" s="116"/>
      <c r="C13" s="189" t="s">
        <v>63</v>
      </c>
      <c r="D13" s="189"/>
      <c r="F13" s="190"/>
      <c r="I13" s="189" t="s">
        <v>64</v>
      </c>
      <c r="J13" s="190"/>
      <c r="L13" s="215"/>
    </row>
    <row r="14" spans="2:12" s="104" customFormat="1" ht="12" customHeight="1">
      <c r="B14" s="116"/>
      <c r="C14" s="189" t="s">
        <v>28</v>
      </c>
      <c r="F14" s="190"/>
      <c r="I14" s="189" t="s">
        <v>65</v>
      </c>
      <c r="J14" s="218">
        <v>45323</v>
      </c>
      <c r="L14" s="215"/>
    </row>
    <row r="15" spans="2:12" s="104" customFormat="1" ht="6.95" customHeight="1">
      <c r="B15" s="116"/>
      <c r="L15" s="215"/>
    </row>
    <row r="16" spans="2:12" s="104" customFormat="1" ht="40.15" customHeight="1">
      <c r="B16" s="116"/>
      <c r="C16" s="189" t="s">
        <v>66</v>
      </c>
      <c r="E16" s="487" t="s">
        <v>393</v>
      </c>
      <c r="F16" s="487"/>
      <c r="I16" s="189" t="s">
        <v>17</v>
      </c>
      <c r="J16" s="192" t="s">
        <v>394</v>
      </c>
      <c r="L16" s="215"/>
    </row>
    <row r="17" spans="2:12" s="104" customFormat="1" ht="40.15" customHeight="1">
      <c r="B17" s="116"/>
      <c r="C17" s="189" t="s">
        <v>16</v>
      </c>
      <c r="E17" s="480" t="s">
        <v>68</v>
      </c>
      <c r="F17" s="480"/>
      <c r="I17" s="189" t="s">
        <v>69</v>
      </c>
      <c r="J17" s="192"/>
      <c r="L17" s="215"/>
    </row>
    <row r="18" spans="2:12" s="104" customFormat="1" ht="10.35" customHeight="1">
      <c r="B18" s="116"/>
      <c r="E18" s="219"/>
      <c r="L18" s="215"/>
    </row>
    <row r="19" spans="2:12" s="106" customFormat="1" ht="29.25" customHeight="1">
      <c r="B19" s="220"/>
      <c r="C19" s="193" t="s">
        <v>70</v>
      </c>
      <c r="D19" s="194" t="s">
        <v>71</v>
      </c>
      <c r="E19" s="194" t="s">
        <v>72</v>
      </c>
      <c r="F19" s="194" t="s">
        <v>73</v>
      </c>
      <c r="G19" s="194" t="s">
        <v>36</v>
      </c>
      <c r="H19" s="194" t="s">
        <v>74</v>
      </c>
      <c r="I19" s="194" t="s">
        <v>395</v>
      </c>
      <c r="J19" s="194" t="s">
        <v>396</v>
      </c>
      <c r="K19" s="221" t="s">
        <v>397</v>
      </c>
      <c r="L19" s="222"/>
    </row>
    <row r="20" spans="2:12" s="104" customFormat="1" ht="22.9" customHeight="1">
      <c r="B20" s="116"/>
      <c r="C20" s="195" t="s">
        <v>78</v>
      </c>
      <c r="J20" s="196">
        <f>SUM(J22:J102)</f>
        <v>0</v>
      </c>
      <c r="L20" s="215"/>
    </row>
    <row r="21" spans="2:12" s="224" customFormat="1" ht="22.9" customHeight="1">
      <c r="B21" s="223"/>
      <c r="D21" s="225"/>
      <c r="E21" s="226"/>
      <c r="F21" s="227" t="s">
        <v>398</v>
      </c>
      <c r="J21" s="228"/>
      <c r="L21" s="229"/>
    </row>
    <row r="22" spans="2:12" s="224" customFormat="1" ht="36">
      <c r="B22" s="223"/>
      <c r="C22" s="202">
        <v>1</v>
      </c>
      <c r="D22" s="202"/>
      <c r="E22" s="203" t="s">
        <v>399</v>
      </c>
      <c r="F22" s="204" t="s">
        <v>400</v>
      </c>
      <c r="G22" s="205" t="s">
        <v>44</v>
      </c>
      <c r="H22" s="230">
        <v>4</v>
      </c>
      <c r="I22" s="209">
        <v>0</v>
      </c>
      <c r="J22" s="206">
        <f>ROUND(I22*H22,2)</f>
        <v>0</v>
      </c>
      <c r="K22" s="204"/>
      <c r="L22" s="229"/>
    </row>
    <row r="23" spans="2:12" s="224" customFormat="1" ht="45">
      <c r="B23" s="223"/>
      <c r="C23" s="197"/>
      <c r="D23" s="198"/>
      <c r="E23" s="199"/>
      <c r="F23" s="231" t="s">
        <v>401</v>
      </c>
      <c r="G23" s="197"/>
      <c r="H23" s="199"/>
      <c r="I23" s="197"/>
      <c r="J23" s="197"/>
      <c r="K23" s="197"/>
      <c r="L23" s="229"/>
    </row>
    <row r="24" spans="2:12" s="224" customFormat="1" ht="12">
      <c r="B24" s="223"/>
      <c r="C24" s="202">
        <v>2</v>
      </c>
      <c r="D24" s="202"/>
      <c r="E24" s="203"/>
      <c r="F24" s="204" t="s">
        <v>402</v>
      </c>
      <c r="G24" s="205" t="s">
        <v>44</v>
      </c>
      <c r="H24" s="230">
        <v>2</v>
      </c>
      <c r="I24" s="209">
        <v>0</v>
      </c>
      <c r="J24" s="206">
        <f>ROUND(I24*H24,2)</f>
        <v>0</v>
      </c>
      <c r="K24" s="204"/>
      <c r="L24" s="229"/>
    </row>
    <row r="25" spans="2:12" s="224" customFormat="1" ht="12">
      <c r="B25" s="223"/>
      <c r="C25" s="202">
        <f>IFERROR(IF(ISNUMBER(H25),IF(ISNUMBER(H24),C24+1,IF(ISNUMBER(#REF!),#REF!+1,#REF!+1)),""),"")</f>
        <v>3</v>
      </c>
      <c r="D25" s="202"/>
      <c r="E25" s="203"/>
      <c r="F25" s="204" t="s">
        <v>403</v>
      </c>
      <c r="G25" s="205" t="s">
        <v>44</v>
      </c>
      <c r="H25" s="230">
        <v>2</v>
      </c>
      <c r="I25" s="209">
        <v>0</v>
      </c>
      <c r="J25" s="206">
        <f>ROUND(I25*H25,2)</f>
        <v>0</v>
      </c>
      <c r="K25" s="204"/>
      <c r="L25" s="229"/>
    </row>
    <row r="26" spans="2:12" s="224" customFormat="1" ht="36">
      <c r="B26" s="223"/>
      <c r="C26" s="202">
        <f>IFERROR(IF(ISNUMBER(H26),IF(ISNUMBER(#REF!),#REF!+1,IF(ISNUMBER(#REF!),#REF!+1,C25+1)),""),"")</f>
        <v>4</v>
      </c>
      <c r="D26" s="202"/>
      <c r="E26" s="203"/>
      <c r="F26" s="204" t="s">
        <v>404</v>
      </c>
      <c r="G26" s="205" t="s">
        <v>44</v>
      </c>
      <c r="H26" s="230">
        <v>4</v>
      </c>
      <c r="I26" s="209">
        <v>0</v>
      </c>
      <c r="J26" s="206">
        <f>ROUND(I26*H26,2)</f>
        <v>0</v>
      </c>
      <c r="K26" s="204"/>
      <c r="L26" s="229"/>
    </row>
    <row r="27" spans="2:12" s="224" customFormat="1" ht="36">
      <c r="B27" s="223"/>
      <c r="C27" s="202">
        <f>IFERROR(IF(ISNUMBER(H27),IF(ISNUMBER(#REF!),#REF!+1,IF(ISNUMBER(#REF!),#REF!+1,C26+1)),""),"")</f>
        <v>5</v>
      </c>
      <c r="D27" s="202"/>
      <c r="E27" s="203"/>
      <c r="F27" s="204" t="s">
        <v>405</v>
      </c>
      <c r="G27" s="205" t="s">
        <v>44</v>
      </c>
      <c r="H27" s="230">
        <v>4</v>
      </c>
      <c r="I27" s="209">
        <v>0</v>
      </c>
      <c r="J27" s="206">
        <f>ROUND(I27*H27,2)</f>
        <v>0</v>
      </c>
      <c r="K27" s="204"/>
      <c r="L27" s="229"/>
    </row>
    <row r="28" spans="2:12" s="224" customFormat="1" ht="24">
      <c r="B28" s="223"/>
      <c r="C28" s="418">
        <f>IFERROR(IF(ISNUMBER(H28),IF(ISNUMBER(H27),C27+1,IF(ISNUMBER(#REF!),#REF!+1,#REF!+1)),""),"")</f>
        <v>6</v>
      </c>
      <c r="D28" s="418"/>
      <c r="E28" s="419"/>
      <c r="F28" s="420" t="s">
        <v>740</v>
      </c>
      <c r="G28" s="421" t="s">
        <v>222</v>
      </c>
      <c r="H28" s="422">
        <v>1</v>
      </c>
      <c r="I28" s="209"/>
      <c r="J28" s="206">
        <f t="shared" ref="J28:J29" si="0">ROUND(I28*H28,2)</f>
        <v>0</v>
      </c>
      <c r="K28" s="204"/>
      <c r="L28" s="229"/>
    </row>
    <row r="29" spans="2:12" s="224" customFormat="1" ht="36">
      <c r="B29" s="223"/>
      <c r="C29" s="418">
        <f>IFERROR(IF(ISNUMBER(H29),IF(ISNUMBER(H28),C28+1,IF(ISNUMBER(#REF!),#REF!+1,#REF!+1)),""),"")</f>
        <v>7</v>
      </c>
      <c r="D29" s="418"/>
      <c r="E29" s="419"/>
      <c r="F29" s="420" t="s">
        <v>741</v>
      </c>
      <c r="G29" s="421" t="s">
        <v>222</v>
      </c>
      <c r="H29" s="422">
        <v>1</v>
      </c>
      <c r="I29" s="209"/>
      <c r="J29" s="206">
        <f t="shared" si="0"/>
        <v>0</v>
      </c>
      <c r="K29" s="204"/>
      <c r="L29" s="229"/>
    </row>
    <row r="30" spans="2:12" s="224" customFormat="1" ht="12">
      <c r="B30" s="223"/>
      <c r="C30" s="418">
        <f>IFERROR(IF(ISNUMBER(H30),IF(ISNUMBER(H29),C29+1,IF(ISNUMBER(#REF!),#REF!+1,#REF!+1)),""),"")</f>
        <v>8</v>
      </c>
      <c r="D30" s="202"/>
      <c r="E30" s="203"/>
      <c r="F30" s="109" t="s">
        <v>406</v>
      </c>
      <c r="G30" s="205" t="s">
        <v>222</v>
      </c>
      <c r="H30" s="230">
        <v>1</v>
      </c>
      <c r="I30" s="209">
        <v>0</v>
      </c>
      <c r="J30" s="206">
        <f>ROUND(I30*H30,2)</f>
        <v>0</v>
      </c>
      <c r="K30" s="204"/>
      <c r="L30" s="229"/>
    </row>
    <row r="31" spans="2:12" s="224" customFormat="1" ht="12">
      <c r="B31" s="223"/>
      <c r="C31" s="202" t="str">
        <f>IFERROR(IF(ISNUMBER(H31),IF(ISNUMBER(H30),C30+1,IF(ISNUMBER(H27),C27+1,#REF!+1)),""),"")</f>
        <v/>
      </c>
      <c r="D31" s="202"/>
      <c r="E31" s="203"/>
      <c r="F31" s="232" t="s">
        <v>407</v>
      </c>
      <c r="G31" s="110"/>
      <c r="H31" s="230"/>
      <c r="I31" s="206"/>
      <c r="J31" s="206"/>
      <c r="K31" s="204"/>
      <c r="L31" s="229"/>
    </row>
    <row r="32" spans="2:12" s="224" customFormat="1" ht="12">
      <c r="B32" s="223"/>
      <c r="C32" s="202">
        <f>IFERROR(IF(ISNUMBER(H32),IF(ISNUMBER(H31),C31+1,IF(ISNUMBER(H30),C30+1,C27+1)),""),"")</f>
        <v>9</v>
      </c>
      <c r="D32" s="202"/>
      <c r="E32" s="203"/>
      <c r="F32" s="109" t="s">
        <v>408</v>
      </c>
      <c r="G32" s="110" t="s">
        <v>44</v>
      </c>
      <c r="H32" s="230">
        <v>1</v>
      </c>
      <c r="I32" s="209">
        <v>0</v>
      </c>
      <c r="J32" s="206">
        <f>H32*I32</f>
        <v>0</v>
      </c>
      <c r="K32" s="204"/>
      <c r="L32" s="229"/>
    </row>
    <row r="33" spans="2:12" s="224" customFormat="1" ht="12">
      <c r="B33" s="223"/>
      <c r="C33" s="202">
        <f>IFERROR(IF(ISNUMBER(H33),IF(ISNUMBER(H32),C32+1,IF(ISNUMBER(H31),C31+1,C30+1)),""),"")</f>
        <v>10</v>
      </c>
      <c r="D33" s="202"/>
      <c r="E33" s="203"/>
      <c r="F33" s="109" t="s">
        <v>409</v>
      </c>
      <c r="G33" s="110" t="s">
        <v>410</v>
      </c>
      <c r="H33" s="230">
        <v>6</v>
      </c>
      <c r="I33" s="209">
        <v>0</v>
      </c>
      <c r="J33" s="206">
        <f>H33*I33</f>
        <v>0</v>
      </c>
      <c r="K33" s="204"/>
      <c r="L33" s="229"/>
    </row>
    <row r="34" spans="2:12" s="224" customFormat="1" ht="12">
      <c r="B34" s="223"/>
      <c r="C34" s="202">
        <f t="shared" ref="C34" si="1">IFERROR(IF(ISNUMBER(H34),IF(ISNUMBER(H33),C33+1,IF(ISNUMBER(H32),C32+1,C31+1)),""),"")</f>
        <v>11</v>
      </c>
      <c r="D34" s="202"/>
      <c r="E34" s="203"/>
      <c r="F34" s="109" t="s">
        <v>411</v>
      </c>
      <c r="G34" s="110" t="s">
        <v>410</v>
      </c>
      <c r="H34" s="230">
        <v>4</v>
      </c>
      <c r="I34" s="209">
        <v>0</v>
      </c>
      <c r="J34" s="206">
        <f>H34*I34</f>
        <v>0</v>
      </c>
      <c r="K34" s="204"/>
      <c r="L34" s="229"/>
    </row>
    <row r="35" spans="2:12" s="224" customFormat="1" ht="12">
      <c r="B35" s="223"/>
      <c r="C35" s="202">
        <f>IFERROR(IF(ISNUMBER(H35),IF(ISNUMBER(H34),C34+1,IF(ISNUMBER(H33),C33+1,C32+1)),""),"")</f>
        <v>12</v>
      </c>
      <c r="D35" s="202"/>
      <c r="E35" s="203"/>
      <c r="F35" s="109" t="s">
        <v>412</v>
      </c>
      <c r="G35" s="110" t="s">
        <v>410</v>
      </c>
      <c r="H35" s="230">
        <v>6</v>
      </c>
      <c r="I35" s="209">
        <v>0</v>
      </c>
      <c r="J35" s="206">
        <f>H35*I35</f>
        <v>0</v>
      </c>
      <c r="K35" s="204"/>
      <c r="L35" s="229"/>
    </row>
    <row r="36" spans="2:12" s="224" customFormat="1" ht="22.9" customHeight="1">
      <c r="B36" s="233"/>
      <c r="C36" s="226" t="str">
        <f>IFERROR(IF(ISNUMBER(H36),IF(ISNUMBER(#REF!),#REF!+1,IF(ISNUMBER(H35),C35+1,#REF!+1)),""),"")</f>
        <v/>
      </c>
      <c r="D36" s="234"/>
      <c r="E36" s="226"/>
      <c r="F36" s="227" t="s">
        <v>413</v>
      </c>
      <c r="J36" s="228"/>
      <c r="L36" s="229"/>
    </row>
    <row r="37" spans="2:12" s="224" customFormat="1" ht="48">
      <c r="B37" s="233"/>
      <c r="C37" s="202">
        <f>IFERROR(IF(ISNUMBER(H37),IF(ISNUMBER(#REF!),#REF!+1,IF(ISNUMBER(H36),C36+1,C35+1)),""),"")</f>
        <v>13</v>
      </c>
      <c r="D37" s="208"/>
      <c r="E37" s="203" t="s">
        <v>414</v>
      </c>
      <c r="F37" s="109" t="s">
        <v>415</v>
      </c>
      <c r="G37" s="205" t="s">
        <v>44</v>
      </c>
      <c r="H37" s="230">
        <v>2</v>
      </c>
      <c r="I37" s="209">
        <v>0</v>
      </c>
      <c r="J37" s="206">
        <f>ROUND(I37*H37,2)</f>
        <v>0</v>
      </c>
      <c r="K37" s="204"/>
      <c r="L37" s="229"/>
    </row>
    <row r="38" spans="2:12" s="224" customFormat="1" ht="56.25">
      <c r="B38" s="233"/>
      <c r="C38" s="202" t="str">
        <f>IFERROR(IF(ISNUMBER(H38),IF(ISNUMBER(#REF!),#REF!+1,IF(ISNUMBER(H37),C37+1,C36+1)),""),"")</f>
        <v/>
      </c>
      <c r="D38" s="202"/>
      <c r="E38" s="203"/>
      <c r="F38" s="200" t="s">
        <v>416</v>
      </c>
      <c r="G38" s="205"/>
      <c r="H38" s="230"/>
      <c r="I38" s="206"/>
      <c r="J38" s="206"/>
      <c r="K38" s="204"/>
      <c r="L38" s="229"/>
    </row>
    <row r="39" spans="2:12" s="224" customFormat="1" ht="22.9" customHeight="1">
      <c r="B39" s="233"/>
      <c r="C39" s="202">
        <f>IFERROR(IF(ISNUMBER(H39),IF(ISNUMBER(#REF!),#REF!+1,IF(ISNUMBER(H38),C38+1,C37+1)),""),"")</f>
        <v>14</v>
      </c>
      <c r="D39" s="202"/>
      <c r="F39" s="109" t="s">
        <v>417</v>
      </c>
      <c r="G39" s="205" t="s">
        <v>44</v>
      </c>
      <c r="H39" s="230">
        <v>2</v>
      </c>
      <c r="I39" s="209">
        <v>0</v>
      </c>
      <c r="J39" s="206">
        <f>ROUND(I39*H39,2)</f>
        <v>0</v>
      </c>
      <c r="K39" s="204"/>
      <c r="L39" s="229"/>
    </row>
    <row r="40" spans="2:12" s="104" customFormat="1" ht="48">
      <c r="B40" s="235"/>
      <c r="C40" s="202">
        <f>IFERROR(IF(ISNUMBER(H40),IF(ISNUMBER(#REF!),#REF!+1,IF(ISNUMBER(H39),C39+1,C38+1)),""),"")</f>
        <v>15</v>
      </c>
      <c r="D40" s="202"/>
      <c r="E40" s="203" t="s">
        <v>418</v>
      </c>
      <c r="F40" s="109" t="s">
        <v>419</v>
      </c>
      <c r="G40" s="205" t="s">
        <v>44</v>
      </c>
      <c r="H40" s="230">
        <v>2</v>
      </c>
      <c r="I40" s="209">
        <v>0</v>
      </c>
      <c r="J40" s="206">
        <f>ROUND(I40*H40,2)</f>
        <v>0</v>
      </c>
      <c r="K40" s="204"/>
      <c r="L40" s="215"/>
    </row>
    <row r="41" spans="2:12" s="104" customFormat="1" ht="56.25">
      <c r="B41" s="235"/>
      <c r="C41" s="202" t="str">
        <f>IFERROR(IF(ISNUMBER(H41),IF(ISNUMBER(#REF!),#REF!+1,IF(ISNUMBER(H40),C40+1,C39+1)),""),"")</f>
        <v/>
      </c>
      <c r="D41" s="202"/>
      <c r="E41" s="203"/>
      <c r="F41" s="200" t="s">
        <v>420</v>
      </c>
      <c r="G41" s="205"/>
      <c r="H41" s="230"/>
      <c r="I41" s="206"/>
      <c r="J41" s="206"/>
      <c r="K41" s="204"/>
      <c r="L41" s="215"/>
    </row>
    <row r="42" spans="2:12" s="104" customFormat="1" ht="24">
      <c r="B42" s="235"/>
      <c r="C42" s="202">
        <f>IFERROR(IF(ISNUMBER(H42),IF(ISNUMBER(#REF!),#REF!+1,IF(ISNUMBER(H41),C41+1,C40+1)),""),"")</f>
        <v>16</v>
      </c>
      <c r="D42" s="202"/>
      <c r="E42" s="203"/>
      <c r="F42" s="109" t="s">
        <v>421</v>
      </c>
      <c r="G42" s="205" t="s">
        <v>44</v>
      </c>
      <c r="H42" s="230">
        <v>2</v>
      </c>
      <c r="I42" s="209">
        <v>0</v>
      </c>
      <c r="J42" s="206">
        <f>ROUND(I42*H42,2)</f>
        <v>0</v>
      </c>
      <c r="K42" s="204"/>
      <c r="L42" s="229"/>
    </row>
    <row r="43" spans="2:12" s="104" customFormat="1" ht="24">
      <c r="B43" s="235"/>
      <c r="C43" s="202">
        <f>IFERROR(IF(ISNUMBER(H43),IF(ISNUMBER(#REF!),#REF!+1,IF(ISNUMBER(H42),C42+1,C41+1)),""),"")</f>
        <v>17</v>
      </c>
      <c r="D43" s="202"/>
      <c r="E43" s="203"/>
      <c r="F43" s="109" t="s">
        <v>422</v>
      </c>
      <c r="G43" s="205" t="s">
        <v>39</v>
      </c>
      <c r="H43" s="230">
        <v>16</v>
      </c>
      <c r="I43" s="209">
        <v>0</v>
      </c>
      <c r="J43" s="206">
        <f>ROUND(I43*H43,2)</f>
        <v>0</v>
      </c>
      <c r="K43" s="204"/>
      <c r="L43" s="215"/>
    </row>
    <row r="44" spans="2:12" s="197" customFormat="1" ht="24">
      <c r="B44" s="236"/>
      <c r="C44" s="202">
        <f>IFERROR(IF(ISNUMBER(H44),IF(ISNUMBER(#REF!),#REF!+1,IF(ISNUMBER(H43),C43+1,C42+1)),""),"")</f>
        <v>18</v>
      </c>
      <c r="D44" s="202"/>
      <c r="E44" s="203"/>
      <c r="F44" s="109" t="s">
        <v>423</v>
      </c>
      <c r="G44" s="205" t="s">
        <v>39</v>
      </c>
      <c r="H44" s="230">
        <f>H43</f>
        <v>16</v>
      </c>
      <c r="I44" s="209">
        <v>0</v>
      </c>
      <c r="J44" s="206">
        <f>ROUND(I44*H44,2)</f>
        <v>0</v>
      </c>
      <c r="K44" s="204"/>
      <c r="L44" s="237"/>
    </row>
    <row r="45" spans="2:12" s="197" customFormat="1" ht="67.5">
      <c r="B45" s="236"/>
      <c r="C45" s="202" t="str">
        <f>IFERROR(IF(ISNUMBER(H45),IF(ISNUMBER(#REF!),#REF!+1,IF(ISNUMBER(H44),C44+1,C43+1)),""),"")</f>
        <v/>
      </c>
      <c r="D45" s="202"/>
      <c r="E45" s="203"/>
      <c r="F45" s="200" t="s">
        <v>424</v>
      </c>
      <c r="G45" s="205"/>
      <c r="H45" s="230"/>
      <c r="I45" s="206"/>
      <c r="J45" s="206"/>
      <c r="K45" s="204"/>
      <c r="L45" s="229"/>
    </row>
    <row r="46" spans="2:12" s="197" customFormat="1" ht="12">
      <c r="B46" s="236"/>
      <c r="C46" s="202">
        <f>IFERROR(IF(ISNUMBER(H46),IF(ISNUMBER(#REF!),#REF!+1,IF(ISNUMBER(H45),C45+1,C44+1)),""),"")</f>
        <v>19</v>
      </c>
      <c r="D46" s="202"/>
      <c r="E46" s="203"/>
      <c r="F46" s="109" t="s">
        <v>425</v>
      </c>
      <c r="G46" s="205" t="s">
        <v>39</v>
      </c>
      <c r="H46" s="230">
        <f>H43+H44</f>
        <v>32</v>
      </c>
      <c r="I46" s="209">
        <v>0</v>
      </c>
      <c r="J46" s="206">
        <f>ROUND(I46*H46,2)</f>
        <v>0</v>
      </c>
      <c r="K46" s="204"/>
      <c r="L46" s="237"/>
    </row>
    <row r="47" spans="2:12" s="104" customFormat="1" ht="12">
      <c r="B47" s="235"/>
      <c r="C47" s="202">
        <f>IFERROR(IF(ISNUMBER(H47),IF(ISNUMBER(#REF!),#REF!+1,IF(ISNUMBER(H46),C46+1,C45+1)),""),"")</f>
        <v>20</v>
      </c>
      <c r="D47" s="202"/>
      <c r="E47" s="203"/>
      <c r="F47" s="109" t="s">
        <v>426</v>
      </c>
      <c r="G47" s="205" t="s">
        <v>222</v>
      </c>
      <c r="H47" s="230">
        <v>1</v>
      </c>
      <c r="I47" s="209">
        <v>0</v>
      </c>
      <c r="J47" s="206">
        <f>ROUND(I47*H47,2)</f>
        <v>0</v>
      </c>
      <c r="K47" s="204"/>
      <c r="L47" s="215"/>
    </row>
    <row r="48" spans="2:12" s="104" customFormat="1" ht="36">
      <c r="B48" s="235"/>
      <c r="C48" s="202">
        <f>IFERROR(IF(ISNUMBER(H48),IF(ISNUMBER(#REF!),#REF!+1,IF(ISNUMBER(H47),C47+1,C46+1)),""),"")</f>
        <v>21</v>
      </c>
      <c r="D48" s="202"/>
      <c r="E48" s="203"/>
      <c r="F48" s="109" t="s">
        <v>427</v>
      </c>
      <c r="G48" s="205" t="s">
        <v>39</v>
      </c>
      <c r="H48" s="230">
        <f>H43</f>
        <v>16</v>
      </c>
      <c r="I48" s="209">
        <v>0</v>
      </c>
      <c r="J48" s="206">
        <f>ROUND(I48*H48,2)</f>
        <v>0</v>
      </c>
      <c r="K48" s="204"/>
      <c r="L48" s="215"/>
    </row>
    <row r="49" spans="2:12" s="197" customFormat="1" ht="36">
      <c r="B49" s="236"/>
      <c r="C49" s="202">
        <f>IFERROR(IF(ISNUMBER(H49),IF(ISNUMBER(#REF!),#REF!+1,IF(ISNUMBER(H48),C48+1,C47+1)),""),"")</f>
        <v>22</v>
      </c>
      <c r="D49" s="202"/>
      <c r="E49" s="203"/>
      <c r="F49" s="109" t="s">
        <v>428</v>
      </c>
      <c r="G49" s="205" t="s">
        <v>39</v>
      </c>
      <c r="H49" s="230">
        <f>H44</f>
        <v>16</v>
      </c>
      <c r="I49" s="209">
        <v>0</v>
      </c>
      <c r="J49" s="206">
        <f>ROUND(I49*H49,2)</f>
        <v>0</v>
      </c>
      <c r="K49" s="204"/>
      <c r="L49" s="237"/>
    </row>
    <row r="50" spans="2:12" s="197" customFormat="1" ht="55.5" customHeight="1">
      <c r="B50" s="236"/>
      <c r="C50" s="202" t="str">
        <f>IFERROR(IF(ISNUMBER(H50),IF(ISNUMBER(#REF!),#REF!+1,IF(ISNUMBER(H49),C49+1,C48+1)),""),"")</f>
        <v/>
      </c>
      <c r="D50" s="202"/>
      <c r="E50" s="203"/>
      <c r="F50" s="238" t="s">
        <v>429</v>
      </c>
      <c r="G50" s="205"/>
      <c r="H50" s="230"/>
      <c r="I50" s="206"/>
      <c r="J50" s="206"/>
      <c r="K50" s="204"/>
      <c r="L50" s="237"/>
    </row>
    <row r="51" spans="2:12" s="104" customFormat="1" ht="12">
      <c r="B51" s="235"/>
      <c r="C51" s="202">
        <f>IFERROR(IF(ISNUMBER(H51),IF(ISNUMBER(#REF!),#REF!+1,IF(ISNUMBER(H50),C50+1,C49+1)),""),"")</f>
        <v>23</v>
      </c>
      <c r="D51" s="202"/>
      <c r="E51" s="203"/>
      <c r="F51" s="109" t="s">
        <v>430</v>
      </c>
      <c r="G51" s="205" t="s">
        <v>39</v>
      </c>
      <c r="H51" s="230">
        <f>H48+H49</f>
        <v>32</v>
      </c>
      <c r="I51" s="209">
        <v>0</v>
      </c>
      <c r="J51" s="206">
        <f>ROUND(I51*H51,2)</f>
        <v>0</v>
      </c>
      <c r="K51" s="204"/>
      <c r="L51" s="215"/>
    </row>
    <row r="52" spans="2:12" s="104" customFormat="1" ht="12">
      <c r="B52" s="235"/>
      <c r="C52" s="202">
        <f>IFERROR(IF(ISNUMBER(H52),IF(ISNUMBER(#REF!),#REF!+1,IF(ISNUMBER(H51),C51+1,C50+1)),""),"")</f>
        <v>24</v>
      </c>
      <c r="D52" s="202"/>
      <c r="E52" s="203"/>
      <c r="F52" s="109" t="s">
        <v>431</v>
      </c>
      <c r="G52" s="205" t="s">
        <v>39</v>
      </c>
      <c r="H52" s="230">
        <v>2</v>
      </c>
      <c r="I52" s="209">
        <v>0</v>
      </c>
      <c r="J52" s="206">
        <f>ROUND(I52*H52,2)</f>
        <v>0</v>
      </c>
      <c r="K52" s="204"/>
      <c r="L52" s="215"/>
    </row>
    <row r="53" spans="2:12" s="104" customFormat="1" ht="12">
      <c r="B53" s="235"/>
      <c r="C53" s="202">
        <f>IFERROR(IF(ISNUMBER(H53),IF(ISNUMBER(#REF!),#REF!+1,IF(ISNUMBER(H52),C52+1,C51+1)),""),"")</f>
        <v>25</v>
      </c>
      <c r="D53" s="202"/>
      <c r="E53" s="203"/>
      <c r="F53" s="109" t="s">
        <v>432</v>
      </c>
      <c r="G53" s="205" t="s">
        <v>44</v>
      </c>
      <c r="H53" s="230">
        <v>2</v>
      </c>
      <c r="I53" s="209">
        <v>0</v>
      </c>
      <c r="J53" s="206">
        <f>ROUND(I53*H53,2)</f>
        <v>0</v>
      </c>
      <c r="K53" s="204"/>
      <c r="L53" s="215"/>
    </row>
    <row r="54" spans="2:12" s="104" customFormat="1" ht="22.5">
      <c r="B54" s="235"/>
      <c r="C54" s="202" t="str">
        <f>IFERROR(IF(ISNUMBER(H54),IF(ISNUMBER(#REF!),#REF!+1,IF(ISNUMBER(H53),C53+1,C52+1)),""),"")</f>
        <v/>
      </c>
      <c r="D54" s="202"/>
      <c r="E54" s="203"/>
      <c r="F54" s="238" t="s">
        <v>433</v>
      </c>
      <c r="G54" s="205"/>
      <c r="H54" s="230"/>
      <c r="I54" s="206"/>
      <c r="J54" s="206"/>
      <c r="K54" s="204"/>
      <c r="L54" s="215"/>
    </row>
    <row r="55" spans="2:12" s="104" customFormat="1" ht="24">
      <c r="B55" s="235"/>
      <c r="C55" s="202">
        <f>IFERROR(IF(ISNUMBER(H55),IF(ISNUMBER(#REF!),#REF!+1,IF(ISNUMBER(H54),C54+1,C53+1)),""),"")</f>
        <v>26</v>
      </c>
      <c r="D55" s="202"/>
      <c r="E55" s="203"/>
      <c r="F55" s="109" t="s">
        <v>434</v>
      </c>
      <c r="G55" s="205" t="s">
        <v>39</v>
      </c>
      <c r="H55" s="230">
        <f>H43</f>
        <v>16</v>
      </c>
      <c r="I55" s="209">
        <v>0</v>
      </c>
      <c r="J55" s="206">
        <f>ROUND(I55*H55,2)</f>
        <v>0</v>
      </c>
      <c r="K55" s="204"/>
      <c r="L55" s="215"/>
    </row>
    <row r="56" spans="2:12" s="104" customFormat="1" ht="12">
      <c r="B56" s="235"/>
      <c r="C56" s="202">
        <f>IFERROR(IF(ISNUMBER(H56),IF(ISNUMBER(#REF!),#REF!+1,IF(ISNUMBER(H55),C55+1,C54+1)),""),"")</f>
        <v>27</v>
      </c>
      <c r="D56" s="202"/>
      <c r="E56" s="203"/>
      <c r="F56" s="109" t="s">
        <v>435</v>
      </c>
      <c r="G56" s="205" t="s">
        <v>39</v>
      </c>
      <c r="H56" s="230">
        <f>H46</f>
        <v>32</v>
      </c>
      <c r="I56" s="209">
        <v>0</v>
      </c>
      <c r="J56" s="206">
        <f>ROUND(I56*H56,2)</f>
        <v>0</v>
      </c>
      <c r="K56" s="204"/>
      <c r="L56" s="215"/>
    </row>
    <row r="57" spans="2:12" s="197" customFormat="1" ht="24">
      <c r="B57" s="236"/>
      <c r="C57" s="202">
        <f>IFERROR(IF(ISNUMBER(H57),IF(ISNUMBER(#REF!),#REF!+1,IF(ISNUMBER(H56),C56+1,C55+1)),""),"")</f>
        <v>28</v>
      </c>
      <c r="D57" s="202"/>
      <c r="E57" s="203"/>
      <c r="F57" s="109" t="s">
        <v>436</v>
      </c>
      <c r="G57" s="205" t="s">
        <v>39</v>
      </c>
      <c r="H57" s="230">
        <f>H56</f>
        <v>32</v>
      </c>
      <c r="I57" s="209">
        <v>0</v>
      </c>
      <c r="J57" s="206">
        <f>ROUND(I57*H57,2)</f>
        <v>0</v>
      </c>
      <c r="K57" s="204"/>
      <c r="L57" s="237"/>
    </row>
    <row r="58" spans="2:12" s="197" customFormat="1" ht="12">
      <c r="B58" s="236"/>
      <c r="C58" s="202">
        <f>IFERROR(IF(ISNUMBER(H58),IF(ISNUMBER(#REF!),#REF!+1,IF(ISNUMBER(H57),C57+1,C56+1)),""),"")</f>
        <v>29</v>
      </c>
      <c r="D58" s="202"/>
      <c r="E58" s="203"/>
      <c r="F58" s="109" t="s">
        <v>437</v>
      </c>
      <c r="G58" s="205" t="s">
        <v>44</v>
      </c>
      <c r="H58" s="230">
        <v>2</v>
      </c>
      <c r="I58" s="209">
        <v>0</v>
      </c>
      <c r="J58" s="206">
        <f>ROUND(I58*H58,2)</f>
        <v>0</v>
      </c>
      <c r="K58" s="204"/>
      <c r="L58" s="237"/>
    </row>
    <row r="59" spans="2:12" s="104" customFormat="1" ht="12">
      <c r="B59" s="235"/>
      <c r="C59" s="202">
        <f>IFERROR(IF(ISNUMBER(H59),IF(ISNUMBER(#REF!),#REF!+1,IF(ISNUMBER(H58),C58+1,C57+1)),""),"")</f>
        <v>30</v>
      </c>
      <c r="D59" s="202"/>
      <c r="E59" s="203"/>
      <c r="F59" s="109" t="s">
        <v>438</v>
      </c>
      <c r="G59" s="205" t="s">
        <v>42</v>
      </c>
      <c r="H59" s="230">
        <v>0</v>
      </c>
      <c r="I59" s="209">
        <v>0</v>
      </c>
      <c r="J59" s="206">
        <f>ROUND(I59*H59,2)</f>
        <v>0</v>
      </c>
      <c r="K59" s="204"/>
      <c r="L59" s="215"/>
    </row>
    <row r="60" spans="2:12" s="104" customFormat="1" ht="22.5">
      <c r="B60" s="235"/>
      <c r="C60" s="202" t="str">
        <f>IFERROR(IF(ISNUMBER(H60),IF(ISNUMBER(#REF!),#REF!+1,IF(ISNUMBER(H59),C59+1,C58+1)),""),"")</f>
        <v/>
      </c>
      <c r="D60" s="202"/>
      <c r="E60" s="203"/>
      <c r="F60" s="200" t="s">
        <v>439</v>
      </c>
      <c r="G60" s="205"/>
      <c r="H60" s="230"/>
      <c r="I60" s="206"/>
      <c r="J60" s="206"/>
      <c r="K60" s="204"/>
      <c r="L60" s="215"/>
    </row>
    <row r="61" spans="2:12" s="224" customFormat="1" ht="22.9" customHeight="1">
      <c r="B61" s="233"/>
      <c r="C61" s="202">
        <f>IFERROR(IF(ISNUMBER(H61),IF(ISNUMBER(#REF!),#REF!+1,IF(ISNUMBER(H60),C60+1,C59+1)),""),"")</f>
        <v>31</v>
      </c>
      <c r="D61" s="202"/>
      <c r="E61" s="203"/>
      <c r="F61" s="109" t="s">
        <v>440</v>
      </c>
      <c r="G61" s="205" t="s">
        <v>39</v>
      </c>
      <c r="H61" s="230">
        <v>4</v>
      </c>
      <c r="I61" s="209">
        <v>0</v>
      </c>
      <c r="J61" s="206">
        <f>ROUND(I61*H61,2)</f>
        <v>0</v>
      </c>
      <c r="K61" s="204"/>
      <c r="L61" s="229"/>
    </row>
    <row r="62" spans="2:12" s="104" customFormat="1" ht="33.75">
      <c r="B62" s="235"/>
      <c r="C62" s="202" t="str">
        <f>IFERROR(IF(ISNUMBER(H62),IF(ISNUMBER(#REF!),#REF!+1,IF(ISNUMBER(H61),C61+1,C60+1)),""),"")</f>
        <v/>
      </c>
      <c r="D62" s="202"/>
      <c r="E62" s="203"/>
      <c r="F62" s="200" t="s">
        <v>441</v>
      </c>
      <c r="G62" s="205"/>
      <c r="H62" s="230"/>
      <c r="I62" s="206"/>
      <c r="J62" s="206"/>
      <c r="K62" s="204"/>
      <c r="L62" s="215"/>
    </row>
    <row r="63" spans="2:12" s="197" customFormat="1" ht="48">
      <c r="B63" s="236"/>
      <c r="C63" s="202">
        <f>IFERROR(IF(ISNUMBER(H63),IF(ISNUMBER(#REF!),#REF!+1,IF(ISNUMBER(H62),C62+1,C61+1)),""),"")</f>
        <v>32</v>
      </c>
      <c r="D63" s="202"/>
      <c r="E63" s="203"/>
      <c r="F63" s="109" t="s">
        <v>442</v>
      </c>
      <c r="G63" s="205" t="s">
        <v>44</v>
      </c>
      <c r="H63" s="230">
        <v>2</v>
      </c>
      <c r="I63" s="209">
        <v>0</v>
      </c>
      <c r="J63" s="206">
        <f>ROUND(I63*H63,2)</f>
        <v>0</v>
      </c>
      <c r="K63" s="204"/>
      <c r="L63" s="237"/>
    </row>
    <row r="64" spans="2:12" s="197" customFormat="1" ht="24">
      <c r="B64" s="236"/>
      <c r="C64" s="202">
        <f>IFERROR(IF(ISNUMBER(H64),IF(ISNUMBER(#REF!),#REF!+1,IF(ISNUMBER(#REF!),#REF!+1,C63+1)),""),"")</f>
        <v>33</v>
      </c>
      <c r="D64" s="202"/>
      <c r="E64" s="203"/>
      <c r="F64" s="109" t="s">
        <v>443</v>
      </c>
      <c r="G64" s="205" t="s">
        <v>410</v>
      </c>
      <c r="H64" s="230">
        <v>8</v>
      </c>
      <c r="I64" s="209">
        <v>0</v>
      </c>
      <c r="J64" s="206">
        <f>ROUND(I64*H64,2)</f>
        <v>0</v>
      </c>
      <c r="K64" s="204"/>
      <c r="L64" s="237"/>
    </row>
    <row r="65" spans="1:12" s="197" customFormat="1" ht="12">
      <c r="B65" s="236"/>
      <c r="C65" s="202">
        <f>IFERROR(IF(ISNUMBER(H65),IF(ISNUMBER(#REF!),#REF!+1,IF(ISNUMBER(H64),C64+1,#REF!+1)),""),"")</f>
        <v>34</v>
      </c>
      <c r="D65" s="202"/>
      <c r="E65" s="203"/>
      <c r="F65" s="109" t="s">
        <v>444</v>
      </c>
      <c r="G65" s="205" t="s">
        <v>44</v>
      </c>
      <c r="H65" s="230">
        <v>1</v>
      </c>
      <c r="I65" s="209">
        <v>0</v>
      </c>
      <c r="J65" s="206">
        <f>ROUND(I65*H65,2)</f>
        <v>0</v>
      </c>
      <c r="K65" s="204"/>
      <c r="L65" s="237"/>
    </row>
    <row r="66" spans="1:12" s="197" customFormat="1" ht="12">
      <c r="B66" s="236"/>
      <c r="C66" s="202">
        <f>IFERROR(IF(ISNUMBER(H66),IF(ISNUMBER(#REF!),#REF!+1,IF(ISNUMBER(H65),C65+1,C64+1)),""),"")</f>
        <v>35</v>
      </c>
      <c r="D66" s="202"/>
      <c r="E66" s="203"/>
      <c r="F66" s="109" t="s">
        <v>406</v>
      </c>
      <c r="G66" s="205" t="s">
        <v>222</v>
      </c>
      <c r="H66" s="230">
        <v>1</v>
      </c>
      <c r="I66" s="209">
        <v>0</v>
      </c>
      <c r="J66" s="206">
        <f>ROUND(I66*H66,2)</f>
        <v>0</v>
      </c>
      <c r="K66" s="204"/>
      <c r="L66" s="237"/>
    </row>
    <row r="67" spans="1:12" s="197" customFormat="1" ht="15">
      <c r="B67" s="236"/>
      <c r="C67" s="239"/>
      <c r="D67" s="240"/>
      <c r="E67" s="239"/>
      <c r="F67" s="227" t="s">
        <v>445</v>
      </c>
      <c r="G67" s="241"/>
      <c r="H67" s="242"/>
      <c r="I67" s="243"/>
      <c r="J67" s="243"/>
      <c r="K67" s="244"/>
      <c r="L67" s="237"/>
    </row>
    <row r="68" spans="1:12" s="104" customFormat="1" ht="48">
      <c r="A68" s="224"/>
      <c r="B68" s="233"/>
      <c r="C68" s="202">
        <f>IFERROR(IF(ISNUMBER(H68),IF(ISNUMBER(#REF!),#REF!+1,IF(ISNUMBER(H67),C67+1,C66+1)),""),"")</f>
        <v>36</v>
      </c>
      <c r="D68" s="202"/>
      <c r="E68" s="203"/>
      <c r="F68" s="204" t="s">
        <v>446</v>
      </c>
      <c r="G68" s="205" t="s">
        <v>44</v>
      </c>
      <c r="H68" s="230">
        <v>1</v>
      </c>
      <c r="I68" s="209">
        <v>0</v>
      </c>
      <c r="J68" s="206">
        <f>ROUND(I68*H68,2)</f>
        <v>0</v>
      </c>
      <c r="K68" s="204"/>
      <c r="L68" s="215"/>
    </row>
    <row r="69" spans="1:12" s="104" customFormat="1" ht="45">
      <c r="A69" s="224"/>
      <c r="B69" s="233"/>
      <c r="C69" s="202" t="str">
        <f>IFERROR(IF(ISNUMBER(H69),IF(ISNUMBER(#REF!),#REF!+1,IF(ISNUMBER(H68),C68+1,C67+1)),""),"")</f>
        <v/>
      </c>
      <c r="D69" s="202"/>
      <c r="E69" s="203"/>
      <c r="F69" s="200" t="s">
        <v>447</v>
      </c>
      <c r="G69" s="205"/>
      <c r="H69" s="230"/>
      <c r="I69" s="206"/>
      <c r="J69" s="206"/>
      <c r="K69" s="204"/>
      <c r="L69" s="215"/>
    </row>
    <row r="70" spans="1:12" s="104" customFormat="1" ht="12">
      <c r="A70" s="224"/>
      <c r="B70" s="233"/>
      <c r="C70" s="202">
        <f>IFERROR(IF(ISNUMBER(H70),IF(ISNUMBER(#REF!),#REF!+1,IF(ISNUMBER(H69),C69+1,C68+1)),""),"")</f>
        <v>37</v>
      </c>
      <c r="D70" s="202"/>
      <c r="E70" s="203"/>
      <c r="F70" s="204" t="s">
        <v>448</v>
      </c>
      <c r="G70" s="205" t="s">
        <v>44</v>
      </c>
      <c r="H70" s="230">
        <v>1</v>
      </c>
      <c r="I70" s="209">
        <v>0</v>
      </c>
      <c r="J70" s="206">
        <f>ROUND(I70*H70,2)</f>
        <v>0</v>
      </c>
      <c r="K70" s="204"/>
      <c r="L70" s="215"/>
    </row>
    <row r="71" spans="1:12" s="104" customFormat="1" ht="22.5">
      <c r="A71" s="224"/>
      <c r="B71" s="233"/>
      <c r="C71" s="202" t="str">
        <f>IFERROR(IF(ISNUMBER(H71),IF(ISNUMBER(#REF!),#REF!+1,IF(ISNUMBER(H70),C70+1,C69+1)),""),"")</f>
        <v/>
      </c>
      <c r="D71" s="202"/>
      <c r="E71" s="203"/>
      <c r="F71" s="200" t="s">
        <v>449</v>
      </c>
      <c r="G71" s="205"/>
      <c r="H71" s="230"/>
      <c r="I71" s="206"/>
      <c r="J71" s="206"/>
      <c r="K71" s="204"/>
      <c r="L71" s="215"/>
    </row>
    <row r="72" spans="1:12" s="104" customFormat="1" ht="12">
      <c r="A72" s="224"/>
      <c r="B72" s="233"/>
      <c r="C72" s="202">
        <f>IFERROR(IF(ISNUMBER(H72),IF(ISNUMBER(#REF!),#REF!+1,IF(ISNUMBER(H71),C71+1,C70+1)),""),"")</f>
        <v>38</v>
      </c>
      <c r="D72" s="202"/>
      <c r="E72" s="203"/>
      <c r="F72" s="204" t="s">
        <v>450</v>
      </c>
      <c r="G72" s="205" t="s">
        <v>44</v>
      </c>
      <c r="H72" s="230">
        <v>1</v>
      </c>
      <c r="I72" s="209">
        <v>0</v>
      </c>
      <c r="J72" s="206">
        <f t="shared" ref="J72:J78" si="2">ROUND(I72*H72,2)</f>
        <v>0</v>
      </c>
      <c r="K72" s="204"/>
      <c r="L72" s="215"/>
    </row>
    <row r="73" spans="1:12" s="104" customFormat="1" ht="24">
      <c r="B73" s="245"/>
      <c r="C73" s="202">
        <f>IFERROR(IF(ISNUMBER(H73),IF(ISNUMBER(#REF!),#REF!+1,IF(ISNUMBER(H72),C72+1,C71+1)),""),"")</f>
        <v>39</v>
      </c>
      <c r="D73" s="202"/>
      <c r="E73" s="203"/>
      <c r="F73" s="203" t="s">
        <v>451</v>
      </c>
      <c r="G73" s="205" t="s">
        <v>39</v>
      </c>
      <c r="H73" s="230">
        <f>MROUND((4.5+3+5+13)*1.1,0.5)</f>
        <v>28</v>
      </c>
      <c r="I73" s="209">
        <v>0</v>
      </c>
      <c r="J73" s="206">
        <f t="shared" si="2"/>
        <v>0</v>
      </c>
      <c r="K73" s="204"/>
      <c r="L73" s="215"/>
    </row>
    <row r="74" spans="1:12" s="104" customFormat="1" ht="12">
      <c r="B74" s="245"/>
      <c r="C74" s="202">
        <f>IFERROR(IF(ISNUMBER(H74),IF(ISNUMBER(#REF!),#REF!+1,IF(ISNUMBER(H73),C73+1,C72+1)),""),"")</f>
        <v>40</v>
      </c>
      <c r="D74" s="202"/>
      <c r="E74" s="203"/>
      <c r="F74" s="207" t="s">
        <v>452</v>
      </c>
      <c r="G74" s="246" t="s">
        <v>39</v>
      </c>
      <c r="H74" s="247">
        <f>H73</f>
        <v>28</v>
      </c>
      <c r="I74" s="209">
        <v>0</v>
      </c>
      <c r="J74" s="206">
        <f t="shared" si="2"/>
        <v>0</v>
      </c>
      <c r="K74" s="204"/>
      <c r="L74" s="215"/>
    </row>
    <row r="75" spans="1:12" s="104" customFormat="1" ht="24">
      <c r="B75" s="245"/>
      <c r="C75" s="202">
        <f>IFERROR(IF(ISNUMBER(H75),IF(ISNUMBER(#REF!),#REF!+1,IF(ISNUMBER(H74),C74+1,C73+1)),""),"")</f>
        <v>41</v>
      </c>
      <c r="D75" s="202"/>
      <c r="E75" s="203"/>
      <c r="F75" s="207" t="s">
        <v>453</v>
      </c>
      <c r="G75" s="246" t="s">
        <v>39</v>
      </c>
      <c r="H75" s="247">
        <f>MROUND((4.5+3)*1.1,0.5)</f>
        <v>8.5</v>
      </c>
      <c r="I75" s="209">
        <v>0</v>
      </c>
      <c r="J75" s="206">
        <f t="shared" si="2"/>
        <v>0</v>
      </c>
      <c r="K75" s="204"/>
      <c r="L75" s="215"/>
    </row>
    <row r="76" spans="1:12" s="104" customFormat="1" ht="12">
      <c r="B76" s="245"/>
      <c r="C76" s="202">
        <f>IFERROR(IF(ISNUMBER(H76),IF(ISNUMBER(#REF!),#REF!+1,IF(ISNUMBER(H75),C75+1,C74+1)),""),"")</f>
        <v>42</v>
      </c>
      <c r="D76" s="202"/>
      <c r="E76" s="203"/>
      <c r="F76" s="207" t="s">
        <v>454</v>
      </c>
      <c r="G76" s="246" t="s">
        <v>39</v>
      </c>
      <c r="H76" s="247">
        <f>H75</f>
        <v>8.5</v>
      </c>
      <c r="I76" s="209">
        <v>0</v>
      </c>
      <c r="J76" s="206">
        <f t="shared" si="2"/>
        <v>0</v>
      </c>
      <c r="K76" s="204"/>
      <c r="L76" s="215"/>
    </row>
    <row r="77" spans="1:12" s="104" customFormat="1" ht="36">
      <c r="B77" s="245"/>
      <c r="C77" s="202">
        <f>IFERROR(IF(ISNUMBER(H77),IF(ISNUMBER(#REF!),#REF!+1,IF(ISNUMBER(H76),C76+1,C75+1)),""),"")</f>
        <v>43</v>
      </c>
      <c r="D77" s="202"/>
      <c r="E77" s="203"/>
      <c r="F77" s="207" t="s">
        <v>455</v>
      </c>
      <c r="G77" s="246" t="s">
        <v>44</v>
      </c>
      <c r="H77" s="247">
        <v>1</v>
      </c>
      <c r="I77" s="209">
        <v>0</v>
      </c>
      <c r="J77" s="206">
        <f t="shared" si="2"/>
        <v>0</v>
      </c>
      <c r="K77" s="204"/>
      <c r="L77" s="215"/>
    </row>
    <row r="78" spans="1:12" s="104" customFormat="1" ht="14.25" customHeight="1">
      <c r="B78" s="245"/>
      <c r="C78" s="202">
        <f>IFERROR(IF(ISNUMBER(H78),IF(ISNUMBER(#REF!),#REF!+1,IF(ISNUMBER(H77),C77+1,C76+1)),""),"")</f>
        <v>44</v>
      </c>
      <c r="D78" s="202"/>
      <c r="E78" s="203"/>
      <c r="F78" s="248" t="s">
        <v>456</v>
      </c>
      <c r="G78" s="246" t="s">
        <v>44</v>
      </c>
      <c r="H78" s="247">
        <v>1</v>
      </c>
      <c r="I78" s="209">
        <v>0</v>
      </c>
      <c r="J78" s="206">
        <f t="shared" si="2"/>
        <v>0</v>
      </c>
      <c r="K78" s="204"/>
      <c r="L78" s="215"/>
    </row>
    <row r="79" spans="1:12" s="104" customFormat="1" ht="22.5">
      <c r="B79" s="245"/>
      <c r="C79" s="202" t="str">
        <f>IFERROR(IF(ISNUMBER(H79),IF(ISNUMBER(#REF!),#REF!+1,IF(ISNUMBER(H78),C78+1,C77+1)),""),"")</f>
        <v/>
      </c>
      <c r="D79" s="202"/>
      <c r="E79" s="203"/>
      <c r="F79" s="200" t="s">
        <v>457</v>
      </c>
      <c r="G79" s="246"/>
      <c r="H79" s="247"/>
      <c r="I79" s="206"/>
      <c r="J79" s="206"/>
      <c r="K79" s="204"/>
      <c r="L79" s="215"/>
    </row>
    <row r="80" spans="1:12" s="104" customFormat="1" ht="24">
      <c r="B80" s="245"/>
      <c r="C80" s="202">
        <f>IFERROR(IF(ISNUMBER(H80),IF(ISNUMBER(#REF!),#REF!+1,IF(ISNUMBER(H79),C79+1,C78+1)),""),"")</f>
        <v>45</v>
      </c>
      <c r="D80" s="202"/>
      <c r="E80" s="203"/>
      <c r="F80" s="207" t="s">
        <v>458</v>
      </c>
      <c r="G80" s="246" t="s">
        <v>44</v>
      </c>
      <c r="H80" s="247">
        <v>1</v>
      </c>
      <c r="I80" s="209">
        <v>0</v>
      </c>
      <c r="J80" s="206">
        <f>ROUND(I80*H80,2)</f>
        <v>0</v>
      </c>
      <c r="K80" s="204"/>
      <c r="L80" s="215"/>
    </row>
    <row r="81" spans="2:12" s="104" customFormat="1" ht="12">
      <c r="B81" s="245"/>
      <c r="C81" s="202">
        <f>IFERROR(IF(ISNUMBER(H81),IF(ISNUMBER(#REF!),#REF!+1,IF(ISNUMBER(H80),C80+1,C79+1)),""),"")</f>
        <v>46</v>
      </c>
      <c r="D81" s="202"/>
      <c r="E81" s="203"/>
      <c r="F81" s="207" t="s">
        <v>459</v>
      </c>
      <c r="G81" s="246" t="s">
        <v>44</v>
      </c>
      <c r="H81" s="247">
        <v>1</v>
      </c>
      <c r="I81" s="209">
        <v>0</v>
      </c>
      <c r="J81" s="206">
        <f>ROUND(I81*H81,2)</f>
        <v>0</v>
      </c>
      <c r="K81" s="204"/>
      <c r="L81" s="215"/>
    </row>
    <row r="82" spans="2:12" s="104" customFormat="1" ht="24">
      <c r="B82" s="245"/>
      <c r="C82" s="202">
        <f>IFERROR(IF(ISNUMBER(H82),IF(ISNUMBER(#REF!),#REF!+1,IF(ISNUMBER(H81),C81+1,C80+1)),""),"")</f>
        <v>47</v>
      </c>
      <c r="D82" s="202"/>
      <c r="E82" s="203"/>
      <c r="F82" s="207" t="s">
        <v>460</v>
      </c>
      <c r="G82" s="246" t="s">
        <v>44</v>
      </c>
      <c r="H82" s="247">
        <v>1</v>
      </c>
      <c r="I82" s="209">
        <v>0</v>
      </c>
      <c r="J82" s="206">
        <f>ROUND(I82*H82,2)</f>
        <v>0</v>
      </c>
      <c r="K82" s="204"/>
      <c r="L82" s="215"/>
    </row>
    <row r="83" spans="2:12" s="104" customFormat="1" ht="24">
      <c r="B83" s="245"/>
      <c r="C83" s="202">
        <f>IFERROR(IF(ISNUMBER(H83),IF(ISNUMBER(#REF!),#REF!+1,IF(ISNUMBER(H82),C82+1,C81+1)),""),"")</f>
        <v>48</v>
      </c>
      <c r="D83" s="202"/>
      <c r="E83" s="203"/>
      <c r="F83" s="248" t="s">
        <v>461</v>
      </c>
      <c r="G83" s="246" t="s">
        <v>44</v>
      </c>
      <c r="H83" s="247">
        <v>1</v>
      </c>
      <c r="I83" s="209">
        <v>0</v>
      </c>
      <c r="J83" s="206">
        <f>ROUND(I83*H83,2)</f>
        <v>0</v>
      </c>
      <c r="K83" s="204"/>
      <c r="L83" s="215"/>
    </row>
    <row r="84" spans="2:12" s="104" customFormat="1" ht="22.5">
      <c r="B84" s="245"/>
      <c r="C84" s="202" t="str">
        <f>IFERROR(IF(ISNUMBER(H84),IF(ISNUMBER(#REF!),#REF!+1,IF(ISNUMBER(H83),C83+1,C82+1)),""),"")</f>
        <v/>
      </c>
      <c r="D84" s="202"/>
      <c r="E84" s="203"/>
      <c r="F84" s="200" t="s">
        <v>462</v>
      </c>
      <c r="G84" s="246"/>
      <c r="H84" s="247"/>
      <c r="I84" s="206"/>
      <c r="J84" s="206"/>
      <c r="K84" s="204"/>
      <c r="L84" s="215"/>
    </row>
    <row r="85" spans="2:12" s="104" customFormat="1" ht="12">
      <c r="B85" s="245"/>
      <c r="C85" s="202">
        <f>IFERROR(IF(ISNUMBER(H85),IF(ISNUMBER(#REF!),#REF!+1,IF(ISNUMBER(H84),C84+1,C83+1)),""),"")</f>
        <v>49</v>
      </c>
      <c r="D85" s="202"/>
      <c r="E85" s="203"/>
      <c r="F85" s="207" t="s">
        <v>463</v>
      </c>
      <c r="G85" s="246" t="s">
        <v>44</v>
      </c>
      <c r="H85" s="247">
        <v>1</v>
      </c>
      <c r="I85" s="209">
        <v>0</v>
      </c>
      <c r="J85" s="206">
        <f>ROUND(I85*H85,2)</f>
        <v>0</v>
      </c>
      <c r="K85" s="204"/>
      <c r="L85" s="215"/>
    </row>
    <row r="86" spans="2:12" s="104" customFormat="1" ht="37.5">
      <c r="B86" s="245"/>
      <c r="C86" s="202">
        <f>IFERROR(IF(ISNUMBER(H86),IF(ISNUMBER(#REF!),#REF!+1,IF(ISNUMBER(H85),C85+1,C84+1)),""),"")</f>
        <v>50</v>
      </c>
      <c r="D86" s="202"/>
      <c r="E86" s="203"/>
      <c r="F86" s="207" t="s">
        <v>464</v>
      </c>
      <c r="G86" s="246" t="s">
        <v>44</v>
      </c>
      <c r="H86" s="247">
        <v>1</v>
      </c>
      <c r="I86" s="209">
        <v>0</v>
      </c>
      <c r="J86" s="206">
        <f>ROUND(I86*H86,2)</f>
        <v>0</v>
      </c>
      <c r="K86" s="204"/>
      <c r="L86" s="215"/>
    </row>
    <row r="87" spans="2:12" s="104" customFormat="1" ht="12">
      <c r="B87" s="245"/>
      <c r="C87" s="202">
        <f>IFERROR(IF(ISNUMBER(H87),IF(ISNUMBER(#REF!),#REF!+1,IF(ISNUMBER(H86),C86+1,C85+1)),""),"")</f>
        <v>51</v>
      </c>
      <c r="D87" s="202"/>
      <c r="E87" s="203"/>
      <c r="F87" s="207" t="s">
        <v>465</v>
      </c>
      <c r="G87" s="246" t="s">
        <v>44</v>
      </c>
      <c r="H87" s="247">
        <v>2</v>
      </c>
      <c r="I87" s="209">
        <v>0</v>
      </c>
      <c r="J87" s="206">
        <f>ROUND(I87*H87,2)</f>
        <v>0</v>
      </c>
      <c r="K87" s="204"/>
      <c r="L87" s="215"/>
    </row>
    <row r="88" spans="2:12" s="104" customFormat="1" ht="36">
      <c r="B88" s="245"/>
      <c r="C88" s="202">
        <f>IFERROR(IF(ISNUMBER(H88),IF(ISNUMBER(#REF!),#REF!+1,IF(ISNUMBER(H87),C87+1,C86+1)),""),"")</f>
        <v>52</v>
      </c>
      <c r="D88" s="202"/>
      <c r="E88" s="203"/>
      <c r="F88" s="207" t="s">
        <v>466</v>
      </c>
      <c r="G88" s="246" t="s">
        <v>44</v>
      </c>
      <c r="H88" s="247">
        <v>2</v>
      </c>
      <c r="I88" s="209">
        <v>0</v>
      </c>
      <c r="J88" s="206">
        <f>ROUND(I88*H88,2)</f>
        <v>0</v>
      </c>
      <c r="K88" s="204"/>
      <c r="L88" s="215"/>
    </row>
    <row r="89" spans="2:12" s="104" customFormat="1" ht="12">
      <c r="B89" s="245"/>
      <c r="C89" s="202">
        <f>IFERROR(IF(ISNUMBER(H89),IF(ISNUMBER(#REF!),#REF!+1,IF(ISNUMBER(H88),C88+1,C86+1)),""),"")</f>
        <v>53</v>
      </c>
      <c r="D89" s="202"/>
      <c r="E89" s="203"/>
      <c r="F89" s="248" t="s">
        <v>467</v>
      </c>
      <c r="G89" s="246" t="s">
        <v>44</v>
      </c>
      <c r="H89" s="247">
        <v>2</v>
      </c>
      <c r="I89" s="209">
        <v>0</v>
      </c>
      <c r="J89" s="206">
        <f>ROUND(I89*H89,2)</f>
        <v>0</v>
      </c>
      <c r="K89" s="204"/>
      <c r="L89" s="215"/>
    </row>
    <row r="90" spans="2:12" s="104" customFormat="1" ht="22.5">
      <c r="B90" s="245"/>
      <c r="C90" s="202" t="str">
        <f>IFERROR(IF(ISNUMBER(H90),IF(ISNUMBER(#REF!),#REF!+1,IF(ISNUMBER(H89),C89+1,C88+1)),""),"")</f>
        <v/>
      </c>
      <c r="D90" s="202"/>
      <c r="E90" s="203"/>
      <c r="F90" s="200" t="s">
        <v>468</v>
      </c>
      <c r="G90" s="246"/>
      <c r="H90" s="247"/>
      <c r="I90" s="206"/>
      <c r="J90" s="206"/>
      <c r="K90" s="204"/>
      <c r="L90" s="215"/>
    </row>
    <row r="91" spans="2:12" s="104" customFormat="1" ht="36">
      <c r="B91" s="245"/>
      <c r="C91" s="202">
        <f>IFERROR(IF(ISNUMBER(H91),IF(ISNUMBER(#REF!),#REF!+1,IF(ISNUMBER(H90),C90+1,C89+1)),""),"")</f>
        <v>54</v>
      </c>
      <c r="D91" s="202"/>
      <c r="E91" s="203"/>
      <c r="F91" s="207" t="s">
        <v>469</v>
      </c>
      <c r="G91" s="246" t="s">
        <v>44</v>
      </c>
      <c r="H91" s="247">
        <v>2</v>
      </c>
      <c r="I91" s="209">
        <v>0</v>
      </c>
      <c r="J91" s="206">
        <f>ROUND(I91*H91,2)</f>
        <v>0</v>
      </c>
      <c r="K91" s="204"/>
      <c r="L91" s="215"/>
    </row>
    <row r="92" spans="2:12" s="104" customFormat="1" ht="12">
      <c r="B92" s="245"/>
      <c r="C92" s="202">
        <f>IFERROR(IF(ISNUMBER(H92),IF(ISNUMBER(#REF!),#REF!+1,IF(ISNUMBER(H91),C91+1,C90+1)),""),"")</f>
        <v>55</v>
      </c>
      <c r="D92" s="202"/>
      <c r="E92" s="203"/>
      <c r="F92" s="248" t="s">
        <v>467</v>
      </c>
      <c r="G92" s="246" t="s">
        <v>44</v>
      </c>
      <c r="H92" s="247">
        <v>2</v>
      </c>
      <c r="I92" s="209">
        <v>0</v>
      </c>
      <c r="J92" s="206">
        <f>ROUND(I92*H92,2)</f>
        <v>0</v>
      </c>
      <c r="K92" s="204"/>
      <c r="L92" s="215"/>
    </row>
    <row r="93" spans="2:12" s="104" customFormat="1" ht="22.5">
      <c r="B93" s="245"/>
      <c r="C93" s="202" t="str">
        <f>IFERROR(IF(ISNUMBER(H93),IF(ISNUMBER(#REF!),#REF!+1,IF(ISNUMBER(H92),C92+1,C91+1)),""),"")</f>
        <v/>
      </c>
      <c r="D93" s="202"/>
      <c r="E93" s="210"/>
      <c r="F93" s="249" t="s">
        <v>468</v>
      </c>
      <c r="G93" s="250"/>
      <c r="H93" s="247"/>
      <c r="I93" s="206"/>
      <c r="J93" s="206"/>
      <c r="K93" s="204"/>
      <c r="L93" s="215"/>
    </row>
    <row r="94" spans="2:12" s="104" customFormat="1" ht="36">
      <c r="B94" s="245"/>
      <c r="C94" s="418">
        <f>IFERROR(IF(ISNUMBER(H94),IF(ISNUMBER(#REF!),#REF!+1,IF(ISNUMBER(H93),C93+1,C92+1)),""),"")</f>
        <v>56</v>
      </c>
      <c r="D94" s="418"/>
      <c r="E94" s="423"/>
      <c r="F94" s="424" t="s">
        <v>742</v>
      </c>
      <c r="G94" s="425" t="s">
        <v>44</v>
      </c>
      <c r="H94" s="426">
        <v>8</v>
      </c>
      <c r="I94" s="209"/>
      <c r="J94" s="206">
        <f>ROUND(I94*H94,2)</f>
        <v>0</v>
      </c>
      <c r="K94" s="204"/>
      <c r="L94" s="215"/>
    </row>
    <row r="95" spans="2:12" s="104" customFormat="1" ht="56.25">
      <c r="B95" s="245"/>
      <c r="C95" s="418"/>
      <c r="D95" s="418"/>
      <c r="E95" s="423"/>
      <c r="F95" s="427" t="s">
        <v>743</v>
      </c>
      <c r="G95" s="425"/>
      <c r="H95" s="426"/>
      <c r="I95" s="206"/>
      <c r="J95" s="206"/>
      <c r="K95" s="204"/>
      <c r="L95" s="215"/>
    </row>
    <row r="96" spans="2:12" s="104" customFormat="1" ht="24">
      <c r="B96" s="245"/>
      <c r="C96" s="418">
        <f>IFERROR(IF(ISNUMBER(H96),IF(ISNUMBER(#REF!),#REF!+1,IF(ISNUMBER(H95),C95+1,C94+1)),""),"")</f>
        <v>57</v>
      </c>
      <c r="D96" s="202"/>
      <c r="E96" s="203"/>
      <c r="F96" s="109" t="s">
        <v>443</v>
      </c>
      <c r="G96" s="246" t="s">
        <v>410</v>
      </c>
      <c r="H96" s="247">
        <v>3</v>
      </c>
      <c r="I96" s="209">
        <v>0</v>
      </c>
      <c r="J96" s="206">
        <f>ROUND(I96*H96,2)</f>
        <v>0</v>
      </c>
      <c r="K96" s="204"/>
      <c r="L96" s="215"/>
    </row>
    <row r="97" spans="1:12" s="104" customFormat="1" ht="24">
      <c r="B97" s="245"/>
      <c r="C97" s="202">
        <f>IFERROR(IF(ISNUMBER(H97),IF(ISNUMBER(#REF!),#REF!+1,IF(ISNUMBER(H96),C96+1,C93+1)),""),"")</f>
        <v>58</v>
      </c>
      <c r="D97" s="202"/>
      <c r="E97" s="203"/>
      <c r="F97" s="109" t="s">
        <v>443</v>
      </c>
      <c r="G97" s="205" t="s">
        <v>410</v>
      </c>
      <c r="H97" s="230">
        <v>4</v>
      </c>
      <c r="I97" s="209">
        <v>0</v>
      </c>
      <c r="J97" s="206">
        <f>ROUND(I97*H97,2)</f>
        <v>0</v>
      </c>
      <c r="K97" s="204"/>
      <c r="L97" s="215"/>
    </row>
    <row r="98" spans="1:12" s="104" customFormat="1" ht="12">
      <c r="B98" s="245"/>
      <c r="C98" s="202">
        <f>IFERROR(IF(ISNUMBER(H98),IF(ISNUMBER(#REF!),#REF!+1,IF(ISNUMBER(#REF!),#REF!+1,C97+1)),""),"")</f>
        <v>59</v>
      </c>
      <c r="D98" s="202"/>
      <c r="E98" s="203"/>
      <c r="F98" s="251" t="s">
        <v>444</v>
      </c>
      <c r="G98" s="246" t="s">
        <v>44</v>
      </c>
      <c r="H98" s="247">
        <v>1</v>
      </c>
      <c r="I98" s="209">
        <v>0</v>
      </c>
      <c r="J98" s="206">
        <f>ROUND(I98*H98,2)</f>
        <v>0</v>
      </c>
      <c r="K98" s="204"/>
      <c r="L98" s="215"/>
    </row>
    <row r="99" spans="1:12" s="197" customFormat="1" ht="12">
      <c r="A99" s="104"/>
      <c r="B99" s="233"/>
      <c r="C99" s="202">
        <f>IFERROR(IF(ISNUMBER(H99),IF(ISNUMBER(#REF!),#REF!+1,IF(ISNUMBER(H98),C98+1,#REF!+1)),""),"")</f>
        <v>60</v>
      </c>
      <c r="D99" s="202"/>
      <c r="E99" s="203"/>
      <c r="F99" s="109" t="s">
        <v>406</v>
      </c>
      <c r="G99" s="205" t="s">
        <v>222</v>
      </c>
      <c r="H99" s="230">
        <v>1</v>
      </c>
      <c r="I99" s="209">
        <v>0</v>
      </c>
      <c r="J99" s="206">
        <f>ROUND(I99*H99,2)</f>
        <v>0</v>
      </c>
      <c r="K99" s="204"/>
      <c r="L99" s="252"/>
    </row>
    <row r="100" spans="1:12" s="197" customFormat="1" ht="14.25">
      <c r="A100" s="104"/>
      <c r="B100" s="233"/>
      <c r="C100" s="202" t="str">
        <f>IFERROR(IF(ISNUMBER(H100),IF(ISNUMBER(#REF!),#REF!+1,IF(ISNUMBER(H99),C99+1,C98+1)),""),"")</f>
        <v/>
      </c>
      <c r="D100" s="240"/>
      <c r="E100" s="239"/>
      <c r="F100" s="201" t="s">
        <v>470</v>
      </c>
      <c r="G100" s="241"/>
      <c r="H100" s="242"/>
      <c r="I100" s="243"/>
      <c r="J100" s="206"/>
      <c r="K100" s="244"/>
      <c r="L100" s="252"/>
    </row>
    <row r="101" spans="1:12" s="197" customFormat="1" ht="24">
      <c r="A101" s="104"/>
      <c r="B101" s="233"/>
      <c r="C101" s="202">
        <f>IFERROR(IF(ISNUMBER(H101),IF(ISNUMBER(#REF!),#REF!+1,IF(ISNUMBER(H100),C100+1,C99+1)),""),"")</f>
        <v>61</v>
      </c>
      <c r="D101" s="202"/>
      <c r="E101" s="203"/>
      <c r="F101" s="203" t="s">
        <v>471</v>
      </c>
      <c r="G101" s="205" t="s">
        <v>44</v>
      </c>
      <c r="H101" s="230">
        <v>2</v>
      </c>
      <c r="I101" s="209">
        <v>0</v>
      </c>
      <c r="J101" s="206">
        <f>ROUND(I101*H101,2)</f>
        <v>0</v>
      </c>
      <c r="K101" s="204"/>
      <c r="L101" s="252"/>
    </row>
    <row r="102" spans="1:12" s="197" customFormat="1" ht="12">
      <c r="A102" s="104"/>
      <c r="B102" s="233"/>
      <c r="C102" s="202">
        <f>IFERROR(IF(ISNUMBER(H102),IF(ISNUMBER(#REF!),#REF!+1,IF(ISNUMBER(H101),C101+1,C100+1)),""),"")</f>
        <v>62</v>
      </c>
      <c r="D102" s="202"/>
      <c r="E102" s="203"/>
      <c r="F102" s="203" t="s">
        <v>472</v>
      </c>
      <c r="G102" s="205" t="s">
        <v>44</v>
      </c>
      <c r="H102" s="230">
        <v>2</v>
      </c>
      <c r="I102" s="209">
        <v>0</v>
      </c>
      <c r="J102" s="206">
        <f>ROUND(I102*H102,2)</f>
        <v>0</v>
      </c>
      <c r="K102" s="204"/>
      <c r="L102" s="252"/>
    </row>
    <row r="103" spans="1:12" ht="12">
      <c r="A103" s="104"/>
      <c r="B103" s="253"/>
      <c r="C103" s="254"/>
      <c r="D103" s="254"/>
      <c r="E103" s="254"/>
      <c r="F103" s="254"/>
      <c r="G103" s="254"/>
      <c r="H103" s="254"/>
      <c r="I103" s="254"/>
      <c r="J103" s="254"/>
      <c r="K103" s="255"/>
      <c r="L103" s="256"/>
    </row>
    <row r="104" spans="1:12" ht="12">
      <c r="A104" s="104"/>
      <c r="B104" s="104"/>
      <c r="C104" s="240"/>
      <c r="E104" s="239"/>
      <c r="F104" s="257"/>
      <c r="G104" s="241"/>
      <c r="H104" s="242"/>
    </row>
    <row r="105" spans="1:12" ht="12">
      <c r="A105" s="104"/>
      <c r="B105" s="104"/>
      <c r="C105" s="240"/>
      <c r="E105" s="239"/>
      <c r="F105" s="257"/>
      <c r="G105" s="241"/>
      <c r="H105" s="242"/>
    </row>
    <row r="106" spans="1:12">
      <c r="C106" s="197"/>
    </row>
    <row r="107" spans="1:12">
      <c r="C107" s="197"/>
    </row>
    <row r="108" spans="1:12" ht="12">
      <c r="C108" s="240"/>
    </row>
    <row r="109" spans="1:12" ht="12">
      <c r="C109" s="240"/>
    </row>
    <row r="110" spans="1:12">
      <c r="C110" s="197"/>
    </row>
    <row r="111" spans="1:12">
      <c r="C111" s="197"/>
    </row>
    <row r="112" spans="1:12" ht="12">
      <c r="C112" s="240"/>
    </row>
    <row r="113" spans="3:3" ht="12">
      <c r="C113" s="240"/>
    </row>
    <row r="114" spans="3:3" ht="12">
      <c r="C114" s="240"/>
    </row>
    <row r="115" spans="3:3">
      <c r="C115" s="197"/>
    </row>
    <row r="116" spans="3:3">
      <c r="C116" s="197"/>
    </row>
    <row r="117" spans="3:3" ht="12">
      <c r="C117" s="240"/>
    </row>
    <row r="118" spans="3:3" ht="12">
      <c r="C118" s="240"/>
    </row>
    <row r="119" spans="3:3">
      <c r="C119" s="224"/>
    </row>
    <row r="120" spans="3:3" ht="12">
      <c r="C120" s="240"/>
    </row>
    <row r="121" spans="3:3">
      <c r="C121" s="197"/>
    </row>
    <row r="122" spans="3:3">
      <c r="C122" s="197"/>
    </row>
    <row r="123" spans="3:3" ht="12">
      <c r="C123" s="240"/>
    </row>
    <row r="124" spans="3:3" ht="12">
      <c r="C124" s="240"/>
    </row>
    <row r="125" spans="3:3">
      <c r="C125" s="197"/>
    </row>
    <row r="126" spans="3:3">
      <c r="C126" s="197"/>
    </row>
    <row r="127" spans="3:3" ht="12">
      <c r="C127" s="240"/>
    </row>
    <row r="128" spans="3:3" ht="12">
      <c r="C128" s="240"/>
    </row>
    <row r="129" spans="3:3" ht="12">
      <c r="C129" s="240"/>
    </row>
  </sheetData>
  <autoFilter ref="C19:K99" xr:uid="{00000000-0009-0000-0000-000003000000}"/>
  <mergeCells count="4">
    <mergeCell ref="E6:H7"/>
    <mergeCell ref="E11:H11"/>
    <mergeCell ref="E16:F16"/>
    <mergeCell ref="E17:F17"/>
  </mergeCell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F6776-ED81-4A02-9F4D-623EB46FAE60}">
  <sheetPr>
    <pageSetUpPr fitToPage="1"/>
  </sheetPr>
  <dimension ref="B2:H58"/>
  <sheetViews>
    <sheetView view="pageBreakPreview" zoomScaleNormal="100" zoomScaleSheetLayoutView="100" workbookViewId="0">
      <selection activeCell="F9" sqref="F9"/>
    </sheetView>
  </sheetViews>
  <sheetFormatPr defaultColWidth="9.140625" defaultRowHeight="15.75"/>
  <cols>
    <col min="1" max="1" width="1.85546875" style="260" customWidth="1"/>
    <col min="2" max="2" width="6.42578125" style="258" customWidth="1"/>
    <col min="3" max="3" width="157.7109375" style="260" bestFit="1" customWidth="1"/>
    <col min="4" max="4" width="6.85546875" style="260" customWidth="1"/>
    <col min="5" max="5" width="5.85546875" style="260" customWidth="1"/>
    <col min="6" max="6" width="16.140625" style="261" customWidth="1"/>
    <col min="7" max="7" width="18.42578125" style="261" customWidth="1"/>
    <col min="8" max="8" width="17.85546875" style="261" customWidth="1"/>
    <col min="9" max="9" width="1.85546875" style="260" customWidth="1"/>
    <col min="10" max="256" width="9.140625" style="260"/>
    <col min="257" max="257" width="1.85546875" style="260" customWidth="1"/>
    <col min="258" max="258" width="6.42578125" style="260" customWidth="1"/>
    <col min="259" max="259" width="157.7109375" style="260" bestFit="1" customWidth="1"/>
    <col min="260" max="260" width="6.85546875" style="260" customWidth="1"/>
    <col min="261" max="261" width="5.85546875" style="260" customWidth="1"/>
    <col min="262" max="262" width="16.140625" style="260" customWidth="1"/>
    <col min="263" max="263" width="18.42578125" style="260" customWidth="1"/>
    <col min="264" max="264" width="17.85546875" style="260" customWidth="1"/>
    <col min="265" max="265" width="1.85546875" style="260" customWidth="1"/>
    <col min="266" max="512" width="9.140625" style="260"/>
    <col min="513" max="513" width="1.85546875" style="260" customWidth="1"/>
    <col min="514" max="514" width="6.42578125" style="260" customWidth="1"/>
    <col min="515" max="515" width="157.7109375" style="260" bestFit="1" customWidth="1"/>
    <col min="516" max="516" width="6.85546875" style="260" customWidth="1"/>
    <col min="517" max="517" width="5.85546875" style="260" customWidth="1"/>
    <col min="518" max="518" width="16.140625" style="260" customWidth="1"/>
    <col min="519" max="519" width="18.42578125" style="260" customWidth="1"/>
    <col min="520" max="520" width="17.85546875" style="260" customWidth="1"/>
    <col min="521" max="521" width="1.85546875" style="260" customWidth="1"/>
    <col min="522" max="768" width="9.140625" style="260"/>
    <col min="769" max="769" width="1.85546875" style="260" customWidth="1"/>
    <col min="770" max="770" width="6.42578125" style="260" customWidth="1"/>
    <col min="771" max="771" width="157.7109375" style="260" bestFit="1" customWidth="1"/>
    <col min="772" max="772" width="6.85546875" style="260" customWidth="1"/>
    <col min="773" max="773" width="5.85546875" style="260" customWidth="1"/>
    <col min="774" max="774" width="16.140625" style="260" customWidth="1"/>
    <col min="775" max="775" width="18.42578125" style="260" customWidth="1"/>
    <col min="776" max="776" width="17.85546875" style="260" customWidth="1"/>
    <col min="777" max="777" width="1.85546875" style="260" customWidth="1"/>
    <col min="778" max="1024" width="9.140625" style="260"/>
    <col min="1025" max="1025" width="1.85546875" style="260" customWidth="1"/>
    <col min="1026" max="1026" width="6.42578125" style="260" customWidth="1"/>
    <col min="1027" max="1027" width="157.7109375" style="260" bestFit="1" customWidth="1"/>
    <col min="1028" max="1028" width="6.85546875" style="260" customWidth="1"/>
    <col min="1029" max="1029" width="5.85546875" style="260" customWidth="1"/>
    <col min="1030" max="1030" width="16.140625" style="260" customWidth="1"/>
    <col min="1031" max="1031" width="18.42578125" style="260" customWidth="1"/>
    <col min="1032" max="1032" width="17.85546875" style="260" customWidth="1"/>
    <col min="1033" max="1033" width="1.85546875" style="260" customWidth="1"/>
    <col min="1034" max="1280" width="9.140625" style="260"/>
    <col min="1281" max="1281" width="1.85546875" style="260" customWidth="1"/>
    <col min="1282" max="1282" width="6.42578125" style="260" customWidth="1"/>
    <col min="1283" max="1283" width="157.7109375" style="260" bestFit="1" customWidth="1"/>
    <col min="1284" max="1284" width="6.85546875" style="260" customWidth="1"/>
    <col min="1285" max="1285" width="5.85546875" style="260" customWidth="1"/>
    <col min="1286" max="1286" width="16.140625" style="260" customWidth="1"/>
    <col min="1287" max="1287" width="18.42578125" style="260" customWidth="1"/>
    <col min="1288" max="1288" width="17.85546875" style="260" customWidth="1"/>
    <col min="1289" max="1289" width="1.85546875" style="260" customWidth="1"/>
    <col min="1290" max="1536" width="9.140625" style="260"/>
    <col min="1537" max="1537" width="1.85546875" style="260" customWidth="1"/>
    <col min="1538" max="1538" width="6.42578125" style="260" customWidth="1"/>
    <col min="1539" max="1539" width="157.7109375" style="260" bestFit="1" customWidth="1"/>
    <col min="1540" max="1540" width="6.85546875" style="260" customWidth="1"/>
    <col min="1541" max="1541" width="5.85546875" style="260" customWidth="1"/>
    <col min="1542" max="1542" width="16.140625" style="260" customWidth="1"/>
    <col min="1543" max="1543" width="18.42578125" style="260" customWidth="1"/>
    <col min="1544" max="1544" width="17.85546875" style="260" customWidth="1"/>
    <col min="1545" max="1545" width="1.85546875" style="260" customWidth="1"/>
    <col min="1546" max="1792" width="9.140625" style="260"/>
    <col min="1793" max="1793" width="1.85546875" style="260" customWidth="1"/>
    <col min="1794" max="1794" width="6.42578125" style="260" customWidth="1"/>
    <col min="1795" max="1795" width="157.7109375" style="260" bestFit="1" customWidth="1"/>
    <col min="1796" max="1796" width="6.85546875" style="260" customWidth="1"/>
    <col min="1797" max="1797" width="5.85546875" style="260" customWidth="1"/>
    <col min="1798" max="1798" width="16.140625" style="260" customWidth="1"/>
    <col min="1799" max="1799" width="18.42578125" style="260" customWidth="1"/>
    <col min="1800" max="1800" width="17.85546875" style="260" customWidth="1"/>
    <col min="1801" max="1801" width="1.85546875" style="260" customWidth="1"/>
    <col min="1802" max="2048" width="9.140625" style="260"/>
    <col min="2049" max="2049" width="1.85546875" style="260" customWidth="1"/>
    <col min="2050" max="2050" width="6.42578125" style="260" customWidth="1"/>
    <col min="2051" max="2051" width="157.7109375" style="260" bestFit="1" customWidth="1"/>
    <col min="2052" max="2052" width="6.85546875" style="260" customWidth="1"/>
    <col min="2053" max="2053" width="5.85546875" style="260" customWidth="1"/>
    <col min="2054" max="2054" width="16.140625" style="260" customWidth="1"/>
    <col min="2055" max="2055" width="18.42578125" style="260" customWidth="1"/>
    <col min="2056" max="2056" width="17.85546875" style="260" customWidth="1"/>
    <col min="2057" max="2057" width="1.85546875" style="260" customWidth="1"/>
    <col min="2058" max="2304" width="9.140625" style="260"/>
    <col min="2305" max="2305" width="1.85546875" style="260" customWidth="1"/>
    <col min="2306" max="2306" width="6.42578125" style="260" customWidth="1"/>
    <col min="2307" max="2307" width="157.7109375" style="260" bestFit="1" customWidth="1"/>
    <col min="2308" max="2308" width="6.85546875" style="260" customWidth="1"/>
    <col min="2309" max="2309" width="5.85546875" style="260" customWidth="1"/>
    <col min="2310" max="2310" width="16.140625" style="260" customWidth="1"/>
    <col min="2311" max="2311" width="18.42578125" style="260" customWidth="1"/>
    <col min="2312" max="2312" width="17.85546875" style="260" customWidth="1"/>
    <col min="2313" max="2313" width="1.85546875" style="260" customWidth="1"/>
    <col min="2314" max="2560" width="9.140625" style="260"/>
    <col min="2561" max="2561" width="1.85546875" style="260" customWidth="1"/>
    <col min="2562" max="2562" width="6.42578125" style="260" customWidth="1"/>
    <col min="2563" max="2563" width="157.7109375" style="260" bestFit="1" customWidth="1"/>
    <col min="2564" max="2564" width="6.85546875" style="260" customWidth="1"/>
    <col min="2565" max="2565" width="5.85546875" style="260" customWidth="1"/>
    <col min="2566" max="2566" width="16.140625" style="260" customWidth="1"/>
    <col min="2567" max="2567" width="18.42578125" style="260" customWidth="1"/>
    <col min="2568" max="2568" width="17.85546875" style="260" customWidth="1"/>
    <col min="2569" max="2569" width="1.85546875" style="260" customWidth="1"/>
    <col min="2570" max="2816" width="9.140625" style="260"/>
    <col min="2817" max="2817" width="1.85546875" style="260" customWidth="1"/>
    <col min="2818" max="2818" width="6.42578125" style="260" customWidth="1"/>
    <col min="2819" max="2819" width="157.7109375" style="260" bestFit="1" customWidth="1"/>
    <col min="2820" max="2820" width="6.85546875" style="260" customWidth="1"/>
    <col min="2821" max="2821" width="5.85546875" style="260" customWidth="1"/>
    <col min="2822" max="2822" width="16.140625" style="260" customWidth="1"/>
    <col min="2823" max="2823" width="18.42578125" style="260" customWidth="1"/>
    <col min="2824" max="2824" width="17.85546875" style="260" customWidth="1"/>
    <col min="2825" max="2825" width="1.85546875" style="260" customWidth="1"/>
    <col min="2826" max="3072" width="9.140625" style="260"/>
    <col min="3073" max="3073" width="1.85546875" style="260" customWidth="1"/>
    <col min="3074" max="3074" width="6.42578125" style="260" customWidth="1"/>
    <col min="3075" max="3075" width="157.7109375" style="260" bestFit="1" customWidth="1"/>
    <col min="3076" max="3076" width="6.85546875" style="260" customWidth="1"/>
    <col min="3077" max="3077" width="5.85546875" style="260" customWidth="1"/>
    <col min="3078" max="3078" width="16.140625" style="260" customWidth="1"/>
    <col min="3079" max="3079" width="18.42578125" style="260" customWidth="1"/>
    <col min="3080" max="3080" width="17.85546875" style="260" customWidth="1"/>
    <col min="3081" max="3081" width="1.85546875" style="260" customWidth="1"/>
    <col min="3082" max="3328" width="9.140625" style="260"/>
    <col min="3329" max="3329" width="1.85546875" style="260" customWidth="1"/>
    <col min="3330" max="3330" width="6.42578125" style="260" customWidth="1"/>
    <col min="3331" max="3331" width="157.7109375" style="260" bestFit="1" customWidth="1"/>
    <col min="3332" max="3332" width="6.85546875" style="260" customWidth="1"/>
    <col min="3333" max="3333" width="5.85546875" style="260" customWidth="1"/>
    <col min="3334" max="3334" width="16.140625" style="260" customWidth="1"/>
    <col min="3335" max="3335" width="18.42578125" style="260" customWidth="1"/>
    <col min="3336" max="3336" width="17.85546875" style="260" customWidth="1"/>
    <col min="3337" max="3337" width="1.85546875" style="260" customWidth="1"/>
    <col min="3338" max="3584" width="9.140625" style="260"/>
    <col min="3585" max="3585" width="1.85546875" style="260" customWidth="1"/>
    <col min="3586" max="3586" width="6.42578125" style="260" customWidth="1"/>
    <col min="3587" max="3587" width="157.7109375" style="260" bestFit="1" customWidth="1"/>
    <col min="3588" max="3588" width="6.85546875" style="260" customWidth="1"/>
    <col min="3589" max="3589" width="5.85546875" style="260" customWidth="1"/>
    <col min="3590" max="3590" width="16.140625" style="260" customWidth="1"/>
    <col min="3591" max="3591" width="18.42578125" style="260" customWidth="1"/>
    <col min="3592" max="3592" width="17.85546875" style="260" customWidth="1"/>
    <col min="3593" max="3593" width="1.85546875" style="260" customWidth="1"/>
    <col min="3594" max="3840" width="9.140625" style="260"/>
    <col min="3841" max="3841" width="1.85546875" style="260" customWidth="1"/>
    <col min="3842" max="3842" width="6.42578125" style="260" customWidth="1"/>
    <col min="3843" max="3843" width="157.7109375" style="260" bestFit="1" customWidth="1"/>
    <col min="3844" max="3844" width="6.85546875" style="260" customWidth="1"/>
    <col min="3845" max="3845" width="5.85546875" style="260" customWidth="1"/>
    <col min="3846" max="3846" width="16.140625" style="260" customWidth="1"/>
    <col min="3847" max="3847" width="18.42578125" style="260" customWidth="1"/>
    <col min="3848" max="3848" width="17.85546875" style="260" customWidth="1"/>
    <col min="3849" max="3849" width="1.85546875" style="260" customWidth="1"/>
    <col min="3850" max="4096" width="9.140625" style="260"/>
    <col min="4097" max="4097" width="1.85546875" style="260" customWidth="1"/>
    <col min="4098" max="4098" width="6.42578125" style="260" customWidth="1"/>
    <col min="4099" max="4099" width="157.7109375" style="260" bestFit="1" customWidth="1"/>
    <col min="4100" max="4100" width="6.85546875" style="260" customWidth="1"/>
    <col min="4101" max="4101" width="5.85546875" style="260" customWidth="1"/>
    <col min="4102" max="4102" width="16.140625" style="260" customWidth="1"/>
    <col min="4103" max="4103" width="18.42578125" style="260" customWidth="1"/>
    <col min="4104" max="4104" width="17.85546875" style="260" customWidth="1"/>
    <col min="4105" max="4105" width="1.85546875" style="260" customWidth="1"/>
    <col min="4106" max="4352" width="9.140625" style="260"/>
    <col min="4353" max="4353" width="1.85546875" style="260" customWidth="1"/>
    <col min="4354" max="4354" width="6.42578125" style="260" customWidth="1"/>
    <col min="4355" max="4355" width="157.7109375" style="260" bestFit="1" customWidth="1"/>
    <col min="4356" max="4356" width="6.85546875" style="260" customWidth="1"/>
    <col min="4357" max="4357" width="5.85546875" style="260" customWidth="1"/>
    <col min="4358" max="4358" width="16.140625" style="260" customWidth="1"/>
    <col min="4359" max="4359" width="18.42578125" style="260" customWidth="1"/>
    <col min="4360" max="4360" width="17.85546875" style="260" customWidth="1"/>
    <col min="4361" max="4361" width="1.85546875" style="260" customWidth="1"/>
    <col min="4362" max="4608" width="9.140625" style="260"/>
    <col min="4609" max="4609" width="1.85546875" style="260" customWidth="1"/>
    <col min="4610" max="4610" width="6.42578125" style="260" customWidth="1"/>
    <col min="4611" max="4611" width="157.7109375" style="260" bestFit="1" customWidth="1"/>
    <col min="4612" max="4612" width="6.85546875" style="260" customWidth="1"/>
    <col min="4613" max="4613" width="5.85546875" style="260" customWidth="1"/>
    <col min="4614" max="4614" width="16.140625" style="260" customWidth="1"/>
    <col min="4615" max="4615" width="18.42578125" style="260" customWidth="1"/>
    <col min="4616" max="4616" width="17.85546875" style="260" customWidth="1"/>
    <col min="4617" max="4617" width="1.85546875" style="260" customWidth="1"/>
    <col min="4618" max="4864" width="9.140625" style="260"/>
    <col min="4865" max="4865" width="1.85546875" style="260" customWidth="1"/>
    <col min="4866" max="4866" width="6.42578125" style="260" customWidth="1"/>
    <col min="4867" max="4867" width="157.7109375" style="260" bestFit="1" customWidth="1"/>
    <col min="4868" max="4868" width="6.85546875" style="260" customWidth="1"/>
    <col min="4869" max="4869" width="5.85546875" style="260" customWidth="1"/>
    <col min="4870" max="4870" width="16.140625" style="260" customWidth="1"/>
    <col min="4871" max="4871" width="18.42578125" style="260" customWidth="1"/>
    <col min="4872" max="4872" width="17.85546875" style="260" customWidth="1"/>
    <col min="4873" max="4873" width="1.85546875" style="260" customWidth="1"/>
    <col min="4874" max="5120" width="9.140625" style="260"/>
    <col min="5121" max="5121" width="1.85546875" style="260" customWidth="1"/>
    <col min="5122" max="5122" width="6.42578125" style="260" customWidth="1"/>
    <col min="5123" max="5123" width="157.7109375" style="260" bestFit="1" customWidth="1"/>
    <col min="5124" max="5124" width="6.85546875" style="260" customWidth="1"/>
    <col min="5125" max="5125" width="5.85546875" style="260" customWidth="1"/>
    <col min="5126" max="5126" width="16.140625" style="260" customWidth="1"/>
    <col min="5127" max="5127" width="18.42578125" style="260" customWidth="1"/>
    <col min="5128" max="5128" width="17.85546875" style="260" customWidth="1"/>
    <col min="5129" max="5129" width="1.85546875" style="260" customWidth="1"/>
    <col min="5130" max="5376" width="9.140625" style="260"/>
    <col min="5377" max="5377" width="1.85546875" style="260" customWidth="1"/>
    <col min="5378" max="5378" width="6.42578125" style="260" customWidth="1"/>
    <col min="5379" max="5379" width="157.7109375" style="260" bestFit="1" customWidth="1"/>
    <col min="5380" max="5380" width="6.85546875" style="260" customWidth="1"/>
    <col min="5381" max="5381" width="5.85546875" style="260" customWidth="1"/>
    <col min="5382" max="5382" width="16.140625" style="260" customWidth="1"/>
    <col min="5383" max="5383" width="18.42578125" style="260" customWidth="1"/>
    <col min="5384" max="5384" width="17.85546875" style="260" customWidth="1"/>
    <col min="5385" max="5385" width="1.85546875" style="260" customWidth="1"/>
    <col min="5386" max="5632" width="9.140625" style="260"/>
    <col min="5633" max="5633" width="1.85546875" style="260" customWidth="1"/>
    <col min="5634" max="5634" width="6.42578125" style="260" customWidth="1"/>
    <col min="5635" max="5635" width="157.7109375" style="260" bestFit="1" customWidth="1"/>
    <col min="5636" max="5636" width="6.85546875" style="260" customWidth="1"/>
    <col min="5637" max="5637" width="5.85546875" style="260" customWidth="1"/>
    <col min="5638" max="5638" width="16.140625" style="260" customWidth="1"/>
    <col min="5639" max="5639" width="18.42578125" style="260" customWidth="1"/>
    <col min="5640" max="5640" width="17.85546875" style="260" customWidth="1"/>
    <col min="5641" max="5641" width="1.85546875" style="260" customWidth="1"/>
    <col min="5642" max="5888" width="9.140625" style="260"/>
    <col min="5889" max="5889" width="1.85546875" style="260" customWidth="1"/>
    <col min="5890" max="5890" width="6.42578125" style="260" customWidth="1"/>
    <col min="5891" max="5891" width="157.7109375" style="260" bestFit="1" customWidth="1"/>
    <col min="5892" max="5892" width="6.85546875" style="260" customWidth="1"/>
    <col min="5893" max="5893" width="5.85546875" style="260" customWidth="1"/>
    <col min="5894" max="5894" width="16.140625" style="260" customWidth="1"/>
    <col min="5895" max="5895" width="18.42578125" style="260" customWidth="1"/>
    <col min="5896" max="5896" width="17.85546875" style="260" customWidth="1"/>
    <col min="5897" max="5897" width="1.85546875" style="260" customWidth="1"/>
    <col min="5898" max="6144" width="9.140625" style="260"/>
    <col min="6145" max="6145" width="1.85546875" style="260" customWidth="1"/>
    <col min="6146" max="6146" width="6.42578125" style="260" customWidth="1"/>
    <col min="6147" max="6147" width="157.7109375" style="260" bestFit="1" customWidth="1"/>
    <col min="6148" max="6148" width="6.85546875" style="260" customWidth="1"/>
    <col min="6149" max="6149" width="5.85546875" style="260" customWidth="1"/>
    <col min="6150" max="6150" width="16.140625" style="260" customWidth="1"/>
    <col min="6151" max="6151" width="18.42578125" style="260" customWidth="1"/>
    <col min="6152" max="6152" width="17.85546875" style="260" customWidth="1"/>
    <col min="6153" max="6153" width="1.85546875" style="260" customWidth="1"/>
    <col min="6154" max="6400" width="9.140625" style="260"/>
    <col min="6401" max="6401" width="1.85546875" style="260" customWidth="1"/>
    <col min="6402" max="6402" width="6.42578125" style="260" customWidth="1"/>
    <col min="6403" max="6403" width="157.7109375" style="260" bestFit="1" customWidth="1"/>
    <col min="6404" max="6404" width="6.85546875" style="260" customWidth="1"/>
    <col min="6405" max="6405" width="5.85546875" style="260" customWidth="1"/>
    <col min="6406" max="6406" width="16.140625" style="260" customWidth="1"/>
    <col min="6407" max="6407" width="18.42578125" style="260" customWidth="1"/>
    <col min="6408" max="6408" width="17.85546875" style="260" customWidth="1"/>
    <col min="6409" max="6409" width="1.85546875" style="260" customWidth="1"/>
    <col min="6410" max="6656" width="9.140625" style="260"/>
    <col min="6657" max="6657" width="1.85546875" style="260" customWidth="1"/>
    <col min="6658" max="6658" width="6.42578125" style="260" customWidth="1"/>
    <col min="6659" max="6659" width="157.7109375" style="260" bestFit="1" customWidth="1"/>
    <col min="6660" max="6660" width="6.85546875" style="260" customWidth="1"/>
    <col min="6661" max="6661" width="5.85546875" style="260" customWidth="1"/>
    <col min="6662" max="6662" width="16.140625" style="260" customWidth="1"/>
    <col min="6663" max="6663" width="18.42578125" style="260" customWidth="1"/>
    <col min="6664" max="6664" width="17.85546875" style="260" customWidth="1"/>
    <col min="6665" max="6665" width="1.85546875" style="260" customWidth="1"/>
    <col min="6666" max="6912" width="9.140625" style="260"/>
    <col min="6913" max="6913" width="1.85546875" style="260" customWidth="1"/>
    <col min="6914" max="6914" width="6.42578125" style="260" customWidth="1"/>
    <col min="6915" max="6915" width="157.7109375" style="260" bestFit="1" customWidth="1"/>
    <col min="6916" max="6916" width="6.85546875" style="260" customWidth="1"/>
    <col min="6917" max="6917" width="5.85546875" style="260" customWidth="1"/>
    <col min="6918" max="6918" width="16.140625" style="260" customWidth="1"/>
    <col min="6919" max="6919" width="18.42578125" style="260" customWidth="1"/>
    <col min="6920" max="6920" width="17.85546875" style="260" customWidth="1"/>
    <col min="6921" max="6921" width="1.85546875" style="260" customWidth="1"/>
    <col min="6922" max="7168" width="9.140625" style="260"/>
    <col min="7169" max="7169" width="1.85546875" style="260" customWidth="1"/>
    <col min="7170" max="7170" width="6.42578125" style="260" customWidth="1"/>
    <col min="7171" max="7171" width="157.7109375" style="260" bestFit="1" customWidth="1"/>
    <col min="7172" max="7172" width="6.85546875" style="260" customWidth="1"/>
    <col min="7173" max="7173" width="5.85546875" style="260" customWidth="1"/>
    <col min="7174" max="7174" width="16.140625" style="260" customWidth="1"/>
    <col min="7175" max="7175" width="18.42578125" style="260" customWidth="1"/>
    <col min="7176" max="7176" width="17.85546875" style="260" customWidth="1"/>
    <col min="7177" max="7177" width="1.85546875" style="260" customWidth="1"/>
    <col min="7178" max="7424" width="9.140625" style="260"/>
    <col min="7425" max="7425" width="1.85546875" style="260" customWidth="1"/>
    <col min="7426" max="7426" width="6.42578125" style="260" customWidth="1"/>
    <col min="7427" max="7427" width="157.7109375" style="260" bestFit="1" customWidth="1"/>
    <col min="7428" max="7428" width="6.85546875" style="260" customWidth="1"/>
    <col min="7429" max="7429" width="5.85546875" style="260" customWidth="1"/>
    <col min="7430" max="7430" width="16.140625" style="260" customWidth="1"/>
    <col min="7431" max="7431" width="18.42578125" style="260" customWidth="1"/>
    <col min="7432" max="7432" width="17.85546875" style="260" customWidth="1"/>
    <col min="7433" max="7433" width="1.85546875" style="260" customWidth="1"/>
    <col min="7434" max="7680" width="9.140625" style="260"/>
    <col min="7681" max="7681" width="1.85546875" style="260" customWidth="1"/>
    <col min="7682" max="7682" width="6.42578125" style="260" customWidth="1"/>
    <col min="7683" max="7683" width="157.7109375" style="260" bestFit="1" customWidth="1"/>
    <col min="7684" max="7684" width="6.85546875" style="260" customWidth="1"/>
    <col min="7685" max="7685" width="5.85546875" style="260" customWidth="1"/>
    <col min="7686" max="7686" width="16.140625" style="260" customWidth="1"/>
    <col min="7687" max="7687" width="18.42578125" style="260" customWidth="1"/>
    <col min="7688" max="7688" width="17.85546875" style="260" customWidth="1"/>
    <col min="7689" max="7689" width="1.85546875" style="260" customWidth="1"/>
    <col min="7690" max="7936" width="9.140625" style="260"/>
    <col min="7937" max="7937" width="1.85546875" style="260" customWidth="1"/>
    <col min="7938" max="7938" width="6.42578125" style="260" customWidth="1"/>
    <col min="7939" max="7939" width="157.7109375" style="260" bestFit="1" customWidth="1"/>
    <col min="7940" max="7940" width="6.85546875" style="260" customWidth="1"/>
    <col min="7941" max="7941" width="5.85546875" style="260" customWidth="1"/>
    <col min="7942" max="7942" width="16.140625" style="260" customWidth="1"/>
    <col min="7943" max="7943" width="18.42578125" style="260" customWidth="1"/>
    <col min="7944" max="7944" width="17.85546875" style="260" customWidth="1"/>
    <col min="7945" max="7945" width="1.85546875" style="260" customWidth="1"/>
    <col min="7946" max="8192" width="9.140625" style="260"/>
    <col min="8193" max="8193" width="1.85546875" style="260" customWidth="1"/>
    <col min="8194" max="8194" width="6.42578125" style="260" customWidth="1"/>
    <col min="8195" max="8195" width="157.7109375" style="260" bestFit="1" customWidth="1"/>
    <col min="8196" max="8196" width="6.85546875" style="260" customWidth="1"/>
    <col min="8197" max="8197" width="5.85546875" style="260" customWidth="1"/>
    <col min="8198" max="8198" width="16.140625" style="260" customWidth="1"/>
    <col min="8199" max="8199" width="18.42578125" style="260" customWidth="1"/>
    <col min="8200" max="8200" width="17.85546875" style="260" customWidth="1"/>
    <col min="8201" max="8201" width="1.85546875" style="260" customWidth="1"/>
    <col min="8202" max="8448" width="9.140625" style="260"/>
    <col min="8449" max="8449" width="1.85546875" style="260" customWidth="1"/>
    <col min="8450" max="8450" width="6.42578125" style="260" customWidth="1"/>
    <col min="8451" max="8451" width="157.7109375" style="260" bestFit="1" customWidth="1"/>
    <col min="8452" max="8452" width="6.85546875" style="260" customWidth="1"/>
    <col min="8453" max="8453" width="5.85546875" style="260" customWidth="1"/>
    <col min="8454" max="8454" width="16.140625" style="260" customWidth="1"/>
    <col min="8455" max="8455" width="18.42578125" style="260" customWidth="1"/>
    <col min="8456" max="8456" width="17.85546875" style="260" customWidth="1"/>
    <col min="8457" max="8457" width="1.85546875" style="260" customWidth="1"/>
    <col min="8458" max="8704" width="9.140625" style="260"/>
    <col min="8705" max="8705" width="1.85546875" style="260" customWidth="1"/>
    <col min="8706" max="8706" width="6.42578125" style="260" customWidth="1"/>
    <col min="8707" max="8707" width="157.7109375" style="260" bestFit="1" customWidth="1"/>
    <col min="8708" max="8708" width="6.85546875" style="260" customWidth="1"/>
    <col min="8709" max="8709" width="5.85546875" style="260" customWidth="1"/>
    <col min="8710" max="8710" width="16.140625" style="260" customWidth="1"/>
    <col min="8711" max="8711" width="18.42578125" style="260" customWidth="1"/>
    <col min="8712" max="8712" width="17.85546875" style="260" customWidth="1"/>
    <col min="8713" max="8713" width="1.85546875" style="260" customWidth="1"/>
    <col min="8714" max="8960" width="9.140625" style="260"/>
    <col min="8961" max="8961" width="1.85546875" style="260" customWidth="1"/>
    <col min="8962" max="8962" width="6.42578125" style="260" customWidth="1"/>
    <col min="8963" max="8963" width="157.7109375" style="260" bestFit="1" customWidth="1"/>
    <col min="8964" max="8964" width="6.85546875" style="260" customWidth="1"/>
    <col min="8965" max="8965" width="5.85546875" style="260" customWidth="1"/>
    <col min="8966" max="8966" width="16.140625" style="260" customWidth="1"/>
    <col min="8967" max="8967" width="18.42578125" style="260" customWidth="1"/>
    <col min="8968" max="8968" width="17.85546875" style="260" customWidth="1"/>
    <col min="8969" max="8969" width="1.85546875" style="260" customWidth="1"/>
    <col min="8970" max="9216" width="9.140625" style="260"/>
    <col min="9217" max="9217" width="1.85546875" style="260" customWidth="1"/>
    <col min="9218" max="9218" width="6.42578125" style="260" customWidth="1"/>
    <col min="9219" max="9219" width="157.7109375" style="260" bestFit="1" customWidth="1"/>
    <col min="9220" max="9220" width="6.85546875" style="260" customWidth="1"/>
    <col min="9221" max="9221" width="5.85546875" style="260" customWidth="1"/>
    <col min="9222" max="9222" width="16.140625" style="260" customWidth="1"/>
    <col min="9223" max="9223" width="18.42578125" style="260" customWidth="1"/>
    <col min="9224" max="9224" width="17.85546875" style="260" customWidth="1"/>
    <col min="9225" max="9225" width="1.85546875" style="260" customWidth="1"/>
    <col min="9226" max="9472" width="9.140625" style="260"/>
    <col min="9473" max="9473" width="1.85546875" style="260" customWidth="1"/>
    <col min="9474" max="9474" width="6.42578125" style="260" customWidth="1"/>
    <col min="9475" max="9475" width="157.7109375" style="260" bestFit="1" customWidth="1"/>
    <col min="9476" max="9476" width="6.85546875" style="260" customWidth="1"/>
    <col min="9477" max="9477" width="5.85546875" style="260" customWidth="1"/>
    <col min="9478" max="9478" width="16.140625" style="260" customWidth="1"/>
    <col min="9479" max="9479" width="18.42578125" style="260" customWidth="1"/>
    <col min="9480" max="9480" width="17.85546875" style="260" customWidth="1"/>
    <col min="9481" max="9481" width="1.85546875" style="260" customWidth="1"/>
    <col min="9482" max="9728" width="9.140625" style="260"/>
    <col min="9729" max="9729" width="1.85546875" style="260" customWidth="1"/>
    <col min="9730" max="9730" width="6.42578125" style="260" customWidth="1"/>
    <col min="9731" max="9731" width="157.7109375" style="260" bestFit="1" customWidth="1"/>
    <col min="9732" max="9732" width="6.85546875" style="260" customWidth="1"/>
    <col min="9733" max="9733" width="5.85546875" style="260" customWidth="1"/>
    <col min="9734" max="9734" width="16.140625" style="260" customWidth="1"/>
    <col min="9735" max="9735" width="18.42578125" style="260" customWidth="1"/>
    <col min="9736" max="9736" width="17.85546875" style="260" customWidth="1"/>
    <col min="9737" max="9737" width="1.85546875" style="260" customWidth="1"/>
    <col min="9738" max="9984" width="9.140625" style="260"/>
    <col min="9985" max="9985" width="1.85546875" style="260" customWidth="1"/>
    <col min="9986" max="9986" width="6.42578125" style="260" customWidth="1"/>
    <col min="9987" max="9987" width="157.7109375" style="260" bestFit="1" customWidth="1"/>
    <col min="9988" max="9988" width="6.85546875" style="260" customWidth="1"/>
    <col min="9989" max="9989" width="5.85546875" style="260" customWidth="1"/>
    <col min="9990" max="9990" width="16.140625" style="260" customWidth="1"/>
    <col min="9991" max="9991" width="18.42578125" style="260" customWidth="1"/>
    <col min="9992" max="9992" width="17.85546875" style="260" customWidth="1"/>
    <col min="9993" max="9993" width="1.85546875" style="260" customWidth="1"/>
    <col min="9994" max="10240" width="9.140625" style="260"/>
    <col min="10241" max="10241" width="1.85546875" style="260" customWidth="1"/>
    <col min="10242" max="10242" width="6.42578125" style="260" customWidth="1"/>
    <col min="10243" max="10243" width="157.7109375" style="260" bestFit="1" customWidth="1"/>
    <col min="10244" max="10244" width="6.85546875" style="260" customWidth="1"/>
    <col min="10245" max="10245" width="5.85546875" style="260" customWidth="1"/>
    <col min="10246" max="10246" width="16.140625" style="260" customWidth="1"/>
    <col min="10247" max="10247" width="18.42578125" style="260" customWidth="1"/>
    <col min="10248" max="10248" width="17.85546875" style="260" customWidth="1"/>
    <col min="10249" max="10249" width="1.85546875" style="260" customWidth="1"/>
    <col min="10250" max="10496" width="9.140625" style="260"/>
    <col min="10497" max="10497" width="1.85546875" style="260" customWidth="1"/>
    <col min="10498" max="10498" width="6.42578125" style="260" customWidth="1"/>
    <col min="10499" max="10499" width="157.7109375" style="260" bestFit="1" customWidth="1"/>
    <col min="10500" max="10500" width="6.85546875" style="260" customWidth="1"/>
    <col min="10501" max="10501" width="5.85546875" style="260" customWidth="1"/>
    <col min="10502" max="10502" width="16.140625" style="260" customWidth="1"/>
    <col min="10503" max="10503" width="18.42578125" style="260" customWidth="1"/>
    <col min="10504" max="10504" width="17.85546875" style="260" customWidth="1"/>
    <col min="10505" max="10505" width="1.85546875" style="260" customWidth="1"/>
    <col min="10506" max="10752" width="9.140625" style="260"/>
    <col min="10753" max="10753" width="1.85546875" style="260" customWidth="1"/>
    <col min="10754" max="10754" width="6.42578125" style="260" customWidth="1"/>
    <col min="10755" max="10755" width="157.7109375" style="260" bestFit="1" customWidth="1"/>
    <col min="10756" max="10756" width="6.85546875" style="260" customWidth="1"/>
    <col min="10757" max="10757" width="5.85546875" style="260" customWidth="1"/>
    <col min="10758" max="10758" width="16.140625" style="260" customWidth="1"/>
    <col min="10759" max="10759" width="18.42578125" style="260" customWidth="1"/>
    <col min="10760" max="10760" width="17.85546875" style="260" customWidth="1"/>
    <col min="10761" max="10761" width="1.85546875" style="260" customWidth="1"/>
    <col min="10762" max="11008" width="9.140625" style="260"/>
    <col min="11009" max="11009" width="1.85546875" style="260" customWidth="1"/>
    <col min="11010" max="11010" width="6.42578125" style="260" customWidth="1"/>
    <col min="11011" max="11011" width="157.7109375" style="260" bestFit="1" customWidth="1"/>
    <col min="11012" max="11012" width="6.85546875" style="260" customWidth="1"/>
    <col min="11013" max="11013" width="5.85546875" style="260" customWidth="1"/>
    <col min="11014" max="11014" width="16.140625" style="260" customWidth="1"/>
    <col min="11015" max="11015" width="18.42578125" style="260" customWidth="1"/>
    <col min="11016" max="11016" width="17.85546875" style="260" customWidth="1"/>
    <col min="11017" max="11017" width="1.85546875" style="260" customWidth="1"/>
    <col min="11018" max="11264" width="9.140625" style="260"/>
    <col min="11265" max="11265" width="1.85546875" style="260" customWidth="1"/>
    <col min="11266" max="11266" width="6.42578125" style="260" customWidth="1"/>
    <col min="11267" max="11267" width="157.7109375" style="260" bestFit="1" customWidth="1"/>
    <col min="11268" max="11268" width="6.85546875" style="260" customWidth="1"/>
    <col min="11269" max="11269" width="5.85546875" style="260" customWidth="1"/>
    <col min="11270" max="11270" width="16.140625" style="260" customWidth="1"/>
    <col min="11271" max="11271" width="18.42578125" style="260" customWidth="1"/>
    <col min="11272" max="11272" width="17.85546875" style="260" customWidth="1"/>
    <col min="11273" max="11273" width="1.85546875" style="260" customWidth="1"/>
    <col min="11274" max="11520" width="9.140625" style="260"/>
    <col min="11521" max="11521" width="1.85546875" style="260" customWidth="1"/>
    <col min="11522" max="11522" width="6.42578125" style="260" customWidth="1"/>
    <col min="11523" max="11523" width="157.7109375" style="260" bestFit="1" customWidth="1"/>
    <col min="11524" max="11524" width="6.85546875" style="260" customWidth="1"/>
    <col min="11525" max="11525" width="5.85546875" style="260" customWidth="1"/>
    <col min="11526" max="11526" width="16.140625" style="260" customWidth="1"/>
    <col min="11527" max="11527" width="18.42578125" style="260" customWidth="1"/>
    <col min="11528" max="11528" width="17.85546875" style="260" customWidth="1"/>
    <col min="11529" max="11529" width="1.85546875" style="260" customWidth="1"/>
    <col min="11530" max="11776" width="9.140625" style="260"/>
    <col min="11777" max="11777" width="1.85546875" style="260" customWidth="1"/>
    <col min="11778" max="11778" width="6.42578125" style="260" customWidth="1"/>
    <col min="11779" max="11779" width="157.7109375" style="260" bestFit="1" customWidth="1"/>
    <col min="11780" max="11780" width="6.85546875" style="260" customWidth="1"/>
    <col min="11781" max="11781" width="5.85546875" style="260" customWidth="1"/>
    <col min="11782" max="11782" width="16.140625" style="260" customWidth="1"/>
    <col min="11783" max="11783" width="18.42578125" style="260" customWidth="1"/>
    <col min="11784" max="11784" width="17.85546875" style="260" customWidth="1"/>
    <col min="11785" max="11785" width="1.85546875" style="260" customWidth="1"/>
    <col min="11786" max="12032" width="9.140625" style="260"/>
    <col min="12033" max="12033" width="1.85546875" style="260" customWidth="1"/>
    <col min="12034" max="12034" width="6.42578125" style="260" customWidth="1"/>
    <col min="12035" max="12035" width="157.7109375" style="260" bestFit="1" customWidth="1"/>
    <col min="12036" max="12036" width="6.85546875" style="260" customWidth="1"/>
    <col min="12037" max="12037" width="5.85546875" style="260" customWidth="1"/>
    <col min="12038" max="12038" width="16.140625" style="260" customWidth="1"/>
    <col min="12039" max="12039" width="18.42578125" style="260" customWidth="1"/>
    <col min="12040" max="12040" width="17.85546875" style="260" customWidth="1"/>
    <col min="12041" max="12041" width="1.85546875" style="260" customWidth="1"/>
    <col min="12042" max="12288" width="9.140625" style="260"/>
    <col min="12289" max="12289" width="1.85546875" style="260" customWidth="1"/>
    <col min="12290" max="12290" width="6.42578125" style="260" customWidth="1"/>
    <col min="12291" max="12291" width="157.7109375" style="260" bestFit="1" customWidth="1"/>
    <col min="12292" max="12292" width="6.85546875" style="260" customWidth="1"/>
    <col min="12293" max="12293" width="5.85546875" style="260" customWidth="1"/>
    <col min="12294" max="12294" width="16.140625" style="260" customWidth="1"/>
    <col min="12295" max="12295" width="18.42578125" style="260" customWidth="1"/>
    <col min="12296" max="12296" width="17.85546875" style="260" customWidth="1"/>
    <col min="12297" max="12297" width="1.85546875" style="260" customWidth="1"/>
    <col min="12298" max="12544" width="9.140625" style="260"/>
    <col min="12545" max="12545" width="1.85546875" style="260" customWidth="1"/>
    <col min="12546" max="12546" width="6.42578125" style="260" customWidth="1"/>
    <col min="12547" max="12547" width="157.7109375" style="260" bestFit="1" customWidth="1"/>
    <col min="12548" max="12548" width="6.85546875" style="260" customWidth="1"/>
    <col min="12549" max="12549" width="5.85546875" style="260" customWidth="1"/>
    <col min="12550" max="12550" width="16.140625" style="260" customWidth="1"/>
    <col min="12551" max="12551" width="18.42578125" style="260" customWidth="1"/>
    <col min="12552" max="12552" width="17.85546875" style="260" customWidth="1"/>
    <col min="12553" max="12553" width="1.85546875" style="260" customWidth="1"/>
    <col min="12554" max="12800" width="9.140625" style="260"/>
    <col min="12801" max="12801" width="1.85546875" style="260" customWidth="1"/>
    <col min="12802" max="12802" width="6.42578125" style="260" customWidth="1"/>
    <col min="12803" max="12803" width="157.7109375" style="260" bestFit="1" customWidth="1"/>
    <col min="12804" max="12804" width="6.85546875" style="260" customWidth="1"/>
    <col min="12805" max="12805" width="5.85546875" style="260" customWidth="1"/>
    <col min="12806" max="12806" width="16.140625" style="260" customWidth="1"/>
    <col min="12807" max="12807" width="18.42578125" style="260" customWidth="1"/>
    <col min="12808" max="12808" width="17.85546875" style="260" customWidth="1"/>
    <col min="12809" max="12809" width="1.85546875" style="260" customWidth="1"/>
    <col min="12810" max="13056" width="9.140625" style="260"/>
    <col min="13057" max="13057" width="1.85546875" style="260" customWidth="1"/>
    <col min="13058" max="13058" width="6.42578125" style="260" customWidth="1"/>
    <col min="13059" max="13059" width="157.7109375" style="260" bestFit="1" customWidth="1"/>
    <col min="13060" max="13060" width="6.85546875" style="260" customWidth="1"/>
    <col min="13061" max="13061" width="5.85546875" style="260" customWidth="1"/>
    <col min="13062" max="13062" width="16.140625" style="260" customWidth="1"/>
    <col min="13063" max="13063" width="18.42578125" style="260" customWidth="1"/>
    <col min="13064" max="13064" width="17.85546875" style="260" customWidth="1"/>
    <col min="13065" max="13065" width="1.85546875" style="260" customWidth="1"/>
    <col min="13066" max="13312" width="9.140625" style="260"/>
    <col min="13313" max="13313" width="1.85546875" style="260" customWidth="1"/>
    <col min="13314" max="13314" width="6.42578125" style="260" customWidth="1"/>
    <col min="13315" max="13315" width="157.7109375" style="260" bestFit="1" customWidth="1"/>
    <col min="13316" max="13316" width="6.85546875" style="260" customWidth="1"/>
    <col min="13317" max="13317" width="5.85546875" style="260" customWidth="1"/>
    <col min="13318" max="13318" width="16.140625" style="260" customWidth="1"/>
    <col min="13319" max="13319" width="18.42578125" style="260" customWidth="1"/>
    <col min="13320" max="13320" width="17.85546875" style="260" customWidth="1"/>
    <col min="13321" max="13321" width="1.85546875" style="260" customWidth="1"/>
    <col min="13322" max="13568" width="9.140625" style="260"/>
    <col min="13569" max="13569" width="1.85546875" style="260" customWidth="1"/>
    <col min="13570" max="13570" width="6.42578125" style="260" customWidth="1"/>
    <col min="13571" max="13571" width="157.7109375" style="260" bestFit="1" customWidth="1"/>
    <col min="13572" max="13572" width="6.85546875" style="260" customWidth="1"/>
    <col min="13573" max="13573" width="5.85546875" style="260" customWidth="1"/>
    <col min="13574" max="13574" width="16.140625" style="260" customWidth="1"/>
    <col min="13575" max="13575" width="18.42578125" style="260" customWidth="1"/>
    <col min="13576" max="13576" width="17.85546875" style="260" customWidth="1"/>
    <col min="13577" max="13577" width="1.85546875" style="260" customWidth="1"/>
    <col min="13578" max="13824" width="9.140625" style="260"/>
    <col min="13825" max="13825" width="1.85546875" style="260" customWidth="1"/>
    <col min="13826" max="13826" width="6.42578125" style="260" customWidth="1"/>
    <col min="13827" max="13827" width="157.7109375" style="260" bestFit="1" customWidth="1"/>
    <col min="13828" max="13828" width="6.85546875" style="260" customWidth="1"/>
    <col min="13829" max="13829" width="5.85546875" style="260" customWidth="1"/>
    <col min="13830" max="13830" width="16.140625" style="260" customWidth="1"/>
    <col min="13831" max="13831" width="18.42578125" style="260" customWidth="1"/>
    <col min="13832" max="13832" width="17.85546875" style="260" customWidth="1"/>
    <col min="13833" max="13833" width="1.85546875" style="260" customWidth="1"/>
    <col min="13834" max="14080" width="9.140625" style="260"/>
    <col min="14081" max="14081" width="1.85546875" style="260" customWidth="1"/>
    <col min="14082" max="14082" width="6.42578125" style="260" customWidth="1"/>
    <col min="14083" max="14083" width="157.7109375" style="260" bestFit="1" customWidth="1"/>
    <col min="14084" max="14084" width="6.85546875" style="260" customWidth="1"/>
    <col min="14085" max="14085" width="5.85546875" style="260" customWidth="1"/>
    <col min="14086" max="14086" width="16.140625" style="260" customWidth="1"/>
    <col min="14087" max="14087" width="18.42578125" style="260" customWidth="1"/>
    <col min="14088" max="14088" width="17.85546875" style="260" customWidth="1"/>
    <col min="14089" max="14089" width="1.85546875" style="260" customWidth="1"/>
    <col min="14090" max="14336" width="9.140625" style="260"/>
    <col min="14337" max="14337" width="1.85546875" style="260" customWidth="1"/>
    <col min="14338" max="14338" width="6.42578125" style="260" customWidth="1"/>
    <col min="14339" max="14339" width="157.7109375" style="260" bestFit="1" customWidth="1"/>
    <col min="14340" max="14340" width="6.85546875" style="260" customWidth="1"/>
    <col min="14341" max="14341" width="5.85546875" style="260" customWidth="1"/>
    <col min="14342" max="14342" width="16.140625" style="260" customWidth="1"/>
    <col min="14343" max="14343" width="18.42578125" style="260" customWidth="1"/>
    <col min="14344" max="14344" width="17.85546875" style="260" customWidth="1"/>
    <col min="14345" max="14345" width="1.85546875" style="260" customWidth="1"/>
    <col min="14346" max="14592" width="9.140625" style="260"/>
    <col min="14593" max="14593" width="1.85546875" style="260" customWidth="1"/>
    <col min="14594" max="14594" width="6.42578125" style="260" customWidth="1"/>
    <col min="14595" max="14595" width="157.7109375" style="260" bestFit="1" customWidth="1"/>
    <col min="14596" max="14596" width="6.85546875" style="260" customWidth="1"/>
    <col min="14597" max="14597" width="5.85546875" style="260" customWidth="1"/>
    <col min="14598" max="14598" width="16.140625" style="260" customWidth="1"/>
    <col min="14599" max="14599" width="18.42578125" style="260" customWidth="1"/>
    <col min="14600" max="14600" width="17.85546875" style="260" customWidth="1"/>
    <col min="14601" max="14601" width="1.85546875" style="260" customWidth="1"/>
    <col min="14602" max="14848" width="9.140625" style="260"/>
    <col min="14849" max="14849" width="1.85546875" style="260" customWidth="1"/>
    <col min="14850" max="14850" width="6.42578125" style="260" customWidth="1"/>
    <col min="14851" max="14851" width="157.7109375" style="260" bestFit="1" customWidth="1"/>
    <col min="14852" max="14852" width="6.85546875" style="260" customWidth="1"/>
    <col min="14853" max="14853" width="5.85546875" style="260" customWidth="1"/>
    <col min="14854" max="14854" width="16.140625" style="260" customWidth="1"/>
    <col min="14855" max="14855" width="18.42578125" style="260" customWidth="1"/>
    <col min="14856" max="14856" width="17.85546875" style="260" customWidth="1"/>
    <col min="14857" max="14857" width="1.85546875" style="260" customWidth="1"/>
    <col min="14858" max="15104" width="9.140625" style="260"/>
    <col min="15105" max="15105" width="1.85546875" style="260" customWidth="1"/>
    <col min="15106" max="15106" width="6.42578125" style="260" customWidth="1"/>
    <col min="15107" max="15107" width="157.7109375" style="260" bestFit="1" customWidth="1"/>
    <col min="15108" max="15108" width="6.85546875" style="260" customWidth="1"/>
    <col min="15109" max="15109" width="5.85546875" style="260" customWidth="1"/>
    <col min="15110" max="15110" width="16.140625" style="260" customWidth="1"/>
    <col min="15111" max="15111" width="18.42578125" style="260" customWidth="1"/>
    <col min="15112" max="15112" width="17.85546875" style="260" customWidth="1"/>
    <col min="15113" max="15113" width="1.85546875" style="260" customWidth="1"/>
    <col min="15114" max="15360" width="9.140625" style="260"/>
    <col min="15361" max="15361" width="1.85546875" style="260" customWidth="1"/>
    <col min="15362" max="15362" width="6.42578125" style="260" customWidth="1"/>
    <col min="15363" max="15363" width="157.7109375" style="260" bestFit="1" customWidth="1"/>
    <col min="15364" max="15364" width="6.85546875" style="260" customWidth="1"/>
    <col min="15365" max="15365" width="5.85546875" style="260" customWidth="1"/>
    <col min="15366" max="15366" width="16.140625" style="260" customWidth="1"/>
    <col min="15367" max="15367" width="18.42578125" style="260" customWidth="1"/>
    <col min="15368" max="15368" width="17.85546875" style="260" customWidth="1"/>
    <col min="15369" max="15369" width="1.85546875" style="260" customWidth="1"/>
    <col min="15370" max="15616" width="9.140625" style="260"/>
    <col min="15617" max="15617" width="1.85546875" style="260" customWidth="1"/>
    <col min="15618" max="15618" width="6.42578125" style="260" customWidth="1"/>
    <col min="15619" max="15619" width="157.7109375" style="260" bestFit="1" customWidth="1"/>
    <col min="15620" max="15620" width="6.85546875" style="260" customWidth="1"/>
    <col min="15621" max="15621" width="5.85546875" style="260" customWidth="1"/>
    <col min="15622" max="15622" width="16.140625" style="260" customWidth="1"/>
    <col min="15623" max="15623" width="18.42578125" style="260" customWidth="1"/>
    <col min="15624" max="15624" width="17.85546875" style="260" customWidth="1"/>
    <col min="15625" max="15625" width="1.85546875" style="260" customWidth="1"/>
    <col min="15626" max="15872" width="9.140625" style="260"/>
    <col min="15873" max="15873" width="1.85546875" style="260" customWidth="1"/>
    <col min="15874" max="15874" width="6.42578125" style="260" customWidth="1"/>
    <col min="15875" max="15875" width="157.7109375" style="260" bestFit="1" customWidth="1"/>
    <col min="15876" max="15876" width="6.85546875" style="260" customWidth="1"/>
    <col min="15877" max="15877" width="5.85546875" style="260" customWidth="1"/>
    <col min="15878" max="15878" width="16.140625" style="260" customWidth="1"/>
    <col min="15879" max="15879" width="18.42578125" style="260" customWidth="1"/>
    <col min="15880" max="15880" width="17.85546875" style="260" customWidth="1"/>
    <col min="15881" max="15881" width="1.85546875" style="260" customWidth="1"/>
    <col min="15882" max="16128" width="9.140625" style="260"/>
    <col min="16129" max="16129" width="1.85546875" style="260" customWidth="1"/>
    <col min="16130" max="16130" width="6.42578125" style="260" customWidth="1"/>
    <col min="16131" max="16131" width="157.7109375" style="260" bestFit="1" customWidth="1"/>
    <col min="16132" max="16132" width="6.85546875" style="260" customWidth="1"/>
    <col min="16133" max="16133" width="5.85546875" style="260" customWidth="1"/>
    <col min="16134" max="16134" width="16.140625" style="260" customWidth="1"/>
    <col min="16135" max="16135" width="18.42578125" style="260" customWidth="1"/>
    <col min="16136" max="16136" width="17.85546875" style="260" customWidth="1"/>
    <col min="16137" max="16137" width="1.85546875" style="260" customWidth="1"/>
    <col min="16138" max="16384" width="9.140625" style="260"/>
  </cols>
  <sheetData>
    <row r="2" spans="2:8">
      <c r="C2" s="259" t="s">
        <v>473</v>
      </c>
    </row>
    <row r="3" spans="2:8">
      <c r="C3" s="262" t="s">
        <v>246</v>
      </c>
    </row>
    <row r="4" spans="2:8">
      <c r="C4" s="262"/>
    </row>
    <row r="5" spans="2:8">
      <c r="C5" s="259" t="s">
        <v>474</v>
      </c>
    </row>
    <row r="6" spans="2:8" ht="16.5" thickBot="1">
      <c r="C6" s="263"/>
    </row>
    <row r="7" spans="2:8" s="271" customFormat="1" ht="32.25" thickBot="1">
      <c r="B7" s="264" t="s">
        <v>475</v>
      </c>
      <c r="C7" s="265" t="s">
        <v>219</v>
      </c>
      <c r="D7" s="266" t="s">
        <v>476</v>
      </c>
      <c r="E7" s="267" t="s">
        <v>477</v>
      </c>
      <c r="F7" s="268" t="s">
        <v>478</v>
      </c>
      <c r="G7" s="269" t="s">
        <v>479</v>
      </c>
      <c r="H7" s="270" t="s">
        <v>480</v>
      </c>
    </row>
    <row r="8" spans="2:8" ht="18.75">
      <c r="B8" s="272">
        <v>1</v>
      </c>
      <c r="C8" s="273" t="s">
        <v>481</v>
      </c>
      <c r="D8" s="274"/>
      <c r="E8" s="274"/>
      <c r="F8" s="275"/>
      <c r="G8" s="276">
        <f>SUM(G9:G31)</f>
        <v>0</v>
      </c>
      <c r="H8" s="277"/>
    </row>
    <row r="9" spans="2:8" ht="15.75" customHeight="1">
      <c r="B9" s="278" t="s">
        <v>482</v>
      </c>
      <c r="C9" s="279" t="s">
        <v>483</v>
      </c>
      <c r="D9" s="280">
        <v>3</v>
      </c>
      <c r="E9" s="280" t="s">
        <v>44</v>
      </c>
      <c r="F9" s="281">
        <v>0</v>
      </c>
      <c r="G9" s="282">
        <f>D9*F9</f>
        <v>0</v>
      </c>
      <c r="H9" s="283"/>
    </row>
    <row r="10" spans="2:8">
      <c r="B10" s="278" t="s">
        <v>484</v>
      </c>
      <c r="C10" s="279" t="s">
        <v>485</v>
      </c>
      <c r="D10" s="280">
        <v>3</v>
      </c>
      <c r="E10" s="280" t="s">
        <v>44</v>
      </c>
      <c r="F10" s="281">
        <v>0</v>
      </c>
      <c r="G10" s="282">
        <f t="shared" ref="G10:G31" si="0">D10*F10</f>
        <v>0</v>
      </c>
      <c r="H10" s="283"/>
    </row>
    <row r="11" spans="2:8">
      <c r="B11" s="278" t="s">
        <v>486</v>
      </c>
      <c r="C11" s="279" t="s">
        <v>487</v>
      </c>
      <c r="D11" s="280">
        <v>326</v>
      </c>
      <c r="E11" s="280" t="s">
        <v>42</v>
      </c>
      <c r="F11" s="281">
        <v>0</v>
      </c>
      <c r="G11" s="282">
        <f t="shared" si="0"/>
        <v>0</v>
      </c>
      <c r="H11" s="283"/>
    </row>
    <row r="12" spans="2:8">
      <c r="B12" s="278" t="s">
        <v>488</v>
      </c>
      <c r="C12" s="279" t="s">
        <v>489</v>
      </c>
      <c r="D12" s="280">
        <v>3</v>
      </c>
      <c r="E12" s="280" t="s">
        <v>44</v>
      </c>
      <c r="F12" s="281">
        <v>0</v>
      </c>
      <c r="G12" s="282">
        <f t="shared" si="0"/>
        <v>0</v>
      </c>
      <c r="H12" s="283"/>
    </row>
    <row r="13" spans="2:8">
      <c r="B13" s="278" t="s">
        <v>490</v>
      </c>
      <c r="C13" s="279" t="s">
        <v>491</v>
      </c>
      <c r="D13" s="280">
        <v>1</v>
      </c>
      <c r="E13" s="280" t="s">
        <v>44</v>
      </c>
      <c r="F13" s="281">
        <v>0</v>
      </c>
      <c r="G13" s="282">
        <f t="shared" si="0"/>
        <v>0</v>
      </c>
      <c r="H13" s="283"/>
    </row>
    <row r="14" spans="2:8">
      <c r="B14" s="278" t="s">
        <v>492</v>
      </c>
      <c r="C14" s="279" t="s">
        <v>493</v>
      </c>
      <c r="D14" s="280">
        <v>3</v>
      </c>
      <c r="E14" s="280" t="s">
        <v>44</v>
      </c>
      <c r="F14" s="281">
        <v>0</v>
      </c>
      <c r="G14" s="282">
        <f t="shared" si="0"/>
        <v>0</v>
      </c>
      <c r="H14" s="283"/>
    </row>
    <row r="15" spans="2:8">
      <c r="B15" s="278" t="s">
        <v>494</v>
      </c>
      <c r="C15" s="279" t="s">
        <v>495</v>
      </c>
      <c r="D15" s="280">
        <v>1</v>
      </c>
      <c r="E15" s="280" t="s">
        <v>44</v>
      </c>
      <c r="F15" s="281">
        <v>0</v>
      </c>
      <c r="G15" s="282">
        <f t="shared" si="0"/>
        <v>0</v>
      </c>
      <c r="H15" s="283"/>
    </row>
    <row r="16" spans="2:8">
      <c r="B16" s="278" t="s">
        <v>496</v>
      </c>
      <c r="C16" s="279" t="s">
        <v>497</v>
      </c>
      <c r="D16" s="280">
        <v>1</v>
      </c>
      <c r="E16" s="280" t="s">
        <v>44</v>
      </c>
      <c r="F16" s="281">
        <v>0</v>
      </c>
      <c r="G16" s="282">
        <f t="shared" si="0"/>
        <v>0</v>
      </c>
      <c r="H16" s="283"/>
    </row>
    <row r="17" spans="2:8">
      <c r="B17" s="278" t="s">
        <v>498</v>
      </c>
      <c r="C17" s="279" t="s">
        <v>499</v>
      </c>
      <c r="D17" s="280">
        <v>1</v>
      </c>
      <c r="E17" s="280" t="s">
        <v>44</v>
      </c>
      <c r="F17" s="281">
        <v>0</v>
      </c>
      <c r="G17" s="282">
        <f t="shared" si="0"/>
        <v>0</v>
      </c>
      <c r="H17" s="283"/>
    </row>
    <row r="18" spans="2:8">
      <c r="B18" s="278" t="s">
        <v>500</v>
      </c>
      <c r="C18" s="279" t="s">
        <v>501</v>
      </c>
      <c r="D18" s="280">
        <v>6</v>
      </c>
      <c r="E18" s="280" t="s">
        <v>44</v>
      </c>
      <c r="F18" s="281">
        <v>0</v>
      </c>
      <c r="G18" s="282">
        <f t="shared" si="0"/>
        <v>0</v>
      </c>
      <c r="H18" s="283"/>
    </row>
    <row r="19" spans="2:8" ht="15.75" customHeight="1">
      <c r="B19" s="278" t="s">
        <v>502</v>
      </c>
      <c r="C19" s="279" t="s">
        <v>503</v>
      </c>
      <c r="D19" s="280">
        <v>9</v>
      </c>
      <c r="E19" s="280" t="s">
        <v>39</v>
      </c>
      <c r="F19" s="281">
        <v>0</v>
      </c>
      <c r="G19" s="282">
        <f t="shared" si="0"/>
        <v>0</v>
      </c>
      <c r="H19" s="283"/>
    </row>
    <row r="20" spans="2:8" ht="15.75" customHeight="1">
      <c r="B20" s="278" t="s">
        <v>504</v>
      </c>
      <c r="C20" s="279" t="s">
        <v>505</v>
      </c>
      <c r="D20" s="280">
        <v>24</v>
      </c>
      <c r="E20" s="280" t="s">
        <v>39</v>
      </c>
      <c r="F20" s="281">
        <v>0</v>
      </c>
      <c r="G20" s="282">
        <f t="shared" si="0"/>
        <v>0</v>
      </c>
      <c r="H20" s="283"/>
    </row>
    <row r="21" spans="2:8" ht="15.75" customHeight="1">
      <c r="B21" s="278" t="s">
        <v>506</v>
      </c>
      <c r="C21" s="279" t="s">
        <v>507</v>
      </c>
      <c r="D21" s="280">
        <v>3</v>
      </c>
      <c r="E21" s="280" t="s">
        <v>44</v>
      </c>
      <c r="F21" s="281">
        <v>0</v>
      </c>
      <c r="G21" s="282">
        <f t="shared" si="0"/>
        <v>0</v>
      </c>
      <c r="H21" s="283"/>
    </row>
    <row r="22" spans="2:8" ht="15.75" customHeight="1">
      <c r="B22" s="278" t="s">
        <v>508</v>
      </c>
      <c r="C22" s="279" t="s">
        <v>509</v>
      </c>
      <c r="D22" s="280">
        <v>1</v>
      </c>
      <c r="E22" s="280" t="s">
        <v>44</v>
      </c>
      <c r="F22" s="281">
        <v>0</v>
      </c>
      <c r="G22" s="282">
        <f t="shared" si="0"/>
        <v>0</v>
      </c>
      <c r="H22" s="283"/>
    </row>
    <row r="23" spans="2:8" ht="15.75" customHeight="1">
      <c r="B23" s="278" t="s">
        <v>510</v>
      </c>
      <c r="C23" s="279" t="s">
        <v>511</v>
      </c>
      <c r="D23" s="280">
        <v>1</v>
      </c>
      <c r="E23" s="280" t="s">
        <v>44</v>
      </c>
      <c r="F23" s="281">
        <v>0</v>
      </c>
      <c r="G23" s="282">
        <f t="shared" si="0"/>
        <v>0</v>
      </c>
      <c r="H23" s="283"/>
    </row>
    <row r="24" spans="2:8" ht="15.75" customHeight="1">
      <c r="B24" s="278" t="s">
        <v>512</v>
      </c>
      <c r="C24" s="279" t="s">
        <v>513</v>
      </c>
      <c r="D24" s="280">
        <v>9</v>
      </c>
      <c r="E24" s="280" t="s">
        <v>44</v>
      </c>
      <c r="F24" s="281">
        <v>0</v>
      </c>
      <c r="G24" s="282">
        <f t="shared" si="0"/>
        <v>0</v>
      </c>
      <c r="H24" s="283"/>
    </row>
    <row r="25" spans="2:8">
      <c r="B25" s="278" t="s">
        <v>514</v>
      </c>
      <c r="C25" s="279" t="s">
        <v>515</v>
      </c>
      <c r="D25" s="280">
        <v>6</v>
      </c>
      <c r="E25" s="280" t="s">
        <v>44</v>
      </c>
      <c r="F25" s="281">
        <v>0</v>
      </c>
      <c r="G25" s="282">
        <f t="shared" si="0"/>
        <v>0</v>
      </c>
      <c r="H25" s="283"/>
    </row>
    <row r="26" spans="2:8">
      <c r="B26" s="278" t="s">
        <v>516</v>
      </c>
      <c r="C26" s="279" t="s">
        <v>517</v>
      </c>
      <c r="D26" s="280">
        <v>6</v>
      </c>
      <c r="E26" s="280" t="s">
        <v>44</v>
      </c>
      <c r="F26" s="281">
        <v>0</v>
      </c>
      <c r="G26" s="282">
        <f t="shared" si="0"/>
        <v>0</v>
      </c>
      <c r="H26" s="283"/>
    </row>
    <row r="27" spans="2:8">
      <c r="B27" s="278" t="s">
        <v>518</v>
      </c>
      <c r="C27" s="279" t="s">
        <v>519</v>
      </c>
      <c r="D27" s="280">
        <v>3</v>
      </c>
      <c r="E27" s="280" t="s">
        <v>44</v>
      </c>
      <c r="F27" s="281">
        <v>0</v>
      </c>
      <c r="G27" s="282">
        <f t="shared" si="0"/>
        <v>0</v>
      </c>
      <c r="H27" s="283"/>
    </row>
    <row r="28" spans="2:8">
      <c r="B28" s="278" t="s">
        <v>520</v>
      </c>
      <c r="C28" s="279" t="s">
        <v>521</v>
      </c>
      <c r="D28" s="280">
        <f>SUM(D29:D30)</f>
        <v>36</v>
      </c>
      <c r="E28" s="280" t="s">
        <v>44</v>
      </c>
      <c r="F28" s="281">
        <v>0</v>
      </c>
      <c r="G28" s="282">
        <f t="shared" si="0"/>
        <v>0</v>
      </c>
      <c r="H28" s="283"/>
    </row>
    <row r="29" spans="2:8">
      <c r="B29" s="278" t="s">
        <v>522</v>
      </c>
      <c r="C29" s="279" t="s">
        <v>523</v>
      </c>
      <c r="D29" s="280">
        <v>10</v>
      </c>
      <c r="E29" s="280" t="s">
        <v>44</v>
      </c>
      <c r="F29" s="281">
        <v>0</v>
      </c>
      <c r="G29" s="282">
        <f t="shared" si="0"/>
        <v>0</v>
      </c>
      <c r="H29" s="283"/>
    </row>
    <row r="30" spans="2:8">
      <c r="B30" s="278" t="s">
        <v>524</v>
      </c>
      <c r="C30" s="279" t="s">
        <v>525</v>
      </c>
      <c r="D30" s="280">
        <v>26</v>
      </c>
      <c r="E30" s="280" t="s">
        <v>44</v>
      </c>
      <c r="F30" s="281">
        <v>0</v>
      </c>
      <c r="G30" s="282">
        <f t="shared" si="0"/>
        <v>0</v>
      </c>
      <c r="H30" s="283"/>
    </row>
    <row r="31" spans="2:8" ht="16.5" thickBot="1">
      <c r="B31" s="278" t="s">
        <v>526</v>
      </c>
      <c r="C31" s="279" t="s">
        <v>527</v>
      </c>
      <c r="D31" s="280">
        <v>2</v>
      </c>
      <c r="E31" s="280" t="s">
        <v>44</v>
      </c>
      <c r="F31" s="281">
        <v>0</v>
      </c>
      <c r="G31" s="282">
        <f t="shared" si="0"/>
        <v>0</v>
      </c>
      <c r="H31" s="283"/>
    </row>
    <row r="32" spans="2:8" ht="18.75">
      <c r="B32" s="272">
        <v>2</v>
      </c>
      <c r="C32" s="273" t="s">
        <v>528</v>
      </c>
      <c r="D32" s="274"/>
      <c r="E32" s="274"/>
      <c r="F32" s="275"/>
      <c r="G32" s="276">
        <f>SUM(G33:G45)</f>
        <v>0</v>
      </c>
      <c r="H32" s="277"/>
    </row>
    <row r="33" spans="2:8" ht="15.75" customHeight="1">
      <c r="B33" s="278" t="s">
        <v>529</v>
      </c>
      <c r="C33" s="279" t="s">
        <v>530</v>
      </c>
      <c r="D33" s="280">
        <v>2</v>
      </c>
      <c r="E33" s="280" t="s">
        <v>44</v>
      </c>
      <c r="F33" s="281">
        <v>0</v>
      </c>
      <c r="G33" s="282">
        <f>D33*F33</f>
        <v>0</v>
      </c>
      <c r="H33" s="283"/>
    </row>
    <row r="34" spans="2:8">
      <c r="B34" s="278" t="s">
        <v>531</v>
      </c>
      <c r="C34" s="279" t="s">
        <v>532</v>
      </c>
      <c r="D34" s="280">
        <v>4</v>
      </c>
      <c r="E34" s="280" t="s">
        <v>44</v>
      </c>
      <c r="F34" s="281">
        <v>0</v>
      </c>
      <c r="G34" s="282">
        <f t="shared" ref="G34:G55" si="1">D34*F34</f>
        <v>0</v>
      </c>
      <c r="H34" s="283"/>
    </row>
    <row r="35" spans="2:8">
      <c r="B35" s="278" t="s">
        <v>533</v>
      </c>
      <c r="C35" s="279" t="s">
        <v>534</v>
      </c>
      <c r="D35" s="280">
        <v>2</v>
      </c>
      <c r="E35" s="280" t="s">
        <v>44</v>
      </c>
      <c r="F35" s="281">
        <v>0</v>
      </c>
      <c r="G35" s="282">
        <f t="shared" si="1"/>
        <v>0</v>
      </c>
      <c r="H35" s="283"/>
    </row>
    <row r="36" spans="2:8">
      <c r="B36" s="278" t="s">
        <v>535</v>
      </c>
      <c r="C36" s="279" t="s">
        <v>536</v>
      </c>
      <c r="D36" s="280">
        <v>20</v>
      </c>
      <c r="E36" s="280" t="s">
        <v>44</v>
      </c>
      <c r="F36" s="281">
        <v>0</v>
      </c>
      <c r="G36" s="282">
        <f t="shared" si="1"/>
        <v>0</v>
      </c>
      <c r="H36" s="283"/>
    </row>
    <row r="37" spans="2:8">
      <c r="B37" s="278" t="s">
        <v>537</v>
      </c>
      <c r="C37" s="279" t="s">
        <v>538</v>
      </c>
      <c r="D37" s="280">
        <v>20</v>
      </c>
      <c r="E37" s="280" t="s">
        <v>44</v>
      </c>
      <c r="F37" s="281">
        <v>0</v>
      </c>
      <c r="G37" s="282">
        <f t="shared" si="1"/>
        <v>0</v>
      </c>
      <c r="H37" s="283"/>
    </row>
    <row r="38" spans="2:8">
      <c r="B38" s="278" t="s">
        <v>539</v>
      </c>
      <c r="C38" s="279" t="s">
        <v>540</v>
      </c>
      <c r="D38" s="280">
        <v>2</v>
      </c>
      <c r="E38" s="280" t="s">
        <v>44</v>
      </c>
      <c r="F38" s="281">
        <v>0</v>
      </c>
      <c r="G38" s="282">
        <f t="shared" si="1"/>
        <v>0</v>
      </c>
      <c r="H38" s="283"/>
    </row>
    <row r="39" spans="2:8">
      <c r="B39" s="278" t="s">
        <v>541</v>
      </c>
      <c r="C39" s="279" t="s">
        <v>542</v>
      </c>
      <c r="D39" s="280">
        <v>2</v>
      </c>
      <c r="E39" s="280" t="s">
        <v>44</v>
      </c>
      <c r="F39" s="281">
        <v>0</v>
      </c>
      <c r="G39" s="282">
        <f t="shared" si="1"/>
        <v>0</v>
      </c>
      <c r="H39" s="283"/>
    </row>
    <row r="40" spans="2:8">
      <c r="B40" s="278" t="s">
        <v>543</v>
      </c>
      <c r="C40" s="279" t="s">
        <v>544</v>
      </c>
      <c r="D40" s="280">
        <v>2</v>
      </c>
      <c r="E40" s="280" t="s">
        <v>44</v>
      </c>
      <c r="F40" s="281">
        <v>0</v>
      </c>
      <c r="G40" s="282">
        <f t="shared" si="1"/>
        <v>0</v>
      </c>
      <c r="H40" s="283"/>
    </row>
    <row r="41" spans="2:8" ht="15.75" customHeight="1">
      <c r="B41" s="278" t="s">
        <v>545</v>
      </c>
      <c r="C41" s="279" t="s">
        <v>546</v>
      </c>
      <c r="D41" s="280">
        <v>2</v>
      </c>
      <c r="E41" s="280" t="s">
        <v>44</v>
      </c>
      <c r="F41" s="281">
        <v>0</v>
      </c>
      <c r="G41" s="282">
        <f t="shared" si="1"/>
        <v>0</v>
      </c>
      <c r="H41" s="283"/>
    </row>
    <row r="42" spans="2:8">
      <c r="B42" s="278" t="s">
        <v>547</v>
      </c>
      <c r="C42" s="279" t="s">
        <v>548</v>
      </c>
      <c r="D42" s="280">
        <v>4</v>
      </c>
      <c r="E42" s="280" t="s">
        <v>44</v>
      </c>
      <c r="F42" s="281">
        <v>0</v>
      </c>
      <c r="G42" s="282">
        <f t="shared" si="1"/>
        <v>0</v>
      </c>
      <c r="H42" s="283"/>
    </row>
    <row r="43" spans="2:8">
      <c r="B43" s="278" t="s">
        <v>549</v>
      </c>
      <c r="C43" s="279" t="s">
        <v>550</v>
      </c>
      <c r="D43" s="280">
        <v>2</v>
      </c>
      <c r="E43" s="280" t="s">
        <v>222</v>
      </c>
      <c r="F43" s="281">
        <v>0</v>
      </c>
      <c r="G43" s="282">
        <f t="shared" si="1"/>
        <v>0</v>
      </c>
      <c r="H43" s="283"/>
    </row>
    <row r="44" spans="2:8">
      <c r="B44" s="278" t="s">
        <v>551</v>
      </c>
      <c r="C44" s="279" t="s">
        <v>552</v>
      </c>
      <c r="D44" s="280">
        <v>600</v>
      </c>
      <c r="E44" s="280" t="s">
        <v>39</v>
      </c>
      <c r="F44" s="281">
        <v>0</v>
      </c>
      <c r="G44" s="282">
        <f t="shared" si="1"/>
        <v>0</v>
      </c>
      <c r="H44" s="283"/>
    </row>
    <row r="45" spans="2:8" ht="16.5" thickBot="1">
      <c r="B45" s="278" t="s">
        <v>553</v>
      </c>
      <c r="C45" s="284" t="s">
        <v>554</v>
      </c>
      <c r="D45" s="285">
        <v>1</v>
      </c>
      <c r="E45" s="285" t="s">
        <v>222</v>
      </c>
      <c r="F45" s="281">
        <v>0</v>
      </c>
      <c r="G45" s="282">
        <f t="shared" si="1"/>
        <v>0</v>
      </c>
      <c r="H45" s="286"/>
    </row>
    <row r="46" spans="2:8" ht="18.75">
      <c r="B46" s="272">
        <v>3</v>
      </c>
      <c r="C46" s="273" t="s">
        <v>555</v>
      </c>
      <c r="D46" s="274"/>
      <c r="E46" s="274"/>
      <c r="F46" s="275"/>
      <c r="G46" s="276">
        <f>SUM(G47:G55)</f>
        <v>0</v>
      </c>
      <c r="H46" s="277"/>
    </row>
    <row r="47" spans="2:8">
      <c r="B47" s="278" t="s">
        <v>556</v>
      </c>
      <c r="C47" s="287" t="s">
        <v>557</v>
      </c>
      <c r="D47" s="280">
        <v>1</v>
      </c>
      <c r="E47" s="280" t="s">
        <v>222</v>
      </c>
      <c r="F47" s="281">
        <v>0</v>
      </c>
      <c r="G47" s="282">
        <f t="shared" si="1"/>
        <v>0</v>
      </c>
      <c r="H47" s="283"/>
    </row>
    <row r="48" spans="2:8">
      <c r="B48" s="278" t="s">
        <v>558</v>
      </c>
      <c r="C48" s="287" t="s">
        <v>559</v>
      </c>
      <c r="D48" s="280">
        <v>1</v>
      </c>
      <c r="E48" s="280" t="s">
        <v>222</v>
      </c>
      <c r="F48" s="281">
        <v>0</v>
      </c>
      <c r="G48" s="282">
        <f t="shared" si="1"/>
        <v>0</v>
      </c>
      <c r="H48" s="283"/>
    </row>
    <row r="49" spans="2:8">
      <c r="B49" s="278" t="s">
        <v>560</v>
      </c>
      <c r="C49" s="287" t="s">
        <v>561</v>
      </c>
      <c r="D49" s="288">
        <v>2</v>
      </c>
      <c r="E49" s="288" t="s">
        <v>222</v>
      </c>
      <c r="F49" s="281">
        <v>0</v>
      </c>
      <c r="G49" s="282">
        <f t="shared" si="1"/>
        <v>0</v>
      </c>
      <c r="H49" s="283"/>
    </row>
    <row r="50" spans="2:8">
      <c r="B50" s="278" t="s">
        <v>562</v>
      </c>
      <c r="C50" s="287" t="s">
        <v>563</v>
      </c>
      <c r="D50" s="288">
        <v>2</v>
      </c>
      <c r="E50" s="288" t="s">
        <v>222</v>
      </c>
      <c r="F50" s="281">
        <v>0</v>
      </c>
      <c r="G50" s="282">
        <f t="shared" si="1"/>
        <v>0</v>
      </c>
      <c r="H50" s="283"/>
    </row>
    <row r="51" spans="2:8">
      <c r="B51" s="278" t="s">
        <v>564</v>
      </c>
      <c r="C51" s="287" t="s">
        <v>565</v>
      </c>
      <c r="D51" s="288">
        <v>2</v>
      </c>
      <c r="E51" s="288" t="s">
        <v>222</v>
      </c>
      <c r="F51" s="281">
        <v>0</v>
      </c>
      <c r="G51" s="282">
        <f t="shared" si="1"/>
        <v>0</v>
      </c>
      <c r="H51" s="283"/>
    </row>
    <row r="52" spans="2:8">
      <c r="B52" s="278" t="s">
        <v>566</v>
      </c>
      <c r="C52" s="287" t="s">
        <v>567</v>
      </c>
      <c r="D52" s="288">
        <v>1</v>
      </c>
      <c r="E52" s="288" t="s">
        <v>222</v>
      </c>
      <c r="F52" s="281">
        <v>0</v>
      </c>
      <c r="G52" s="282">
        <f t="shared" si="1"/>
        <v>0</v>
      </c>
      <c r="H52" s="283"/>
    </row>
    <row r="53" spans="2:8">
      <c r="B53" s="278" t="s">
        <v>568</v>
      </c>
      <c r="C53" s="287" t="s">
        <v>569</v>
      </c>
      <c r="D53" s="288">
        <v>1</v>
      </c>
      <c r="E53" s="288" t="s">
        <v>222</v>
      </c>
      <c r="F53" s="281">
        <v>0</v>
      </c>
      <c r="G53" s="282">
        <f t="shared" si="1"/>
        <v>0</v>
      </c>
      <c r="H53" s="283"/>
    </row>
    <row r="54" spans="2:8">
      <c r="B54" s="278" t="s">
        <v>570</v>
      </c>
      <c r="C54" s="287" t="s">
        <v>571</v>
      </c>
      <c r="D54" s="288">
        <v>2</v>
      </c>
      <c r="E54" s="288" t="s">
        <v>222</v>
      </c>
      <c r="F54" s="281">
        <v>0</v>
      </c>
      <c r="G54" s="282">
        <f t="shared" si="1"/>
        <v>0</v>
      </c>
      <c r="H54" s="283"/>
    </row>
    <row r="55" spans="2:8" ht="16.5" thickBot="1">
      <c r="B55" s="289" t="s">
        <v>572</v>
      </c>
      <c r="C55" s="290" t="s">
        <v>573</v>
      </c>
      <c r="D55" s="291">
        <v>1</v>
      </c>
      <c r="E55" s="291" t="s">
        <v>222</v>
      </c>
      <c r="F55" s="281">
        <v>0</v>
      </c>
      <c r="G55" s="282">
        <f t="shared" si="1"/>
        <v>0</v>
      </c>
      <c r="H55" s="286"/>
    </row>
    <row r="56" spans="2:8" ht="16.5" thickBot="1">
      <c r="B56" s="292"/>
      <c r="C56" s="293"/>
      <c r="D56" s="292"/>
      <c r="E56" s="292"/>
      <c r="F56" s="294"/>
      <c r="G56" s="294"/>
      <c r="H56" s="294"/>
    </row>
    <row r="57" spans="2:8" ht="19.5" thickBot="1">
      <c r="B57" s="295"/>
      <c r="C57" s="296" t="s">
        <v>574</v>
      </c>
      <c r="D57" s="297"/>
      <c r="E57" s="297"/>
      <c r="F57" s="298"/>
      <c r="G57" s="299">
        <f>G8+G32+G46</f>
        <v>0</v>
      </c>
      <c r="H57" s="300"/>
    </row>
    <row r="58" spans="2:8">
      <c r="G58" s="301"/>
      <c r="H58" s="301"/>
    </row>
  </sheetData>
  <pageMargins left="0.35433070866141736" right="0.35433070866141736" top="0.78740157480314965" bottom="0.31496062992125984" header="0.51181102362204722" footer="0.19685039370078741"/>
  <pageSetup paperSize="8" scale="65" orientation="portrait" r:id="rId1"/>
  <headerFooter alignWithMargins="0">
    <oddHeader>&amp;C&amp;"Times New Roman CE,Tučné"
Výkaz výměr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43186-6B99-4A9E-8F60-274FE147ADDB}">
  <sheetPr filterMode="1">
    <pageSetUpPr fitToPage="1"/>
  </sheetPr>
  <dimension ref="A4:BL160"/>
  <sheetViews>
    <sheetView showGridLines="0" tabSelected="1" topLeftCell="A16" zoomScaleNormal="100" workbookViewId="0">
      <selection activeCell="H172" sqref="H172"/>
    </sheetView>
  </sheetViews>
  <sheetFormatPr defaultRowHeight="11.25"/>
  <cols>
    <col min="1" max="1" width="7.140625" style="105" customWidth="1"/>
    <col min="2" max="2" width="1" style="105" customWidth="1"/>
    <col min="3" max="3" width="7" style="105" customWidth="1"/>
    <col min="4" max="4" width="17.85546875" style="105" customWidth="1"/>
    <col min="5" max="5" width="21.5703125" style="105" customWidth="1"/>
    <col min="6" max="6" width="67.140625" style="105" customWidth="1"/>
    <col min="7" max="7" width="13.140625" style="105" customWidth="1"/>
    <col min="8" max="8" width="12" style="105" customWidth="1"/>
    <col min="9" max="9" width="15.85546875" style="105" customWidth="1"/>
    <col min="10" max="10" width="19.140625" style="105" customWidth="1"/>
    <col min="11" max="11" width="16.42578125" style="310" customWidth="1"/>
    <col min="12" max="16384" width="9.140625" style="105"/>
  </cols>
  <sheetData>
    <row r="4" spans="2:11" s="104" customFormat="1" ht="6.95" customHeight="1">
      <c r="B4" s="103"/>
      <c r="C4" s="103"/>
      <c r="D4" s="103"/>
      <c r="E4" s="103"/>
      <c r="F4" s="103"/>
      <c r="G4" s="103"/>
      <c r="H4" s="103"/>
      <c r="I4" s="103"/>
      <c r="J4" s="103"/>
      <c r="K4" s="388"/>
    </row>
    <row r="5" spans="2:11" s="104" customFormat="1" ht="24.95" customHeight="1">
      <c r="C5" s="387" t="s">
        <v>58</v>
      </c>
      <c r="K5" s="378"/>
    </row>
    <row r="6" spans="2:11" s="104" customFormat="1" ht="6.95" customHeight="1">
      <c r="K6" s="378"/>
    </row>
    <row r="7" spans="2:11" s="104" customFormat="1" ht="12" customHeight="1">
      <c r="C7" s="385" t="s">
        <v>27</v>
      </c>
      <c r="E7" s="481" t="s">
        <v>245</v>
      </c>
      <c r="F7" s="481"/>
      <c r="G7" s="481"/>
      <c r="H7" s="481"/>
      <c r="K7" s="378"/>
    </row>
    <row r="8" spans="2:11" s="104" customFormat="1" ht="26.25" customHeight="1">
      <c r="E8" s="481"/>
      <c r="F8" s="481"/>
      <c r="G8" s="481"/>
      <c r="H8" s="481"/>
      <c r="K8" s="378"/>
    </row>
    <row r="9" spans="2:11" s="104" customFormat="1" ht="12" customHeight="1">
      <c r="C9" s="385" t="s">
        <v>59</v>
      </c>
      <c r="D9" s="105"/>
      <c r="E9" s="104" t="s">
        <v>246</v>
      </c>
      <c r="F9" s="105"/>
      <c r="G9" s="105"/>
      <c r="H9" s="105"/>
      <c r="K9" s="378"/>
    </row>
    <row r="10" spans="2:11" s="104" customFormat="1" ht="12" customHeight="1">
      <c r="E10" s="105" t="s">
        <v>60</v>
      </c>
      <c r="F10" s="105"/>
      <c r="G10" s="105"/>
      <c r="H10" s="105"/>
      <c r="K10" s="378"/>
    </row>
    <row r="11" spans="2:11" s="104" customFormat="1" ht="12" customHeight="1">
      <c r="C11" s="385" t="s">
        <v>61</v>
      </c>
      <c r="K11" s="378"/>
    </row>
    <row r="12" spans="2:11" s="104" customFormat="1" ht="12" customHeight="1">
      <c r="E12" s="478" t="s">
        <v>62</v>
      </c>
      <c r="F12" s="479"/>
      <c r="G12" s="479"/>
      <c r="H12" s="479"/>
      <c r="K12" s="378"/>
    </row>
    <row r="13" spans="2:11" s="104" customFormat="1" ht="12" customHeight="1">
      <c r="E13" s="478"/>
      <c r="F13" s="478"/>
      <c r="G13" s="478"/>
      <c r="H13" s="478"/>
      <c r="K13" s="378"/>
    </row>
    <row r="14" spans="2:11" s="104" customFormat="1" ht="12" customHeight="1">
      <c r="C14" s="385" t="s">
        <v>63</v>
      </c>
      <c r="D14" s="385"/>
      <c r="F14" s="386"/>
      <c r="I14" s="385" t="s">
        <v>64</v>
      </c>
      <c r="K14" s="378"/>
    </row>
    <row r="15" spans="2:11" s="104" customFormat="1" ht="12" customHeight="1">
      <c r="C15" s="385" t="s">
        <v>28</v>
      </c>
      <c r="E15" s="104" t="s">
        <v>246</v>
      </c>
      <c r="F15" s="386"/>
      <c r="I15" s="385" t="s">
        <v>65</v>
      </c>
      <c r="K15" s="378"/>
    </row>
    <row r="16" spans="2:11" s="104" customFormat="1" ht="12" customHeight="1">
      <c r="C16" s="385"/>
      <c r="F16" s="386"/>
      <c r="I16" s="385"/>
      <c r="K16" s="378"/>
    </row>
    <row r="17" spans="2:26" s="104" customFormat="1" ht="60.75" customHeight="1">
      <c r="C17" s="385" t="s">
        <v>66</v>
      </c>
      <c r="E17" s="191" t="s">
        <v>247</v>
      </c>
      <c r="F17" s="386"/>
      <c r="I17" s="385" t="s">
        <v>17</v>
      </c>
      <c r="J17" s="384" t="s">
        <v>67</v>
      </c>
      <c r="K17" s="378"/>
    </row>
    <row r="18" spans="2:26" s="104" customFormat="1" ht="32.25" customHeight="1">
      <c r="C18" s="385" t="s">
        <v>16</v>
      </c>
      <c r="E18" s="480" t="s">
        <v>68</v>
      </c>
      <c r="F18" s="480"/>
      <c r="I18" s="385" t="s">
        <v>69</v>
      </c>
      <c r="J18" s="384"/>
      <c r="K18" s="378"/>
    </row>
    <row r="19" spans="2:26" s="104" customFormat="1" ht="12" customHeight="1">
      <c r="K19" s="378"/>
    </row>
    <row r="20" spans="2:26" s="104" customFormat="1" ht="10.35" customHeight="1">
      <c r="K20" s="378"/>
    </row>
    <row r="21" spans="2:26" s="106" customFormat="1" ht="29.25" customHeight="1">
      <c r="C21" s="383" t="s">
        <v>70</v>
      </c>
      <c r="D21" s="382" t="s">
        <v>71</v>
      </c>
      <c r="E21" s="382" t="s">
        <v>72</v>
      </c>
      <c r="F21" s="382" t="s">
        <v>73</v>
      </c>
      <c r="G21" s="382" t="s">
        <v>36</v>
      </c>
      <c r="H21" s="382" t="s">
        <v>74</v>
      </c>
      <c r="I21" s="382" t="s">
        <v>75</v>
      </c>
      <c r="J21" s="382" t="s">
        <v>76</v>
      </c>
      <c r="K21" s="381" t="s">
        <v>77</v>
      </c>
    </row>
    <row r="22" spans="2:26" s="104" customFormat="1" ht="22.9" customHeight="1">
      <c r="C22" s="380" t="s">
        <v>78</v>
      </c>
      <c r="J22" s="379">
        <f>SUMIFS(J31:J156,K31:K156,2)</f>
        <v>0</v>
      </c>
      <c r="K22" s="378"/>
      <c r="Y22" s="107"/>
      <c r="Z22" s="107"/>
    </row>
    <row r="23" spans="2:26" s="311" customFormat="1">
      <c r="D23" s="315"/>
      <c r="E23" s="312"/>
      <c r="F23" s="314"/>
      <c r="H23" s="312"/>
      <c r="K23" s="313"/>
      <c r="Y23" s="312"/>
      <c r="Z23" s="312"/>
    </row>
    <row r="24" spans="2:26" s="336" customFormat="1" ht="15" customHeight="1">
      <c r="F24" s="336" t="s">
        <v>79</v>
      </c>
      <c r="K24" s="377"/>
    </row>
    <row r="25" spans="2:26" s="104" customFormat="1" ht="7.5" customHeight="1">
      <c r="B25" s="108"/>
      <c r="C25" s="330"/>
      <c r="D25" s="322"/>
      <c r="E25" s="321"/>
      <c r="F25" s="320"/>
      <c r="G25" s="319"/>
      <c r="H25" s="318"/>
      <c r="I25" s="318"/>
      <c r="J25" s="318"/>
      <c r="K25" s="317"/>
      <c r="W25" s="316"/>
      <c r="Y25" s="316"/>
      <c r="Z25" s="316"/>
    </row>
    <row r="26" spans="2:26" s="104" customFormat="1" ht="15" customHeight="1">
      <c r="B26" s="108"/>
      <c r="C26" s="330"/>
      <c r="D26" s="322"/>
      <c r="E26" s="321"/>
      <c r="F26" s="111" t="s">
        <v>80</v>
      </c>
      <c r="G26" s="111"/>
      <c r="H26" s="318"/>
      <c r="I26" s="318"/>
      <c r="J26" s="318"/>
      <c r="K26" s="317"/>
      <c r="W26" s="316"/>
      <c r="Y26" s="316"/>
      <c r="Z26" s="316"/>
    </row>
    <row r="27" spans="2:26" s="104" customFormat="1" ht="13.5" customHeight="1">
      <c r="B27" s="108"/>
      <c r="C27" s="330"/>
      <c r="D27" s="322"/>
      <c r="E27" s="321"/>
      <c r="F27" s="111" t="s">
        <v>81</v>
      </c>
      <c r="G27" s="111"/>
      <c r="H27" s="318"/>
      <c r="I27" s="318"/>
      <c r="J27" s="318"/>
      <c r="K27" s="317"/>
      <c r="W27" s="316"/>
      <c r="Y27" s="316"/>
      <c r="Z27" s="316"/>
    </row>
    <row r="28" spans="2:26" s="104" customFormat="1" ht="13.5" customHeight="1">
      <c r="B28" s="108"/>
      <c r="C28" s="330"/>
      <c r="D28" s="322"/>
      <c r="E28" s="321"/>
      <c r="F28" s="111" t="s">
        <v>82</v>
      </c>
      <c r="G28" s="111"/>
      <c r="H28" s="318"/>
      <c r="I28" s="318"/>
      <c r="J28" s="318"/>
      <c r="K28" s="317"/>
      <c r="W28" s="316"/>
      <c r="Y28" s="316"/>
      <c r="Z28" s="316"/>
    </row>
    <row r="29" spans="2:26" s="104" customFormat="1" ht="13.5" customHeight="1">
      <c r="B29" s="108"/>
      <c r="C29" s="376"/>
      <c r="D29" s="375"/>
      <c r="E29" s="374"/>
      <c r="F29" s="111" t="s">
        <v>83</v>
      </c>
      <c r="G29" s="111"/>
      <c r="H29" s="373"/>
      <c r="I29" s="373"/>
      <c r="J29" s="373"/>
      <c r="K29" s="372"/>
      <c r="W29" s="316"/>
      <c r="Y29" s="316"/>
      <c r="Z29" s="316"/>
    </row>
    <row r="30" spans="2:26" s="104" customFormat="1" ht="16.5" customHeight="1">
      <c r="B30" s="108"/>
      <c r="C30" s="359"/>
      <c r="D30" s="358" t="s">
        <v>84</v>
      </c>
      <c r="E30" s="357"/>
      <c r="F30" s="112"/>
      <c r="G30" s="112"/>
      <c r="H30" s="356"/>
      <c r="I30" s="356"/>
      <c r="J30" s="356"/>
      <c r="K30" s="355" t="s">
        <v>84</v>
      </c>
      <c r="W30" s="316"/>
      <c r="Y30" s="316"/>
      <c r="Z30" s="316"/>
    </row>
    <row r="31" spans="2:26" ht="15" hidden="1">
      <c r="C31" s="359"/>
      <c r="D31" s="371"/>
      <c r="E31" s="370"/>
      <c r="F31" s="370"/>
      <c r="G31" s="369"/>
      <c r="H31" s="368"/>
      <c r="I31" s="302"/>
      <c r="J31" s="113"/>
      <c r="K31" s="367"/>
    </row>
    <row r="32" spans="2:26" ht="15" hidden="1">
      <c r="C32" s="359"/>
      <c r="D32" s="371"/>
      <c r="E32" s="370"/>
      <c r="F32" s="370"/>
      <c r="G32" s="369"/>
      <c r="H32" s="368"/>
      <c r="I32" s="302"/>
      <c r="J32" s="113"/>
      <c r="K32" s="367"/>
    </row>
    <row r="33" spans="3:11" ht="15" hidden="1">
      <c r="C33" s="359"/>
      <c r="D33" s="371"/>
      <c r="E33" s="370"/>
      <c r="F33" s="370"/>
      <c r="G33" s="369"/>
      <c r="H33" s="368"/>
      <c r="I33" s="302"/>
      <c r="J33" s="113"/>
      <c r="K33" s="367"/>
    </row>
    <row r="34" spans="3:11" ht="15" hidden="1">
      <c r="C34" s="359"/>
      <c r="D34" s="371"/>
      <c r="E34" s="370"/>
      <c r="F34" s="370"/>
      <c r="G34" s="369"/>
      <c r="H34" s="368"/>
      <c r="I34" s="302"/>
      <c r="J34" s="113"/>
      <c r="K34" s="367"/>
    </row>
    <row r="35" spans="3:11" ht="15" hidden="1">
      <c r="C35" s="359"/>
      <c r="D35" s="371"/>
      <c r="E35" s="370"/>
      <c r="F35" s="370"/>
      <c r="G35" s="369"/>
      <c r="H35" s="368"/>
      <c r="I35" s="302"/>
      <c r="J35" s="113"/>
      <c r="K35" s="367"/>
    </row>
    <row r="36" spans="3:11" ht="15" hidden="1">
      <c r="C36" s="359"/>
      <c r="D36" s="371"/>
      <c r="E36" s="370"/>
      <c r="F36" s="370"/>
      <c r="G36" s="369"/>
      <c r="H36" s="368"/>
      <c r="I36" s="302"/>
      <c r="J36" s="113"/>
      <c r="K36" s="367"/>
    </row>
    <row r="37" spans="3:11" ht="15" hidden="1">
      <c r="C37" s="359"/>
      <c r="D37" s="371"/>
      <c r="E37" s="370"/>
      <c r="F37" s="370"/>
      <c r="G37" s="369"/>
      <c r="H37" s="368"/>
      <c r="I37" s="302"/>
      <c r="J37" s="113"/>
      <c r="K37" s="367"/>
    </row>
    <row r="38" spans="3:11" ht="15" hidden="1">
      <c r="C38" s="359"/>
      <c r="D38" s="371"/>
      <c r="E38" s="370"/>
      <c r="F38" s="370"/>
      <c r="G38" s="369"/>
      <c r="H38" s="368"/>
      <c r="I38" s="302"/>
      <c r="J38" s="113"/>
      <c r="K38" s="367"/>
    </row>
    <row r="39" spans="3:11" ht="15" hidden="1">
      <c r="C39" s="359"/>
      <c r="D39" s="371"/>
      <c r="E39" s="370"/>
      <c r="F39" s="370"/>
      <c r="G39" s="369"/>
      <c r="H39" s="368"/>
      <c r="I39" s="302"/>
      <c r="J39" s="113"/>
      <c r="K39" s="367"/>
    </row>
    <row r="40" spans="3:11" ht="15" hidden="1">
      <c r="C40" s="359"/>
      <c r="D40" s="371"/>
      <c r="E40" s="370"/>
      <c r="F40" s="370"/>
      <c r="G40" s="369"/>
      <c r="H40" s="368"/>
      <c r="I40" s="302"/>
      <c r="J40" s="113"/>
      <c r="K40" s="367"/>
    </row>
    <row r="41" spans="3:11" ht="15" hidden="1">
      <c r="C41" s="359"/>
      <c r="D41" s="371"/>
      <c r="E41" s="370"/>
      <c r="F41" s="370"/>
      <c r="G41" s="369"/>
      <c r="H41" s="368"/>
      <c r="I41" s="302"/>
      <c r="J41" s="113"/>
      <c r="K41" s="367"/>
    </row>
    <row r="42" spans="3:11" ht="15" hidden="1">
      <c r="C42" s="359"/>
      <c r="D42" s="371"/>
      <c r="E42" s="370"/>
      <c r="F42" s="370"/>
      <c r="G42" s="369"/>
      <c r="H42" s="368"/>
      <c r="I42" s="302"/>
      <c r="J42" s="113"/>
      <c r="K42" s="367"/>
    </row>
    <row r="43" spans="3:11" ht="15" hidden="1">
      <c r="C43" s="359"/>
      <c r="D43" s="371"/>
      <c r="E43" s="370"/>
      <c r="F43" s="370"/>
      <c r="G43" s="369"/>
      <c r="H43" s="368"/>
      <c r="I43" s="302"/>
      <c r="J43" s="113"/>
      <c r="K43" s="367"/>
    </row>
    <row r="44" spans="3:11" ht="15" hidden="1">
      <c r="C44" s="359"/>
      <c r="D44" s="371"/>
      <c r="E44" s="370"/>
      <c r="F44" s="370"/>
      <c r="G44" s="369"/>
      <c r="H44" s="368"/>
      <c r="I44" s="302"/>
      <c r="J44" s="113"/>
      <c r="K44" s="367"/>
    </row>
    <row r="45" spans="3:11" ht="15" hidden="1">
      <c r="C45" s="359"/>
      <c r="D45" s="371"/>
      <c r="E45" s="370"/>
      <c r="F45" s="370"/>
      <c r="G45" s="369"/>
      <c r="H45" s="368"/>
      <c r="I45" s="302"/>
      <c r="J45" s="113"/>
      <c r="K45" s="367"/>
    </row>
    <row r="46" spans="3:11" ht="15" hidden="1">
      <c r="C46" s="359"/>
      <c r="D46" s="371"/>
      <c r="E46" s="370"/>
      <c r="F46" s="370"/>
      <c r="G46" s="369"/>
      <c r="H46" s="368"/>
      <c r="I46" s="302"/>
      <c r="J46" s="113"/>
      <c r="K46" s="367"/>
    </row>
    <row r="47" spans="3:11" ht="15" hidden="1">
      <c r="C47" s="359"/>
      <c r="D47" s="371"/>
      <c r="E47" s="114"/>
      <c r="F47" s="114"/>
      <c r="G47" s="369"/>
      <c r="H47" s="368"/>
      <c r="I47" s="302"/>
      <c r="J47" s="113"/>
      <c r="K47" s="367"/>
    </row>
    <row r="48" spans="3:11" ht="15" hidden="1">
      <c r="C48" s="359"/>
      <c r="D48" s="371"/>
      <c r="E48" s="370"/>
      <c r="F48" s="370"/>
      <c r="G48" s="369"/>
      <c r="H48" s="368"/>
      <c r="I48" s="302"/>
      <c r="J48" s="113"/>
      <c r="K48" s="367"/>
    </row>
    <row r="49" spans="2:26" s="104" customFormat="1" ht="16.5" customHeight="1">
      <c r="B49" s="108"/>
      <c r="C49" s="366">
        <v>301</v>
      </c>
      <c r="D49" s="365"/>
      <c r="E49" s="364"/>
      <c r="F49" s="326" t="s">
        <v>759</v>
      </c>
      <c r="G49" s="363" t="s">
        <v>44</v>
      </c>
      <c r="H49" s="362">
        <v>2</v>
      </c>
      <c r="I49" s="362"/>
      <c r="J49" s="361"/>
      <c r="K49" s="360">
        <v>2</v>
      </c>
      <c r="W49" s="316"/>
      <c r="Y49" s="316"/>
      <c r="Z49" s="316"/>
    </row>
    <row r="50" spans="2:26" s="104" customFormat="1" ht="16.5" hidden="1" customHeight="1">
      <c r="B50" s="108"/>
      <c r="C50" s="359" t="s">
        <v>84</v>
      </c>
      <c r="D50" s="358"/>
      <c r="E50" s="357"/>
      <c r="F50" s="112"/>
      <c r="G50" s="112"/>
      <c r="H50" s="356"/>
      <c r="I50" s="356"/>
      <c r="J50" s="113"/>
      <c r="K50" s="355" t="s">
        <v>84</v>
      </c>
      <c r="W50" s="316"/>
      <c r="Y50" s="316"/>
      <c r="Z50" s="316"/>
    </row>
    <row r="51" spans="2:26" s="104" customFormat="1" ht="15" hidden="1" customHeight="1">
      <c r="B51" s="108"/>
      <c r="C51" s="354" t="s">
        <v>84</v>
      </c>
      <c r="D51" s="353"/>
      <c r="E51" s="352"/>
      <c r="F51" s="351"/>
      <c r="G51" s="350"/>
      <c r="H51" s="349"/>
      <c r="I51" s="349"/>
      <c r="J51" s="113"/>
      <c r="K51" s="348" t="s">
        <v>84</v>
      </c>
      <c r="W51" s="316"/>
      <c r="Y51" s="316"/>
      <c r="Z51" s="316"/>
    </row>
    <row r="52" spans="2:26" s="104" customFormat="1" ht="14.25" hidden="1">
      <c r="B52" s="108"/>
      <c r="C52" s="330" t="s">
        <v>84</v>
      </c>
      <c r="D52" s="322"/>
      <c r="E52" s="321"/>
      <c r="F52" s="336" t="s">
        <v>99</v>
      </c>
      <c r="G52" s="319"/>
      <c r="H52" s="318"/>
      <c r="I52" s="318"/>
      <c r="J52" s="113"/>
      <c r="K52" s="317" t="s">
        <v>84</v>
      </c>
      <c r="W52" s="316"/>
      <c r="Y52" s="316"/>
      <c r="Z52" s="316"/>
    </row>
    <row r="53" spans="2:26" s="104" customFormat="1" ht="16.5" hidden="1" customHeight="1">
      <c r="B53" s="108"/>
      <c r="C53" s="330"/>
      <c r="D53" s="322"/>
      <c r="E53" s="321"/>
      <c r="F53" s="320"/>
      <c r="G53" s="319"/>
      <c r="H53" s="318"/>
      <c r="I53" s="318"/>
      <c r="J53" s="113"/>
      <c r="K53" s="317"/>
      <c r="W53" s="316"/>
      <c r="Y53" s="316"/>
      <c r="Z53" s="316"/>
    </row>
    <row r="54" spans="2:26" s="104" customFormat="1" ht="16.5" hidden="1" customHeight="1">
      <c r="B54" s="108"/>
      <c r="C54" s="330"/>
      <c r="D54" s="322"/>
      <c r="E54" s="321"/>
      <c r="F54" s="320"/>
      <c r="G54" s="319"/>
      <c r="H54" s="318"/>
      <c r="I54" s="318"/>
      <c r="J54" s="113"/>
      <c r="K54" s="317"/>
      <c r="W54" s="316"/>
      <c r="Y54" s="316"/>
      <c r="Z54" s="316"/>
    </row>
    <row r="55" spans="2:26" s="104" customFormat="1" ht="16.5" hidden="1" customHeight="1">
      <c r="B55" s="108"/>
      <c r="C55" s="330"/>
      <c r="D55" s="322"/>
      <c r="E55" s="321"/>
      <c r="F55" s="320"/>
      <c r="G55" s="319"/>
      <c r="H55" s="318"/>
      <c r="I55" s="318"/>
      <c r="J55" s="113"/>
      <c r="K55" s="317"/>
      <c r="W55" s="316"/>
      <c r="Y55" s="316"/>
      <c r="Z55" s="316"/>
    </row>
    <row r="56" spans="2:26" s="104" customFormat="1" ht="16.5" hidden="1" customHeight="1">
      <c r="B56" s="108"/>
      <c r="C56" s="330"/>
      <c r="D56" s="322"/>
      <c r="E56" s="321"/>
      <c r="F56" s="320"/>
      <c r="G56" s="319"/>
      <c r="H56" s="318"/>
      <c r="I56" s="318"/>
      <c r="J56" s="113"/>
      <c r="K56" s="317"/>
      <c r="W56" s="316"/>
      <c r="Y56" s="316"/>
      <c r="Z56" s="316"/>
    </row>
    <row r="57" spans="2:26" s="104" customFormat="1" ht="16.5" hidden="1" customHeight="1">
      <c r="B57" s="108"/>
      <c r="C57" s="330"/>
      <c r="D57" s="322"/>
      <c r="E57" s="321"/>
      <c r="F57" s="320"/>
      <c r="G57" s="319"/>
      <c r="H57" s="318"/>
      <c r="I57" s="318"/>
      <c r="J57" s="113"/>
      <c r="K57" s="317"/>
      <c r="W57" s="316"/>
      <c r="Y57" s="316"/>
      <c r="Z57" s="316"/>
    </row>
    <row r="58" spans="2:26" s="104" customFormat="1" ht="16.5" hidden="1" customHeight="1">
      <c r="B58" s="108"/>
      <c r="C58" s="330"/>
      <c r="D58" s="322"/>
      <c r="E58" s="321"/>
      <c r="F58" s="320"/>
      <c r="G58" s="319"/>
      <c r="H58" s="318"/>
      <c r="I58" s="318"/>
      <c r="J58" s="113"/>
      <c r="K58" s="317"/>
      <c r="W58" s="316"/>
      <c r="Y58" s="316"/>
      <c r="Z58" s="316"/>
    </row>
    <row r="59" spans="2:26" s="104" customFormat="1" ht="16.5" hidden="1" customHeight="1">
      <c r="B59" s="108"/>
      <c r="C59" s="330"/>
      <c r="D59" s="322"/>
      <c r="E59" s="321"/>
      <c r="F59" s="320"/>
      <c r="G59" s="319"/>
      <c r="H59" s="318"/>
      <c r="I59" s="318"/>
      <c r="J59" s="113"/>
      <c r="K59" s="317"/>
      <c r="W59" s="316"/>
      <c r="Y59" s="316"/>
      <c r="Z59" s="316"/>
    </row>
    <row r="60" spans="2:26" s="104" customFormat="1" ht="16.5" hidden="1" customHeight="1">
      <c r="B60" s="108"/>
      <c r="C60" s="330" t="s">
        <v>84</v>
      </c>
      <c r="D60" s="322"/>
      <c r="E60" s="321"/>
      <c r="F60" s="320"/>
      <c r="G60" s="319"/>
      <c r="H60" s="318"/>
      <c r="I60" s="318"/>
      <c r="J60" s="318"/>
      <c r="K60" s="317" t="s">
        <v>84</v>
      </c>
      <c r="W60" s="316"/>
      <c r="Y60" s="316"/>
      <c r="Z60" s="316"/>
    </row>
    <row r="61" spans="2:26" s="104" customFormat="1" ht="16.5" hidden="1" customHeight="1">
      <c r="B61" s="108"/>
      <c r="C61" s="330" t="s">
        <v>84</v>
      </c>
      <c r="D61" s="322"/>
      <c r="E61" s="321"/>
      <c r="F61" s="336" t="s">
        <v>106</v>
      </c>
      <c r="G61" s="319"/>
      <c r="H61" s="318"/>
      <c r="I61" s="318"/>
      <c r="J61" s="318"/>
      <c r="K61" s="317" t="s">
        <v>84</v>
      </c>
      <c r="W61" s="316"/>
      <c r="Y61" s="316"/>
      <c r="Z61" s="316"/>
    </row>
    <row r="62" spans="2:26" s="104" customFormat="1" ht="28.5" hidden="1" customHeight="1">
      <c r="B62" s="108"/>
      <c r="C62" s="330"/>
      <c r="D62" s="322"/>
      <c r="E62" s="321"/>
      <c r="F62" s="320"/>
      <c r="G62" s="319"/>
      <c r="H62" s="318"/>
      <c r="I62" s="347"/>
      <c r="J62" s="318"/>
      <c r="K62" s="346"/>
      <c r="W62" s="316"/>
      <c r="Y62" s="316"/>
      <c r="Z62" s="316"/>
    </row>
    <row r="63" spans="2:26" s="104" customFormat="1" ht="14.25" hidden="1" customHeight="1">
      <c r="B63" s="108"/>
      <c r="C63" s="330" t="s">
        <v>84</v>
      </c>
      <c r="D63" s="322"/>
      <c r="E63" s="321"/>
      <c r="F63" s="320"/>
      <c r="G63" s="319"/>
      <c r="H63" s="318"/>
      <c r="I63" s="318"/>
      <c r="J63" s="318"/>
      <c r="K63" s="317" t="s">
        <v>84</v>
      </c>
      <c r="W63" s="316"/>
      <c r="Y63" s="316"/>
      <c r="Z63" s="316"/>
    </row>
    <row r="64" spans="2:26" s="104" customFormat="1" ht="16.5" hidden="1" customHeight="1">
      <c r="B64" s="108"/>
      <c r="C64" s="330" t="s">
        <v>84</v>
      </c>
      <c r="D64" s="322"/>
      <c r="E64" s="321"/>
      <c r="F64" s="336" t="s">
        <v>110</v>
      </c>
      <c r="G64" s="319"/>
      <c r="H64" s="318"/>
      <c r="I64" s="318"/>
      <c r="J64" s="318"/>
      <c r="K64" s="317" t="s">
        <v>84</v>
      </c>
      <c r="W64" s="316"/>
      <c r="Y64" s="316"/>
      <c r="Z64" s="316"/>
    </row>
    <row r="65" spans="2:26" s="104" customFormat="1" ht="15.75" hidden="1" customHeight="1">
      <c r="B65" s="108"/>
      <c r="C65" s="330"/>
      <c r="D65" s="322"/>
      <c r="E65" s="321"/>
      <c r="F65" s="320"/>
      <c r="G65" s="319"/>
      <c r="H65" s="318"/>
      <c r="I65" s="318"/>
      <c r="J65" s="323"/>
      <c r="K65" s="317"/>
      <c r="W65" s="316"/>
      <c r="Y65" s="316"/>
      <c r="Z65" s="316"/>
    </row>
    <row r="66" spans="2:26" s="104" customFormat="1" ht="15.75" hidden="1" customHeight="1">
      <c r="B66" s="108"/>
      <c r="C66" s="330"/>
      <c r="D66" s="322"/>
      <c r="E66" s="321"/>
      <c r="F66" s="320"/>
      <c r="G66" s="319"/>
      <c r="H66" s="318"/>
      <c r="I66" s="318"/>
      <c r="J66" s="323"/>
      <c r="K66" s="317"/>
      <c r="W66" s="316"/>
      <c r="Y66" s="316"/>
      <c r="Z66" s="316"/>
    </row>
    <row r="67" spans="2:26" s="104" customFormat="1" ht="15.75" customHeight="1">
      <c r="B67" s="108"/>
      <c r="C67" s="329">
        <v>303</v>
      </c>
      <c r="D67" s="328"/>
      <c r="E67" s="327"/>
      <c r="F67" s="326" t="s">
        <v>112</v>
      </c>
      <c r="G67" s="325" t="s">
        <v>44</v>
      </c>
      <c r="H67" s="324">
        <v>1</v>
      </c>
      <c r="I67" s="324"/>
      <c r="J67" s="323"/>
      <c r="K67" s="317">
        <v>2</v>
      </c>
      <c r="W67" s="316"/>
      <c r="Y67" s="316"/>
      <c r="Z67" s="316"/>
    </row>
    <row r="68" spans="2:26" s="104" customFormat="1" ht="15" hidden="1" customHeight="1">
      <c r="B68" s="108"/>
      <c r="C68" s="330" t="s">
        <v>84</v>
      </c>
      <c r="D68" s="322"/>
      <c r="E68" s="321"/>
      <c r="F68" s="320"/>
      <c r="G68" s="319"/>
      <c r="H68" s="318"/>
      <c r="I68" s="318"/>
      <c r="J68" s="323"/>
      <c r="K68" s="317" t="s">
        <v>84</v>
      </c>
      <c r="W68" s="316"/>
      <c r="Y68" s="316"/>
      <c r="Z68" s="316"/>
    </row>
    <row r="69" spans="2:26" s="104" customFormat="1" ht="14.25" hidden="1">
      <c r="B69" s="108"/>
      <c r="C69" s="330" t="s">
        <v>84</v>
      </c>
      <c r="D69" s="322"/>
      <c r="E69" s="321"/>
      <c r="F69" s="336" t="s">
        <v>113</v>
      </c>
      <c r="G69" s="319"/>
      <c r="H69" s="318"/>
      <c r="I69" s="318"/>
      <c r="J69" s="323"/>
      <c r="K69" s="317" t="s">
        <v>84</v>
      </c>
      <c r="W69" s="316"/>
      <c r="Y69" s="316"/>
      <c r="Z69" s="316"/>
    </row>
    <row r="70" spans="2:26" s="104" customFormat="1" ht="31.5" hidden="1" customHeight="1">
      <c r="B70" s="108"/>
      <c r="C70" s="330"/>
      <c r="D70" s="322"/>
      <c r="E70" s="321"/>
      <c r="F70" s="320"/>
      <c r="G70" s="319"/>
      <c r="H70" s="318"/>
      <c r="I70" s="318"/>
      <c r="J70" s="323"/>
      <c r="K70" s="317"/>
      <c r="W70" s="316"/>
      <c r="Y70" s="316"/>
      <c r="Z70" s="316"/>
    </row>
    <row r="71" spans="2:26" s="104" customFormat="1" ht="30" hidden="1" customHeight="1">
      <c r="B71" s="108"/>
      <c r="C71" s="330"/>
      <c r="D71" s="322"/>
      <c r="E71" s="321"/>
      <c r="F71" s="320"/>
      <c r="G71" s="319"/>
      <c r="H71" s="318"/>
      <c r="I71" s="318"/>
      <c r="J71" s="323"/>
      <c r="K71" s="317"/>
      <c r="W71" s="316"/>
      <c r="Y71" s="316"/>
      <c r="Z71" s="316"/>
    </row>
    <row r="72" spans="2:26" s="104" customFormat="1" ht="30.75" hidden="1" customHeight="1">
      <c r="B72" s="108"/>
      <c r="C72" s="330"/>
      <c r="D72" s="322"/>
      <c r="E72" s="321"/>
      <c r="F72" s="320"/>
      <c r="G72" s="319"/>
      <c r="H72" s="318"/>
      <c r="I72" s="318"/>
      <c r="J72" s="323"/>
      <c r="K72" s="317"/>
      <c r="W72" s="316"/>
      <c r="Y72" s="316"/>
      <c r="Z72" s="316"/>
    </row>
    <row r="73" spans="2:26" s="104" customFormat="1" ht="34.5" hidden="1" customHeight="1">
      <c r="B73" s="108"/>
      <c r="C73" s="330"/>
      <c r="D73" s="322"/>
      <c r="E73" s="321"/>
      <c r="F73" s="320"/>
      <c r="G73" s="319"/>
      <c r="H73" s="318"/>
      <c r="I73" s="318"/>
      <c r="J73" s="323"/>
      <c r="K73" s="317"/>
      <c r="W73" s="316"/>
      <c r="Y73" s="316"/>
      <c r="Z73" s="316"/>
    </row>
    <row r="74" spans="2:26" s="104" customFormat="1" ht="27.75" hidden="1" customHeight="1">
      <c r="B74" s="108"/>
      <c r="C74" s="330"/>
      <c r="D74" s="322"/>
      <c r="E74" s="321"/>
      <c r="F74" s="320"/>
      <c r="G74" s="319"/>
      <c r="H74" s="318"/>
      <c r="I74" s="318"/>
      <c r="J74" s="323"/>
      <c r="K74" s="317"/>
      <c r="W74" s="316"/>
      <c r="Y74" s="316"/>
      <c r="Z74" s="316"/>
    </row>
    <row r="75" spans="2:26" s="104" customFormat="1" ht="34.5" hidden="1" customHeight="1">
      <c r="B75" s="108"/>
      <c r="C75" s="330"/>
      <c r="D75" s="322"/>
      <c r="E75" s="321"/>
      <c r="F75" s="320"/>
      <c r="G75" s="319"/>
      <c r="H75" s="318"/>
      <c r="I75" s="318"/>
      <c r="J75" s="323"/>
      <c r="K75" s="317"/>
      <c r="W75" s="316"/>
      <c r="Y75" s="316"/>
      <c r="Z75" s="316"/>
    </row>
    <row r="76" spans="2:26" s="104" customFormat="1" ht="30.75" hidden="1" customHeight="1">
      <c r="B76" s="108"/>
      <c r="C76" s="330"/>
      <c r="D76" s="322"/>
      <c r="E76" s="321"/>
      <c r="F76" s="320"/>
      <c r="G76" s="319"/>
      <c r="H76" s="318"/>
      <c r="I76" s="318"/>
      <c r="J76" s="323"/>
      <c r="K76" s="317"/>
      <c r="W76" s="316"/>
      <c r="Y76" s="316"/>
      <c r="Z76" s="316"/>
    </row>
    <row r="77" spans="2:26" s="104" customFormat="1" ht="30" hidden="1" customHeight="1">
      <c r="B77" s="108"/>
      <c r="C77" s="330"/>
      <c r="D77" s="322"/>
      <c r="E77" s="321"/>
      <c r="F77" s="320"/>
      <c r="G77" s="319"/>
      <c r="H77" s="318"/>
      <c r="I77" s="318"/>
      <c r="J77" s="323"/>
      <c r="K77" s="317"/>
      <c r="W77" s="316"/>
      <c r="Y77" s="316"/>
      <c r="Z77" s="316"/>
    </row>
    <row r="78" spans="2:26" s="104" customFormat="1" ht="29.25" hidden="1" customHeight="1">
      <c r="B78" s="108"/>
      <c r="C78" s="330"/>
      <c r="D78" s="322"/>
      <c r="E78" s="321"/>
      <c r="F78" s="320"/>
      <c r="G78" s="319"/>
      <c r="H78" s="318"/>
      <c r="I78" s="318"/>
      <c r="J78" s="323"/>
      <c r="K78" s="317"/>
      <c r="W78" s="316"/>
      <c r="Y78" s="316"/>
      <c r="Z78" s="316"/>
    </row>
    <row r="79" spans="2:26" s="104" customFormat="1" ht="30.75" hidden="1" customHeight="1">
      <c r="B79" s="108"/>
      <c r="C79" s="330"/>
      <c r="D79" s="322"/>
      <c r="E79" s="321"/>
      <c r="F79" s="320"/>
      <c r="G79" s="319"/>
      <c r="H79" s="318"/>
      <c r="I79" s="318"/>
      <c r="J79" s="323"/>
      <c r="K79" s="317"/>
      <c r="W79" s="316"/>
      <c r="Y79" s="316"/>
      <c r="Z79" s="316"/>
    </row>
    <row r="80" spans="2:26" s="104" customFormat="1" ht="15" hidden="1" customHeight="1">
      <c r="B80" s="108"/>
      <c r="C80" s="330" t="s">
        <v>84</v>
      </c>
      <c r="D80" s="322"/>
      <c r="E80" s="321"/>
      <c r="F80" s="320"/>
      <c r="G80" s="319"/>
      <c r="H80" s="318"/>
      <c r="I80" s="318"/>
      <c r="J80" s="323"/>
      <c r="K80" s="317" t="s">
        <v>84</v>
      </c>
      <c r="W80" s="316"/>
      <c r="Y80" s="316"/>
      <c r="Z80" s="316"/>
    </row>
    <row r="81" spans="2:26" s="104" customFormat="1" ht="18" hidden="1" customHeight="1">
      <c r="B81" s="108"/>
      <c r="C81" s="330" t="s">
        <v>84</v>
      </c>
      <c r="D81" s="322"/>
      <c r="E81" s="321"/>
      <c r="F81" s="336" t="s">
        <v>124</v>
      </c>
      <c r="G81" s="319"/>
      <c r="H81" s="318"/>
      <c r="I81" s="318"/>
      <c r="J81" s="323"/>
      <c r="K81" s="317" t="s">
        <v>84</v>
      </c>
      <c r="W81" s="316"/>
      <c r="Y81" s="316"/>
      <c r="Z81" s="316"/>
    </row>
    <row r="82" spans="2:26" s="104" customFormat="1" ht="16.5" hidden="1" customHeight="1">
      <c r="B82" s="108"/>
      <c r="C82" s="330"/>
      <c r="D82" s="322"/>
      <c r="E82" s="321"/>
      <c r="F82" s="320"/>
      <c r="G82" s="319"/>
      <c r="H82" s="318"/>
      <c r="I82" s="318"/>
      <c r="J82" s="323"/>
      <c r="K82" s="317"/>
      <c r="W82" s="316"/>
      <c r="Y82" s="316"/>
      <c r="Z82" s="316"/>
    </row>
    <row r="83" spans="2:26" s="104" customFormat="1" ht="16.5" hidden="1" customHeight="1">
      <c r="B83" s="108"/>
      <c r="C83" s="330"/>
      <c r="D83" s="322"/>
      <c r="E83" s="321"/>
      <c r="F83" s="320"/>
      <c r="G83" s="319"/>
      <c r="H83" s="318"/>
      <c r="I83" s="318"/>
      <c r="J83" s="323"/>
      <c r="K83" s="317"/>
      <c r="W83" s="316"/>
      <c r="Y83" s="316"/>
      <c r="Z83" s="316"/>
    </row>
    <row r="84" spans="2:26" s="104" customFormat="1" ht="16.5" hidden="1" customHeight="1">
      <c r="B84" s="108"/>
      <c r="C84" s="330"/>
      <c r="D84" s="322"/>
      <c r="E84" s="321"/>
      <c r="F84" s="320"/>
      <c r="G84" s="319"/>
      <c r="H84" s="318"/>
      <c r="I84" s="318"/>
      <c r="J84" s="323"/>
      <c r="K84" s="317"/>
      <c r="W84" s="316"/>
      <c r="Y84" s="316"/>
      <c r="Z84" s="316"/>
    </row>
    <row r="85" spans="2:26" s="104" customFormat="1" ht="16.5" hidden="1" customHeight="1">
      <c r="B85" s="108"/>
      <c r="C85" s="330"/>
      <c r="D85" s="322"/>
      <c r="E85" s="321"/>
      <c r="F85" s="320"/>
      <c r="G85" s="319"/>
      <c r="H85" s="318"/>
      <c r="I85" s="318"/>
      <c r="J85" s="323"/>
      <c r="K85" s="317"/>
      <c r="W85" s="316"/>
      <c r="Y85" s="316"/>
      <c r="Z85" s="316"/>
    </row>
    <row r="86" spans="2:26" s="104" customFormat="1" ht="16.5" hidden="1" customHeight="1">
      <c r="B86" s="108"/>
      <c r="C86" s="330"/>
      <c r="D86" s="322"/>
      <c r="E86" s="321"/>
      <c r="F86" s="320"/>
      <c r="G86" s="319"/>
      <c r="H86" s="318"/>
      <c r="I86" s="318"/>
      <c r="J86" s="323"/>
      <c r="K86" s="317"/>
      <c r="W86" s="316"/>
      <c r="Y86" s="316"/>
      <c r="Z86" s="316"/>
    </row>
    <row r="87" spans="2:26" s="104" customFormat="1" ht="18" hidden="1" customHeight="1">
      <c r="B87" s="108"/>
      <c r="C87" s="330"/>
      <c r="D87" s="322"/>
      <c r="E87" s="321"/>
      <c r="F87" s="320"/>
      <c r="G87" s="319"/>
      <c r="H87" s="318"/>
      <c r="I87" s="318"/>
      <c r="J87" s="323"/>
      <c r="K87" s="317"/>
      <c r="W87" s="316"/>
      <c r="Y87" s="316"/>
      <c r="Z87" s="316"/>
    </row>
    <row r="88" spans="2:26" s="104" customFormat="1" ht="32.25" hidden="1" customHeight="1">
      <c r="B88" s="108"/>
      <c r="C88" s="330"/>
      <c r="D88" s="322"/>
      <c r="E88" s="321"/>
      <c r="F88" s="345"/>
      <c r="G88" s="319"/>
      <c r="H88" s="318"/>
      <c r="I88" s="318"/>
      <c r="J88" s="323"/>
      <c r="K88" s="317"/>
      <c r="W88" s="316"/>
      <c r="Y88" s="316"/>
      <c r="Z88" s="316"/>
    </row>
    <row r="89" spans="2:26" s="104" customFormat="1" ht="16.5" hidden="1" customHeight="1">
      <c r="B89" s="108"/>
      <c r="C89" s="330"/>
      <c r="D89" s="322"/>
      <c r="E89" s="321"/>
      <c r="F89" s="320"/>
      <c r="G89" s="319"/>
      <c r="H89" s="318"/>
      <c r="I89" s="318"/>
      <c r="J89" s="323"/>
      <c r="K89" s="317"/>
      <c r="W89" s="316"/>
      <c r="Y89" s="316"/>
      <c r="Z89" s="316"/>
    </row>
    <row r="90" spans="2:26" s="104" customFormat="1" ht="16.5" customHeight="1">
      <c r="B90" s="108"/>
      <c r="C90" s="329">
        <v>508</v>
      </c>
      <c r="D90" s="328"/>
      <c r="E90" s="327"/>
      <c r="F90" s="326" t="s">
        <v>128</v>
      </c>
      <c r="G90" s="325" t="s">
        <v>44</v>
      </c>
      <c r="H90" s="324">
        <v>1</v>
      </c>
      <c r="I90" s="324"/>
      <c r="J90" s="323"/>
      <c r="K90" s="317">
        <v>2</v>
      </c>
      <c r="W90" s="316"/>
      <c r="Y90" s="316"/>
      <c r="Z90" s="316"/>
    </row>
    <row r="91" spans="2:26" s="104" customFormat="1" ht="16.5" hidden="1" customHeight="1">
      <c r="B91" s="108"/>
      <c r="C91" s="330"/>
      <c r="D91" s="322"/>
      <c r="E91" s="321"/>
      <c r="F91" s="320"/>
      <c r="G91" s="319"/>
      <c r="H91" s="318"/>
      <c r="I91" s="318"/>
      <c r="J91" s="323"/>
      <c r="K91" s="317"/>
      <c r="W91" s="316"/>
      <c r="Y91" s="316"/>
      <c r="Z91" s="316"/>
    </row>
    <row r="92" spans="2:26" s="104" customFormat="1" ht="17.25" hidden="1" customHeight="1">
      <c r="B92" s="108"/>
      <c r="C92" s="330" t="s">
        <v>84</v>
      </c>
      <c r="D92" s="322"/>
      <c r="E92" s="321"/>
      <c r="F92" s="320"/>
      <c r="G92" s="319"/>
      <c r="H92" s="318"/>
      <c r="I92" s="318"/>
      <c r="J92" s="323"/>
      <c r="K92" s="317" t="s">
        <v>84</v>
      </c>
      <c r="W92" s="316"/>
      <c r="Y92" s="316"/>
      <c r="Z92" s="316"/>
    </row>
    <row r="93" spans="2:26" s="104" customFormat="1" ht="17.25" hidden="1" customHeight="1">
      <c r="B93" s="108"/>
      <c r="C93" s="330" t="s">
        <v>84</v>
      </c>
      <c r="D93" s="322"/>
      <c r="E93" s="321"/>
      <c r="F93" s="336" t="s">
        <v>133</v>
      </c>
      <c r="G93" s="319"/>
      <c r="H93" s="318"/>
      <c r="I93" s="318"/>
      <c r="J93" s="323"/>
      <c r="K93" s="317" t="s">
        <v>84</v>
      </c>
      <c r="W93" s="316"/>
      <c r="Y93" s="316"/>
      <c r="Z93" s="316"/>
    </row>
    <row r="94" spans="2:26" s="104" customFormat="1" ht="30" hidden="1" customHeight="1">
      <c r="B94" s="108"/>
      <c r="C94" s="330"/>
      <c r="D94" s="322"/>
      <c r="E94" s="321"/>
      <c r="F94" s="320"/>
      <c r="G94" s="319"/>
      <c r="H94" s="318"/>
      <c r="I94" s="318"/>
      <c r="J94" s="323"/>
      <c r="K94" s="317"/>
      <c r="W94" s="316"/>
      <c r="Y94" s="316"/>
      <c r="Z94" s="316"/>
    </row>
    <row r="95" spans="2:26" s="104" customFormat="1" ht="28.5" hidden="1" customHeight="1">
      <c r="B95" s="108"/>
      <c r="C95" s="330"/>
      <c r="D95" s="322"/>
      <c r="E95" s="321"/>
      <c r="F95" s="320"/>
      <c r="G95" s="319"/>
      <c r="H95" s="318"/>
      <c r="I95" s="318"/>
      <c r="J95" s="323"/>
      <c r="K95" s="317"/>
      <c r="W95" s="316"/>
      <c r="Y95" s="316"/>
      <c r="Z95" s="316"/>
    </row>
    <row r="96" spans="2:26" s="104" customFormat="1" ht="21.75" hidden="1" customHeight="1">
      <c r="B96" s="108"/>
      <c r="C96" s="330"/>
      <c r="D96" s="322"/>
      <c r="E96" s="321"/>
      <c r="F96" s="320"/>
      <c r="G96" s="319"/>
      <c r="H96" s="318"/>
      <c r="I96" s="318"/>
      <c r="J96" s="323"/>
      <c r="K96" s="317"/>
      <c r="W96" s="316"/>
      <c r="Y96" s="316"/>
      <c r="Z96" s="316"/>
    </row>
    <row r="97" spans="1:26" s="104" customFormat="1" ht="17.25" hidden="1" customHeight="1">
      <c r="B97" s="108"/>
      <c r="C97" s="330" t="s">
        <v>84</v>
      </c>
      <c r="D97" s="322"/>
      <c r="E97" s="321"/>
      <c r="F97" s="320"/>
      <c r="G97" s="319"/>
      <c r="H97" s="318"/>
      <c r="I97" s="318"/>
      <c r="J97" s="323"/>
      <c r="K97" s="317" t="s">
        <v>84</v>
      </c>
      <c r="W97" s="316"/>
      <c r="Y97" s="316"/>
      <c r="Z97" s="316"/>
    </row>
    <row r="98" spans="1:26" s="104" customFormat="1" ht="17.25" hidden="1" customHeight="1">
      <c r="B98" s="108"/>
      <c r="C98" s="330" t="s">
        <v>84</v>
      </c>
      <c r="D98" s="322"/>
      <c r="E98" s="321"/>
      <c r="F98" s="336" t="s">
        <v>137</v>
      </c>
      <c r="G98" s="319"/>
      <c r="H98" s="318"/>
      <c r="I98" s="318"/>
      <c r="J98" s="323"/>
      <c r="K98" s="317" t="s">
        <v>84</v>
      </c>
      <c r="W98" s="316"/>
      <c r="Y98" s="316"/>
      <c r="Z98" s="316"/>
    </row>
    <row r="99" spans="1:26" s="104" customFormat="1" ht="16.5" hidden="1" customHeight="1">
      <c r="B99" s="108"/>
      <c r="C99" s="330"/>
      <c r="D99" s="322"/>
      <c r="E99" s="344"/>
      <c r="F99" s="320"/>
      <c r="G99" s="343"/>
      <c r="H99" s="318"/>
      <c r="I99" s="318"/>
      <c r="J99" s="323"/>
      <c r="K99" s="317"/>
      <c r="W99" s="316"/>
      <c r="Y99" s="316"/>
      <c r="Z99" s="316"/>
    </row>
    <row r="100" spans="1:26" s="104" customFormat="1" ht="16.5" hidden="1" customHeight="1">
      <c r="B100" s="108"/>
      <c r="C100" s="330"/>
      <c r="D100" s="322"/>
      <c r="E100" s="344"/>
      <c r="F100" s="320"/>
      <c r="G100" s="343"/>
      <c r="H100" s="318"/>
      <c r="I100" s="318"/>
      <c r="J100" s="323"/>
      <c r="K100" s="317"/>
      <c r="W100" s="316"/>
      <c r="Y100" s="316"/>
      <c r="Z100" s="316"/>
    </row>
    <row r="101" spans="1:26" s="104" customFormat="1" ht="16.5" hidden="1" customHeight="1">
      <c r="B101" s="108"/>
      <c r="C101" s="330"/>
      <c r="D101" s="322"/>
      <c r="E101" s="344"/>
      <c r="F101" s="320"/>
      <c r="G101" s="343"/>
      <c r="H101" s="318"/>
      <c r="I101" s="318"/>
      <c r="J101" s="323"/>
      <c r="K101" s="317"/>
      <c r="W101" s="316"/>
      <c r="Y101" s="316"/>
      <c r="Z101" s="316"/>
    </row>
    <row r="102" spans="1:26" s="104" customFormat="1" ht="16.5" hidden="1" customHeight="1">
      <c r="B102" s="108"/>
      <c r="C102" s="330"/>
      <c r="D102" s="322"/>
      <c r="E102" s="321"/>
      <c r="F102" s="320"/>
      <c r="G102" s="319"/>
      <c r="H102" s="318"/>
      <c r="I102" s="318"/>
      <c r="J102" s="323"/>
      <c r="K102" s="317"/>
      <c r="W102" s="316"/>
      <c r="Y102" s="316"/>
      <c r="Z102" s="316"/>
    </row>
    <row r="103" spans="1:26" s="104" customFormat="1" ht="16.5" hidden="1" customHeight="1">
      <c r="B103" s="108"/>
      <c r="C103" s="330"/>
      <c r="D103" s="322"/>
      <c r="E103" s="321"/>
      <c r="F103" s="320"/>
      <c r="G103" s="319"/>
      <c r="H103" s="318"/>
      <c r="I103" s="318"/>
      <c r="J103" s="323"/>
      <c r="K103" s="317"/>
      <c r="W103" s="316"/>
      <c r="Y103" s="316"/>
      <c r="Z103" s="316"/>
    </row>
    <row r="104" spans="1:26" s="104" customFormat="1" ht="16.5" hidden="1" customHeight="1">
      <c r="B104" s="108"/>
      <c r="C104" s="330"/>
      <c r="D104" s="322"/>
      <c r="E104" s="321"/>
      <c r="F104" s="320"/>
      <c r="G104" s="319"/>
      <c r="H104" s="318"/>
      <c r="I104" s="318"/>
      <c r="J104" s="323"/>
      <c r="K104" s="317"/>
      <c r="W104" s="316"/>
      <c r="Y104" s="316"/>
      <c r="Z104" s="316"/>
    </row>
    <row r="105" spans="1:26" s="104" customFormat="1" ht="16.5" hidden="1" customHeight="1">
      <c r="B105" s="108"/>
      <c r="C105" s="330"/>
      <c r="D105" s="322"/>
      <c r="E105" s="321"/>
      <c r="F105" s="320"/>
      <c r="G105" s="319"/>
      <c r="H105" s="318"/>
      <c r="I105" s="318"/>
      <c r="J105" s="323"/>
      <c r="K105" s="317"/>
      <c r="W105" s="316"/>
      <c r="Y105" s="316"/>
      <c r="Z105" s="316"/>
    </row>
    <row r="106" spans="1:26" s="104" customFormat="1" ht="16.5" hidden="1" customHeight="1">
      <c r="B106" s="108"/>
      <c r="C106" s="330"/>
      <c r="D106" s="322"/>
      <c r="E106" s="321"/>
      <c r="F106" s="320"/>
      <c r="G106" s="319"/>
      <c r="H106" s="318"/>
      <c r="I106" s="318"/>
      <c r="J106" s="323"/>
      <c r="K106" s="317"/>
      <c r="W106" s="316"/>
      <c r="Y106" s="316"/>
      <c r="Z106" s="316"/>
    </row>
    <row r="107" spans="1:26" s="104" customFormat="1" ht="16.5" hidden="1" customHeight="1">
      <c r="B107" s="108"/>
      <c r="C107" s="330"/>
      <c r="D107" s="322"/>
      <c r="E107" s="321"/>
      <c r="F107" s="320"/>
      <c r="G107" s="319"/>
      <c r="H107" s="318"/>
      <c r="I107" s="318"/>
      <c r="J107" s="323"/>
      <c r="K107" s="317"/>
      <c r="W107" s="316"/>
      <c r="Y107" s="316"/>
      <c r="Z107" s="316"/>
    </row>
    <row r="108" spans="1:26" s="104" customFormat="1" ht="16.5" hidden="1" customHeight="1">
      <c r="B108" s="108"/>
      <c r="C108" s="330"/>
      <c r="D108" s="322"/>
      <c r="E108" s="321"/>
      <c r="F108" s="320"/>
      <c r="G108" s="319"/>
      <c r="H108" s="318"/>
      <c r="I108" s="318"/>
      <c r="J108" s="323"/>
      <c r="K108" s="317"/>
      <c r="W108" s="316"/>
      <c r="Y108" s="316"/>
      <c r="Z108" s="316"/>
    </row>
    <row r="109" spans="1:26" s="104" customFormat="1" ht="16.5" hidden="1" customHeight="1">
      <c r="B109" s="108"/>
      <c r="C109" s="330"/>
      <c r="D109" s="322"/>
      <c r="E109" s="321"/>
      <c r="F109" s="320"/>
      <c r="G109" s="319"/>
      <c r="H109" s="318"/>
      <c r="I109" s="318"/>
      <c r="J109" s="323"/>
      <c r="K109" s="317"/>
      <c r="W109" s="316"/>
      <c r="Y109" s="316"/>
      <c r="Z109" s="316"/>
    </row>
    <row r="110" spans="1:26" s="104" customFormat="1" ht="16.5" hidden="1" customHeight="1">
      <c r="B110" s="108"/>
      <c r="C110" s="330"/>
      <c r="D110" s="322"/>
      <c r="E110" s="321"/>
      <c r="F110" s="320"/>
      <c r="G110" s="319"/>
      <c r="H110" s="318"/>
      <c r="I110" s="318"/>
      <c r="J110" s="323"/>
      <c r="K110" s="317"/>
      <c r="W110" s="316"/>
      <c r="Y110" s="316"/>
      <c r="Z110" s="316"/>
    </row>
    <row r="111" spans="1:26" s="104" customFormat="1" ht="16.5" hidden="1" customHeight="1">
      <c r="B111" s="108"/>
      <c r="C111" s="330"/>
      <c r="D111" s="322"/>
      <c r="E111" s="321"/>
      <c r="F111" s="320"/>
      <c r="G111" s="319"/>
      <c r="H111" s="318"/>
      <c r="I111" s="318"/>
      <c r="J111" s="323"/>
      <c r="K111" s="317"/>
      <c r="W111" s="316"/>
      <c r="Y111" s="316"/>
      <c r="Z111" s="316"/>
    </row>
    <row r="112" spans="1:26" s="104" customFormat="1" ht="16.5" hidden="1" customHeight="1">
      <c r="A112" s="104" t="s">
        <v>151</v>
      </c>
      <c r="B112" s="108"/>
      <c r="C112" s="330"/>
      <c r="D112" s="322"/>
      <c r="E112" s="321"/>
      <c r="F112" s="320"/>
      <c r="G112" s="319"/>
      <c r="H112" s="318"/>
      <c r="I112" s="318"/>
      <c r="J112" s="323"/>
      <c r="K112" s="317"/>
      <c r="W112" s="316"/>
      <c r="Y112" s="316"/>
      <c r="Z112" s="316"/>
    </row>
    <row r="113" spans="1:26" s="104" customFormat="1" ht="16.5" hidden="1" customHeight="1">
      <c r="A113" s="104" t="s">
        <v>151</v>
      </c>
      <c r="B113" s="108"/>
      <c r="C113" s="330"/>
      <c r="D113" s="322"/>
      <c r="E113" s="321"/>
      <c r="F113" s="320"/>
      <c r="G113" s="319"/>
      <c r="H113" s="318"/>
      <c r="I113" s="318"/>
      <c r="J113" s="323"/>
      <c r="K113" s="317"/>
      <c r="W113" s="316"/>
      <c r="Y113" s="316"/>
      <c r="Z113" s="316"/>
    </row>
    <row r="114" spans="1:26" s="104" customFormat="1" ht="16.5" hidden="1" customHeight="1">
      <c r="B114" s="108"/>
      <c r="C114" s="330"/>
      <c r="D114" s="322"/>
      <c r="E114" s="321"/>
      <c r="F114" s="320"/>
      <c r="G114" s="319"/>
      <c r="H114" s="318"/>
      <c r="I114" s="318"/>
      <c r="J114" s="323"/>
      <c r="K114" s="317"/>
      <c r="W114" s="316"/>
      <c r="Y114" s="316"/>
      <c r="Z114" s="316"/>
    </row>
    <row r="115" spans="1:26" s="104" customFormat="1" ht="16.5" hidden="1" customHeight="1">
      <c r="B115" s="108"/>
      <c r="C115" s="330"/>
      <c r="D115" s="342"/>
      <c r="E115" s="341"/>
      <c r="F115" s="340"/>
      <c r="G115" s="339"/>
      <c r="H115" s="338"/>
      <c r="I115" s="338"/>
      <c r="J115" s="337"/>
      <c r="K115" s="317"/>
      <c r="W115" s="316"/>
      <c r="Y115" s="316"/>
      <c r="Z115" s="316"/>
    </row>
    <row r="116" spans="1:26" s="104" customFormat="1" ht="16.5" hidden="1" customHeight="1">
      <c r="B116" s="108"/>
      <c r="C116" s="330"/>
      <c r="D116" s="342"/>
      <c r="E116" s="341"/>
      <c r="F116" s="340"/>
      <c r="G116" s="339"/>
      <c r="H116" s="338"/>
      <c r="I116" s="338"/>
      <c r="J116" s="337"/>
      <c r="K116" s="317"/>
      <c r="W116" s="316"/>
      <c r="Y116" s="316"/>
      <c r="Z116" s="316"/>
    </row>
    <row r="117" spans="1:26" s="104" customFormat="1" ht="16.5" hidden="1" customHeight="1">
      <c r="B117" s="108"/>
      <c r="C117" s="330"/>
      <c r="D117" s="322"/>
      <c r="E117" s="321"/>
      <c r="F117" s="320"/>
      <c r="G117" s="319"/>
      <c r="H117" s="318"/>
      <c r="I117" s="318"/>
      <c r="J117" s="323"/>
      <c r="K117" s="317"/>
      <c r="W117" s="316"/>
      <c r="Y117" s="316"/>
      <c r="Z117" s="316"/>
    </row>
    <row r="118" spans="1:26" s="104" customFormat="1" ht="16.5" hidden="1" customHeight="1">
      <c r="B118" s="108"/>
      <c r="C118" s="330"/>
      <c r="D118" s="322"/>
      <c r="E118" s="321"/>
      <c r="F118" s="320"/>
      <c r="G118" s="319"/>
      <c r="H118" s="318"/>
      <c r="I118" s="318"/>
      <c r="J118" s="323"/>
      <c r="K118" s="317"/>
      <c r="W118" s="316"/>
      <c r="Y118" s="316"/>
      <c r="Z118" s="316"/>
    </row>
    <row r="119" spans="1:26" s="104" customFormat="1" ht="16.5" hidden="1" customHeight="1">
      <c r="B119" s="108"/>
      <c r="C119" s="330"/>
      <c r="D119" s="322"/>
      <c r="E119" s="321"/>
      <c r="F119" s="320"/>
      <c r="G119" s="319"/>
      <c r="H119" s="318"/>
      <c r="I119" s="318"/>
      <c r="J119" s="323"/>
      <c r="K119" s="317"/>
      <c r="W119" s="316"/>
      <c r="Y119" s="316"/>
      <c r="Z119" s="316"/>
    </row>
    <row r="120" spans="1:26" s="104" customFormat="1" ht="16.5" hidden="1" customHeight="1">
      <c r="B120" s="108"/>
      <c r="C120" s="330"/>
      <c r="D120" s="322"/>
      <c r="E120" s="321"/>
      <c r="F120" s="320"/>
      <c r="G120" s="319"/>
      <c r="H120" s="318"/>
      <c r="I120" s="318"/>
      <c r="J120" s="323"/>
      <c r="K120" s="317"/>
      <c r="W120" s="316"/>
      <c r="Y120" s="316"/>
      <c r="Z120" s="316"/>
    </row>
    <row r="121" spans="1:26" s="104" customFormat="1" ht="16.5" hidden="1" customHeight="1">
      <c r="B121" s="108"/>
      <c r="C121" s="330"/>
      <c r="D121" s="322"/>
      <c r="E121" s="321"/>
      <c r="F121" s="320"/>
      <c r="G121" s="319"/>
      <c r="H121" s="318"/>
      <c r="I121" s="318"/>
      <c r="J121" s="323"/>
      <c r="K121" s="317"/>
      <c r="W121" s="316"/>
      <c r="Y121" s="316"/>
      <c r="Z121" s="316"/>
    </row>
    <row r="122" spans="1:26" s="104" customFormat="1" ht="16.5" hidden="1" customHeight="1">
      <c r="B122" s="108"/>
      <c r="C122" s="330"/>
      <c r="D122" s="322"/>
      <c r="E122" s="321"/>
      <c r="F122" s="320"/>
      <c r="G122" s="319"/>
      <c r="H122" s="318"/>
      <c r="I122" s="318"/>
      <c r="J122" s="323"/>
      <c r="K122" s="317"/>
      <c r="W122" s="316"/>
      <c r="Y122" s="316"/>
      <c r="Z122" s="316"/>
    </row>
    <row r="123" spans="1:26" s="104" customFormat="1" ht="16.5" hidden="1" customHeight="1">
      <c r="B123" s="108"/>
      <c r="C123" s="330"/>
      <c r="D123" s="322"/>
      <c r="E123" s="321"/>
      <c r="F123" s="320"/>
      <c r="G123" s="319"/>
      <c r="H123" s="318"/>
      <c r="I123" s="318"/>
      <c r="J123" s="323"/>
      <c r="K123" s="317"/>
      <c r="W123" s="316"/>
      <c r="Y123" s="316"/>
      <c r="Z123" s="316"/>
    </row>
    <row r="124" spans="1:26" s="104" customFormat="1" ht="16.5" hidden="1" customHeight="1">
      <c r="B124" s="108"/>
      <c r="C124" s="330"/>
      <c r="D124" s="322"/>
      <c r="E124" s="321"/>
      <c r="F124" s="320"/>
      <c r="G124" s="319"/>
      <c r="H124" s="318"/>
      <c r="I124" s="318"/>
      <c r="J124" s="323"/>
      <c r="K124" s="317"/>
      <c r="W124" s="316"/>
      <c r="Y124" s="316"/>
      <c r="Z124" s="316"/>
    </row>
    <row r="125" spans="1:26" s="104" customFormat="1" ht="16.5" hidden="1" customHeight="1">
      <c r="B125" s="108"/>
      <c r="C125" s="330"/>
      <c r="D125" s="322"/>
      <c r="E125" s="321"/>
      <c r="F125" s="320"/>
      <c r="G125" s="319"/>
      <c r="H125" s="318"/>
      <c r="I125" s="318"/>
      <c r="J125" s="323"/>
      <c r="K125" s="317"/>
      <c r="W125" s="316"/>
      <c r="Y125" s="316"/>
      <c r="Z125" s="316"/>
    </row>
    <row r="126" spans="1:26" s="104" customFormat="1" ht="16.5" customHeight="1">
      <c r="B126" s="108"/>
      <c r="C126" s="329">
        <v>726</v>
      </c>
      <c r="D126" s="328"/>
      <c r="E126" s="327"/>
      <c r="F126" s="326" t="s">
        <v>162</v>
      </c>
      <c r="G126" s="325" t="s">
        <v>39</v>
      </c>
      <c r="H126" s="324">
        <v>20</v>
      </c>
      <c r="I126" s="324"/>
      <c r="J126" s="323"/>
      <c r="K126" s="317">
        <v>2</v>
      </c>
      <c r="W126" s="316"/>
      <c r="Y126" s="316"/>
      <c r="Z126" s="316"/>
    </row>
    <row r="127" spans="1:26" s="104" customFormat="1" ht="16.5" customHeight="1">
      <c r="B127" s="108"/>
      <c r="C127" s="329">
        <f>C126+1</f>
        <v>727</v>
      </c>
      <c r="D127" s="328"/>
      <c r="E127" s="327"/>
      <c r="F127" s="326" t="s">
        <v>692</v>
      </c>
      <c r="G127" s="325" t="s">
        <v>39</v>
      </c>
      <c r="H127" s="324">
        <v>20</v>
      </c>
      <c r="I127" s="324"/>
      <c r="J127" s="323"/>
      <c r="K127" s="317">
        <v>2</v>
      </c>
      <c r="W127" s="316"/>
      <c r="Y127" s="316"/>
      <c r="Z127" s="316"/>
    </row>
    <row r="128" spans="1:26" s="104" customFormat="1" ht="16.5" customHeight="1">
      <c r="B128" s="108"/>
      <c r="C128" s="329">
        <f>C127+1</f>
        <v>728</v>
      </c>
      <c r="D128" s="328"/>
      <c r="E128" s="327"/>
      <c r="F128" s="326" t="s">
        <v>691</v>
      </c>
      <c r="G128" s="325" t="s">
        <v>39</v>
      </c>
      <c r="H128" s="324">
        <v>20</v>
      </c>
      <c r="I128" s="324"/>
      <c r="J128" s="323"/>
      <c r="K128" s="317">
        <v>2</v>
      </c>
      <c r="W128" s="316"/>
      <c r="Y128" s="316"/>
      <c r="Z128" s="316"/>
    </row>
    <row r="129" spans="2:64" s="104" customFormat="1" ht="16.5" customHeight="1">
      <c r="B129" s="108"/>
      <c r="C129" s="329">
        <f>C128+1</f>
        <v>729</v>
      </c>
      <c r="D129" s="328"/>
      <c r="E129" s="327"/>
      <c r="F129" s="326" t="s">
        <v>690</v>
      </c>
      <c r="G129" s="325" t="s">
        <v>39</v>
      </c>
      <c r="H129" s="324">
        <v>80</v>
      </c>
      <c r="I129" s="324"/>
      <c r="J129" s="323"/>
      <c r="K129" s="317">
        <v>2</v>
      </c>
      <c r="W129" s="316"/>
      <c r="Y129" s="316"/>
      <c r="Z129" s="316"/>
    </row>
    <row r="130" spans="2:64" s="104" customFormat="1" ht="16.5" customHeight="1">
      <c r="B130" s="108"/>
      <c r="C130" s="329">
        <f>C129+1</f>
        <v>730</v>
      </c>
      <c r="D130" s="328"/>
      <c r="E130" s="327"/>
      <c r="F130" s="326" t="s">
        <v>689</v>
      </c>
      <c r="G130" s="325" t="s">
        <v>39</v>
      </c>
      <c r="H130" s="324">
        <v>20</v>
      </c>
      <c r="I130" s="324"/>
      <c r="J130" s="323"/>
      <c r="K130" s="317">
        <v>2</v>
      </c>
      <c r="W130" s="316"/>
      <c r="Y130" s="316"/>
      <c r="Z130" s="316"/>
    </row>
    <row r="131" spans="2:64" s="104" customFormat="1" ht="16.5" hidden="1" customHeight="1">
      <c r="B131" s="108"/>
      <c r="C131" s="330" t="s">
        <v>84</v>
      </c>
      <c r="D131" s="322"/>
      <c r="E131" s="321"/>
      <c r="F131" s="320"/>
      <c r="G131" s="319"/>
      <c r="H131" s="318"/>
      <c r="I131" s="318"/>
      <c r="J131" s="323"/>
      <c r="K131" s="317" t="s">
        <v>84</v>
      </c>
      <c r="W131" s="316"/>
      <c r="Y131" s="316"/>
      <c r="Z131" s="316"/>
    </row>
    <row r="132" spans="2:64" s="104" customFormat="1" ht="16.5" hidden="1" customHeight="1">
      <c r="B132" s="108"/>
      <c r="C132" s="330" t="s">
        <v>84</v>
      </c>
      <c r="D132" s="322"/>
      <c r="E132" s="321"/>
      <c r="F132" s="320"/>
      <c r="G132" s="319"/>
      <c r="H132" s="318"/>
      <c r="I132" s="318"/>
      <c r="J132" s="323"/>
      <c r="K132" s="317" t="s">
        <v>84</v>
      </c>
      <c r="W132" s="316"/>
      <c r="Y132" s="316"/>
      <c r="Z132" s="316"/>
    </row>
    <row r="133" spans="2:64" s="104" customFormat="1" ht="23.25" hidden="1" customHeight="1">
      <c r="B133" s="108"/>
      <c r="C133" s="330" t="s">
        <v>84</v>
      </c>
      <c r="D133" s="322"/>
      <c r="E133" s="321"/>
      <c r="F133" s="336" t="s">
        <v>166</v>
      </c>
      <c r="G133" s="319"/>
      <c r="H133" s="318"/>
      <c r="I133" s="318"/>
      <c r="J133" s="323"/>
      <c r="K133" s="317" t="s">
        <v>84</v>
      </c>
      <c r="W133" s="316"/>
      <c r="Y133" s="316"/>
      <c r="Z133" s="316"/>
    </row>
    <row r="134" spans="2:64" s="104" customFormat="1" ht="18.75" hidden="1" customHeight="1">
      <c r="B134" s="108"/>
      <c r="C134" s="330"/>
      <c r="D134" s="322"/>
      <c r="E134" s="321"/>
      <c r="F134" s="320"/>
      <c r="G134" s="319"/>
      <c r="H134" s="318"/>
      <c r="I134" s="318"/>
      <c r="J134" s="323"/>
      <c r="K134" s="317"/>
      <c r="W134" s="316"/>
      <c r="Y134" s="316"/>
      <c r="Z134" s="316"/>
    </row>
    <row r="135" spans="2:64" s="104" customFormat="1" ht="15" hidden="1" customHeight="1">
      <c r="B135" s="108"/>
      <c r="C135" s="330"/>
      <c r="D135" s="322"/>
      <c r="E135" s="321"/>
      <c r="F135" s="320"/>
      <c r="G135" s="319"/>
      <c r="H135" s="318"/>
      <c r="I135" s="318"/>
      <c r="J135" s="323"/>
      <c r="K135" s="317"/>
      <c r="W135" s="316"/>
      <c r="Y135" s="316"/>
      <c r="Z135" s="316"/>
    </row>
    <row r="136" spans="2:64" s="104" customFormat="1" ht="15" hidden="1" customHeight="1">
      <c r="B136" s="108"/>
      <c r="C136" s="330"/>
      <c r="D136" s="322"/>
      <c r="E136" s="321"/>
      <c r="F136" s="320"/>
      <c r="G136" s="319"/>
      <c r="H136" s="318"/>
      <c r="I136" s="318"/>
      <c r="J136" s="323"/>
      <c r="K136" s="317"/>
      <c r="W136" s="316"/>
      <c r="Y136" s="316"/>
      <c r="Z136" s="316"/>
    </row>
    <row r="137" spans="2:64" s="104" customFormat="1" ht="15" hidden="1" customHeight="1">
      <c r="B137" s="115"/>
      <c r="C137" s="330"/>
      <c r="D137" s="322"/>
      <c r="E137" s="321"/>
      <c r="F137" s="320"/>
      <c r="G137" s="319"/>
      <c r="H137" s="318"/>
      <c r="I137" s="318"/>
      <c r="J137" s="323"/>
      <c r="K137" s="317"/>
      <c r="L137" s="116"/>
      <c r="M137" s="335"/>
      <c r="N137" s="334"/>
      <c r="O137" s="333"/>
      <c r="P137" s="333"/>
      <c r="Q137" s="333"/>
      <c r="R137" s="332"/>
      <c r="S137" s="332"/>
      <c r="T137" s="332"/>
      <c r="U137" s="332"/>
      <c r="V137" s="332"/>
      <c r="W137" s="332"/>
      <c r="X137" s="331"/>
      <c r="AQ137" s="316"/>
      <c r="AS137" s="316"/>
      <c r="AT137" s="316"/>
      <c r="AX137" s="107"/>
      <c r="BD137" s="117"/>
      <c r="BE137" s="117"/>
      <c r="BF137" s="117"/>
      <c r="BG137" s="117"/>
      <c r="BH137" s="117"/>
      <c r="BI137" s="107"/>
      <c r="BJ137" s="117"/>
      <c r="BK137" s="107"/>
      <c r="BL137" s="316"/>
    </row>
    <row r="138" spans="2:64" s="104" customFormat="1" ht="23.25" hidden="1" customHeight="1">
      <c r="B138" s="108"/>
      <c r="C138" s="330"/>
      <c r="D138" s="322"/>
      <c r="E138" s="321"/>
      <c r="F138" s="320"/>
      <c r="G138" s="319"/>
      <c r="H138" s="318"/>
      <c r="I138" s="318"/>
      <c r="J138" s="323"/>
      <c r="K138" s="317"/>
      <c r="W138" s="316"/>
      <c r="Y138" s="316"/>
      <c r="Z138" s="316"/>
    </row>
    <row r="139" spans="2:64" s="104" customFormat="1" ht="18" hidden="1" customHeight="1">
      <c r="B139" s="108"/>
      <c r="C139" s="330"/>
      <c r="D139" s="322"/>
      <c r="E139" s="321"/>
      <c r="F139" s="320"/>
      <c r="G139" s="319"/>
      <c r="H139" s="318"/>
      <c r="I139" s="318"/>
      <c r="J139" s="323"/>
      <c r="K139" s="317"/>
      <c r="W139" s="316"/>
      <c r="Y139" s="316"/>
      <c r="Z139" s="316"/>
    </row>
    <row r="140" spans="2:64" s="104" customFormat="1" ht="16.5" hidden="1" customHeight="1">
      <c r="B140" s="108"/>
      <c r="C140" s="330"/>
      <c r="D140" s="322"/>
      <c r="E140" s="321"/>
      <c r="F140" s="320"/>
      <c r="G140" s="319"/>
      <c r="H140" s="318"/>
      <c r="I140" s="318"/>
      <c r="J140" s="323"/>
      <c r="K140" s="317"/>
      <c r="W140" s="316"/>
      <c r="Y140" s="316"/>
      <c r="Z140" s="316"/>
    </row>
    <row r="141" spans="2:64" s="104" customFormat="1" ht="16.5" hidden="1" customHeight="1">
      <c r="B141" s="108"/>
      <c r="C141" s="330"/>
      <c r="D141" s="322"/>
      <c r="E141" s="321"/>
      <c r="F141" s="320"/>
      <c r="G141" s="319"/>
      <c r="H141" s="318"/>
      <c r="I141" s="318"/>
      <c r="J141" s="323"/>
      <c r="K141" s="317"/>
      <c r="W141" s="316"/>
      <c r="Y141" s="316"/>
      <c r="Z141" s="316"/>
    </row>
    <row r="142" spans="2:64" s="104" customFormat="1" ht="16.5" hidden="1" customHeight="1">
      <c r="B142" s="108"/>
      <c r="C142" s="330"/>
      <c r="D142" s="322"/>
      <c r="E142" s="321"/>
      <c r="F142" s="320"/>
      <c r="G142" s="319"/>
      <c r="H142" s="318"/>
      <c r="I142" s="318"/>
      <c r="J142" s="323"/>
      <c r="K142" s="317"/>
      <c r="W142" s="316"/>
      <c r="Y142" s="316"/>
      <c r="Z142" s="316"/>
    </row>
    <row r="143" spans="2:64" s="104" customFormat="1" ht="16.5" hidden="1" customHeight="1">
      <c r="B143" s="108"/>
      <c r="C143" s="330"/>
      <c r="D143" s="322"/>
      <c r="E143" s="321"/>
      <c r="F143" s="320"/>
      <c r="G143" s="319"/>
      <c r="H143" s="318"/>
      <c r="I143" s="318"/>
      <c r="J143" s="323"/>
      <c r="K143" s="317"/>
      <c r="W143" s="316"/>
      <c r="Y143" s="316"/>
      <c r="Z143" s="316"/>
    </row>
    <row r="144" spans="2:64" s="104" customFormat="1" ht="16.5" hidden="1" customHeight="1">
      <c r="B144" s="108"/>
      <c r="C144" s="330"/>
      <c r="D144" s="322"/>
      <c r="E144" s="321"/>
      <c r="F144" s="320"/>
      <c r="G144" s="319"/>
      <c r="H144" s="318"/>
      <c r="I144" s="318"/>
      <c r="J144" s="323"/>
      <c r="K144" s="317"/>
      <c r="W144" s="316"/>
      <c r="Y144" s="316"/>
      <c r="Z144" s="316"/>
    </row>
    <row r="145" spans="2:26" s="104" customFormat="1" ht="16.5" hidden="1" customHeight="1">
      <c r="B145" s="108"/>
      <c r="C145" s="330"/>
      <c r="D145" s="322"/>
      <c r="E145" s="321"/>
      <c r="F145" s="320"/>
      <c r="G145" s="319"/>
      <c r="H145" s="318"/>
      <c r="I145" s="318"/>
      <c r="J145" s="323"/>
      <c r="K145" s="317"/>
      <c r="W145" s="316"/>
      <c r="Y145" s="316"/>
      <c r="Z145" s="316"/>
    </row>
    <row r="146" spans="2:26" s="104" customFormat="1" ht="16.5" hidden="1" customHeight="1">
      <c r="B146" s="108"/>
      <c r="C146" s="330"/>
      <c r="D146" s="322"/>
      <c r="E146" s="321"/>
      <c r="F146" s="320"/>
      <c r="G146" s="319"/>
      <c r="H146" s="318"/>
      <c r="I146" s="318"/>
      <c r="J146" s="323"/>
      <c r="K146" s="317"/>
      <c r="W146" s="316"/>
      <c r="Y146" s="316"/>
      <c r="Z146" s="316"/>
    </row>
    <row r="147" spans="2:26" s="104" customFormat="1" ht="16.5" hidden="1" customHeight="1">
      <c r="B147" s="108"/>
      <c r="C147" s="330"/>
      <c r="D147" s="322"/>
      <c r="E147" s="321"/>
      <c r="F147" s="320"/>
      <c r="G147" s="319"/>
      <c r="H147" s="318"/>
      <c r="I147" s="318"/>
      <c r="J147" s="323"/>
      <c r="K147" s="317"/>
      <c r="W147" s="316"/>
      <c r="Y147" s="316"/>
      <c r="Z147" s="316"/>
    </row>
    <row r="148" spans="2:26" s="104" customFormat="1" ht="16.5" hidden="1" customHeight="1">
      <c r="B148" s="108"/>
      <c r="C148" s="330"/>
      <c r="D148" s="322"/>
      <c r="E148" s="321"/>
      <c r="F148" s="320"/>
      <c r="G148" s="319"/>
      <c r="H148" s="318"/>
      <c r="I148" s="318"/>
      <c r="J148" s="323"/>
      <c r="K148" s="317"/>
      <c r="W148" s="316"/>
      <c r="Y148" s="316"/>
      <c r="Z148" s="316"/>
    </row>
    <row r="149" spans="2:26" s="104" customFormat="1" ht="15" hidden="1" customHeight="1">
      <c r="B149" s="108"/>
      <c r="C149" s="330"/>
      <c r="D149" s="322"/>
      <c r="E149" s="321"/>
      <c r="F149" s="320"/>
      <c r="G149" s="319"/>
      <c r="H149" s="318"/>
      <c r="I149" s="318"/>
      <c r="J149" s="323"/>
      <c r="K149" s="317"/>
      <c r="W149" s="316"/>
      <c r="Y149" s="316"/>
      <c r="Z149" s="316"/>
    </row>
    <row r="150" spans="2:26" s="104" customFormat="1" ht="15.75" hidden="1" customHeight="1">
      <c r="B150" s="108"/>
      <c r="C150" s="330"/>
      <c r="D150" s="322"/>
      <c r="E150" s="321"/>
      <c r="F150" s="320"/>
      <c r="G150" s="319"/>
      <c r="H150" s="318"/>
      <c r="I150" s="318"/>
      <c r="J150" s="323"/>
      <c r="K150" s="317"/>
      <c r="W150" s="316"/>
      <c r="Y150" s="316"/>
      <c r="Z150" s="316"/>
    </row>
    <row r="151" spans="2:26" s="104" customFormat="1" ht="16.5" hidden="1" customHeight="1">
      <c r="B151" s="108"/>
      <c r="C151" s="330"/>
      <c r="D151" s="322"/>
      <c r="E151" s="321"/>
      <c r="F151" s="320"/>
      <c r="G151" s="319"/>
      <c r="H151" s="318"/>
      <c r="I151" s="318"/>
      <c r="J151" s="323"/>
      <c r="K151" s="317"/>
      <c r="W151" s="316"/>
      <c r="Y151" s="316"/>
      <c r="Z151" s="316"/>
    </row>
    <row r="152" spans="2:26" s="104" customFormat="1" ht="16.5" hidden="1" customHeight="1">
      <c r="B152" s="108"/>
      <c r="C152" s="330"/>
      <c r="D152" s="322"/>
      <c r="E152" s="321"/>
      <c r="F152" s="320"/>
      <c r="G152" s="319"/>
      <c r="H152" s="318"/>
      <c r="I152" s="318"/>
      <c r="J152" s="323"/>
      <c r="K152" s="317"/>
      <c r="W152" s="316"/>
      <c r="Y152" s="316"/>
      <c r="Z152" s="316"/>
    </row>
    <row r="153" spans="2:26" s="104" customFormat="1" ht="16.5" hidden="1" customHeight="1">
      <c r="B153" s="108"/>
      <c r="C153" s="330"/>
      <c r="D153" s="322"/>
      <c r="E153" s="321"/>
      <c r="F153" s="320"/>
      <c r="G153" s="319"/>
      <c r="H153" s="318"/>
      <c r="I153" s="318"/>
      <c r="J153" s="323"/>
      <c r="K153" s="317"/>
      <c r="W153" s="316"/>
      <c r="Y153" s="316"/>
      <c r="Z153" s="316"/>
    </row>
    <row r="154" spans="2:26" s="104" customFormat="1" ht="16.5" hidden="1" customHeight="1">
      <c r="B154" s="108"/>
      <c r="C154" s="330"/>
      <c r="D154" s="322"/>
      <c r="E154" s="321"/>
      <c r="F154" s="320"/>
      <c r="G154" s="319"/>
      <c r="H154" s="318"/>
      <c r="I154" s="318"/>
      <c r="J154" s="323"/>
      <c r="K154" s="317"/>
      <c r="W154" s="316"/>
      <c r="Y154" s="316"/>
      <c r="Z154" s="316"/>
    </row>
    <row r="155" spans="2:26" s="104" customFormat="1" ht="16.5" hidden="1" customHeight="1">
      <c r="B155" s="108"/>
      <c r="C155" s="330"/>
      <c r="D155" s="322"/>
      <c r="E155" s="321"/>
      <c r="F155" s="320"/>
      <c r="G155" s="319"/>
      <c r="H155" s="318"/>
      <c r="I155" s="318"/>
      <c r="J155" s="323"/>
      <c r="K155" s="317"/>
      <c r="W155" s="316"/>
      <c r="Y155" s="316"/>
      <c r="Z155" s="316"/>
    </row>
    <row r="156" spans="2:26" s="104" customFormat="1" ht="16.5" hidden="1" customHeight="1">
      <c r="B156" s="108"/>
      <c r="C156" s="330"/>
      <c r="D156" s="322"/>
      <c r="E156" s="321"/>
      <c r="F156" s="320"/>
      <c r="G156" s="319"/>
      <c r="H156" s="318"/>
      <c r="I156" s="318"/>
      <c r="J156" s="323"/>
      <c r="K156" s="317"/>
      <c r="W156" s="316"/>
      <c r="Y156" s="316"/>
      <c r="Z156" s="316"/>
    </row>
    <row r="157" spans="2:26" s="104" customFormat="1" ht="16.5" customHeight="1">
      <c r="B157" s="108"/>
      <c r="C157" s="329">
        <v>822</v>
      </c>
      <c r="D157" s="328"/>
      <c r="E157" s="327"/>
      <c r="F157" s="326" t="s">
        <v>172</v>
      </c>
      <c r="G157" s="325" t="s">
        <v>39</v>
      </c>
      <c r="H157" s="324">
        <v>160</v>
      </c>
      <c r="I157" s="324"/>
      <c r="J157" s="323"/>
      <c r="K157" s="317">
        <v>2</v>
      </c>
      <c r="W157" s="316"/>
      <c r="Y157" s="316"/>
      <c r="Z157" s="316"/>
    </row>
    <row r="158" spans="2:26" s="104" customFormat="1" ht="126" hidden="1" customHeight="1">
      <c r="B158" s="108"/>
      <c r="C158" s="322" t="s">
        <v>84</v>
      </c>
      <c r="D158" s="322"/>
      <c r="E158" s="321"/>
      <c r="F158" s="320" t="s">
        <v>190</v>
      </c>
      <c r="G158" s="319" t="s">
        <v>43</v>
      </c>
      <c r="H158" s="318"/>
      <c r="I158" s="318"/>
      <c r="J158" s="318"/>
      <c r="K158" s="317" t="s">
        <v>84</v>
      </c>
      <c r="W158" s="316"/>
      <c r="Y158" s="316"/>
      <c r="Z158" s="316"/>
    </row>
    <row r="159" spans="2:26" s="311" customFormat="1" hidden="1">
      <c r="D159" s="315"/>
      <c r="E159" s="312"/>
      <c r="F159" s="314"/>
      <c r="H159" s="312" t="s">
        <v>43</v>
      </c>
      <c r="K159" s="313"/>
      <c r="Y159" s="312"/>
      <c r="Z159" s="312"/>
    </row>
    <row r="160" spans="2:26" ht="16.5" customHeight="1">
      <c r="C160" s="329">
        <v>823</v>
      </c>
      <c r="D160" s="328"/>
      <c r="E160" s="327"/>
      <c r="F160" s="326" t="s">
        <v>760</v>
      </c>
      <c r="G160" s="325" t="s">
        <v>44</v>
      </c>
      <c r="H160" s="324">
        <v>1</v>
      </c>
      <c r="I160" s="324"/>
      <c r="J160" s="323"/>
      <c r="K160" s="317">
        <v>2</v>
      </c>
    </row>
  </sheetData>
  <autoFilter ref="C30:K159" xr:uid="{00000000-0001-0000-0200-000000000000}">
    <filterColumn colId="8">
      <filters>
        <filter val="2"/>
      </filters>
    </filterColumn>
  </autoFilter>
  <mergeCells count="4">
    <mergeCell ref="E12:H12"/>
    <mergeCell ref="E18:F18"/>
    <mergeCell ref="E13:H13"/>
    <mergeCell ref="E7:H8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1819B-605F-4FA8-97EA-8E728E286A13}">
  <sheetPr>
    <pageSetUpPr fitToPage="1"/>
  </sheetPr>
  <dimension ref="A2:R203"/>
  <sheetViews>
    <sheetView showGridLines="0" showWhiteSpace="0" view="pageLayout" topLeftCell="A11" zoomScaleNormal="80" workbookViewId="0">
      <selection activeCell="D24" sqref="D24"/>
    </sheetView>
  </sheetViews>
  <sheetFormatPr defaultRowHeight="11.25"/>
  <cols>
    <col min="1" max="1" width="7.140625" style="105" customWidth="1"/>
    <col min="2" max="2" width="1" style="105" customWidth="1"/>
    <col min="3" max="3" width="8.85546875" style="105" customWidth="1"/>
    <col min="4" max="4" width="4.5703125" style="105" customWidth="1"/>
    <col min="5" max="5" width="14.7109375" style="105" customWidth="1"/>
    <col min="6" max="6" width="43.5703125" style="105" customWidth="1"/>
    <col min="7" max="7" width="6.42578125" style="105" customWidth="1"/>
    <col min="8" max="8" width="12" style="105" customWidth="1"/>
    <col min="9" max="9" width="13.5703125" style="105" customWidth="1"/>
    <col min="10" max="11" width="19.140625" style="105" customWidth="1"/>
    <col min="12" max="12" width="1" style="105" customWidth="1"/>
    <col min="13" max="13" width="12.85546875" style="105" customWidth="1"/>
    <col min="14" max="16" width="9.140625" style="105"/>
    <col min="17" max="17" width="33" style="105" customWidth="1"/>
    <col min="18" max="18" width="28.140625" style="105" customWidth="1"/>
    <col min="19" max="19" width="8" style="105" customWidth="1"/>
    <col min="20" max="16384" width="9.140625" style="105"/>
  </cols>
  <sheetData>
    <row r="2" spans="2:12" ht="36.950000000000003" customHeight="1"/>
    <row r="3" spans="2:12" s="104" customFormat="1" ht="6.95" customHeight="1">
      <c r="B3" s="213"/>
      <c r="C3" s="103"/>
      <c r="D3" s="103"/>
      <c r="E3" s="103"/>
      <c r="F3" s="103"/>
      <c r="G3" s="103"/>
      <c r="H3" s="103"/>
      <c r="I3" s="103"/>
      <c r="J3" s="103"/>
      <c r="K3" s="103"/>
      <c r="L3" s="214"/>
    </row>
    <row r="4" spans="2:12" s="104" customFormat="1" ht="24.95" customHeight="1">
      <c r="B4" s="116"/>
      <c r="C4" s="387" t="s">
        <v>58</v>
      </c>
      <c r="L4" s="215"/>
    </row>
    <row r="5" spans="2:12" s="104" customFormat="1" ht="6.95" customHeight="1">
      <c r="B5" s="116"/>
      <c r="L5" s="215"/>
    </row>
    <row r="6" spans="2:12" s="104" customFormat="1" ht="12" customHeight="1">
      <c r="B6" s="116"/>
      <c r="C6" s="385" t="s">
        <v>27</v>
      </c>
      <c r="E6" s="481" t="s">
        <v>390</v>
      </c>
      <c r="F6" s="481"/>
      <c r="G6" s="481"/>
      <c r="H6" s="481"/>
      <c r="L6" s="215"/>
    </row>
    <row r="7" spans="2:12" s="104" customFormat="1" ht="33" customHeight="1">
      <c r="B7" s="116"/>
      <c r="E7" s="481"/>
      <c r="F7" s="481"/>
      <c r="G7" s="481"/>
      <c r="H7" s="481"/>
      <c r="L7" s="215"/>
    </row>
    <row r="8" spans="2:12" ht="12" customHeight="1">
      <c r="B8" s="216"/>
      <c r="C8" s="385" t="s">
        <v>59</v>
      </c>
      <c r="E8" s="105" t="s">
        <v>391</v>
      </c>
      <c r="L8" s="217"/>
    </row>
    <row r="9" spans="2:12" s="104" customFormat="1" ht="16.5" customHeight="1">
      <c r="B9" s="116"/>
      <c r="E9" s="105" t="s">
        <v>60</v>
      </c>
      <c r="F9" s="105"/>
      <c r="G9" s="105"/>
      <c r="H9" s="105"/>
      <c r="L9" s="215"/>
    </row>
    <row r="10" spans="2:12" s="104" customFormat="1" ht="12" customHeight="1">
      <c r="B10" s="116"/>
      <c r="C10" s="385" t="s">
        <v>61</v>
      </c>
      <c r="L10" s="215"/>
    </row>
    <row r="11" spans="2:12" s="104" customFormat="1" ht="16.5" customHeight="1">
      <c r="B11" s="116"/>
      <c r="E11" s="478" t="s">
        <v>578</v>
      </c>
      <c r="F11" s="479"/>
      <c r="G11" s="479"/>
      <c r="H11" s="479"/>
      <c r="L11" s="215"/>
    </row>
    <row r="12" spans="2:12" s="104" customFormat="1" ht="6.95" customHeight="1">
      <c r="B12" s="116"/>
      <c r="L12" s="215"/>
    </row>
    <row r="13" spans="2:12" s="104" customFormat="1" ht="12" customHeight="1">
      <c r="B13" s="116"/>
      <c r="C13" s="385" t="s">
        <v>63</v>
      </c>
      <c r="D13" s="385"/>
      <c r="F13" s="386"/>
      <c r="I13" s="385" t="s">
        <v>64</v>
      </c>
      <c r="J13" s="386"/>
      <c r="L13" s="215"/>
    </row>
    <row r="14" spans="2:12" s="104" customFormat="1" ht="12" customHeight="1">
      <c r="B14" s="116"/>
      <c r="C14" s="385" t="s">
        <v>28</v>
      </c>
      <c r="F14" s="386"/>
      <c r="I14" s="385" t="s">
        <v>65</v>
      </c>
      <c r="J14" s="414" t="s">
        <v>737</v>
      </c>
      <c r="L14" s="215"/>
    </row>
    <row r="15" spans="2:12" s="104" customFormat="1" ht="6.95" customHeight="1">
      <c r="B15" s="116"/>
      <c r="L15" s="215"/>
    </row>
    <row r="16" spans="2:12" s="104" customFormat="1" ht="40.15" customHeight="1">
      <c r="B16" s="116"/>
      <c r="C16" s="385" t="s">
        <v>66</v>
      </c>
      <c r="E16" s="487" t="s">
        <v>393</v>
      </c>
      <c r="F16" s="487"/>
      <c r="I16" s="385" t="s">
        <v>17</v>
      </c>
      <c r="J16" s="384" t="s">
        <v>394</v>
      </c>
      <c r="L16" s="215"/>
    </row>
    <row r="17" spans="1:12" s="104" customFormat="1" ht="40.15" customHeight="1">
      <c r="B17" s="116"/>
      <c r="C17" s="385" t="s">
        <v>16</v>
      </c>
      <c r="E17" s="480" t="s">
        <v>68</v>
      </c>
      <c r="F17" s="480"/>
      <c r="I17" s="385" t="s">
        <v>69</v>
      </c>
      <c r="J17" s="384"/>
      <c r="L17" s="215"/>
    </row>
    <row r="18" spans="1:12" s="104" customFormat="1" ht="10.35" customHeight="1">
      <c r="B18" s="116"/>
      <c r="E18" s="219"/>
      <c r="L18" s="215"/>
    </row>
    <row r="19" spans="1:12" s="106" customFormat="1" ht="29.25" customHeight="1">
      <c r="B19" s="220"/>
      <c r="C19" s="383" t="s">
        <v>70</v>
      </c>
      <c r="D19" s="382" t="s">
        <v>71</v>
      </c>
      <c r="E19" s="382" t="s">
        <v>72</v>
      </c>
      <c r="F19" s="382" t="s">
        <v>73</v>
      </c>
      <c r="G19" s="382" t="s">
        <v>36</v>
      </c>
      <c r="H19" s="382" t="s">
        <v>74</v>
      </c>
      <c r="I19" s="382" t="s">
        <v>395</v>
      </c>
      <c r="J19" s="382" t="s">
        <v>396</v>
      </c>
      <c r="K19" s="413" t="s">
        <v>397</v>
      </c>
      <c r="L19" s="222"/>
    </row>
    <row r="20" spans="1:12" s="104" customFormat="1" ht="22.9" customHeight="1">
      <c r="B20" s="116"/>
      <c r="C20" s="380" t="s">
        <v>78</v>
      </c>
      <c r="J20" s="379">
        <f>SUM(J21:J383)</f>
        <v>0</v>
      </c>
      <c r="L20" s="215"/>
    </row>
    <row r="21" spans="1:12" s="311" customFormat="1" ht="26.25" customHeight="1">
      <c r="A21" s="104"/>
      <c r="B21" s="396"/>
      <c r="C21" s="322" t="str">
        <f>IFERROR(IF(ISNUMBER(H21),IF(ISNUMBER(#REF!),#REF!+1,IF(ISNUMBER(#REF!),#REF!+1,#REF!+1)),""),"")</f>
        <v/>
      </c>
      <c r="D21" s="322"/>
      <c r="E21" s="321"/>
      <c r="F21" s="412" t="s">
        <v>579</v>
      </c>
      <c r="G21" s="319"/>
      <c r="H21" s="395"/>
      <c r="I21" s="318"/>
      <c r="J21" s="318"/>
      <c r="K21" s="320"/>
      <c r="L21" s="252"/>
    </row>
    <row r="22" spans="1:12" s="311" customFormat="1" ht="15">
      <c r="A22" s="104"/>
      <c r="B22" s="396"/>
      <c r="C22" s="322" t="str">
        <f>IFERROR(IF(ISNUMBER(H22),IF(ISNUMBER(#REF!),#REF!+1,IF(ISNUMBER(H21),C21+1,#REF!+1)),""),"")</f>
        <v/>
      </c>
      <c r="D22" s="322"/>
      <c r="E22" s="321"/>
      <c r="F22" s="411" t="s">
        <v>580</v>
      </c>
      <c r="G22" s="319"/>
      <c r="H22" s="395"/>
      <c r="I22" s="318"/>
      <c r="J22" s="318"/>
      <c r="K22" s="320"/>
      <c r="L22" s="252"/>
    </row>
    <row r="23" spans="1:12" s="311" customFormat="1" ht="12">
      <c r="A23" s="104"/>
      <c r="B23" s="396"/>
      <c r="C23" s="322">
        <f>'VZT 1E'!C102+1</f>
        <v>63</v>
      </c>
      <c r="D23" s="322"/>
      <c r="E23" s="321"/>
      <c r="F23" s="410" t="s">
        <v>407</v>
      </c>
      <c r="G23" s="110"/>
      <c r="H23" s="395"/>
      <c r="I23" s="318"/>
      <c r="J23" s="318"/>
      <c r="K23" s="320"/>
      <c r="L23" s="252"/>
    </row>
    <row r="24" spans="1:12" s="311" customFormat="1" ht="33.75">
      <c r="A24" s="104"/>
      <c r="B24" s="396"/>
      <c r="C24" s="322" t="str">
        <f>IFERROR(IF(ISNUMBER(H24),IF(ISNUMBER(#REF!),#REF!+1,IF(ISNUMBER(H23),C23+1,C22+1)),""),"")</f>
        <v/>
      </c>
      <c r="D24" s="322"/>
      <c r="E24" s="321"/>
      <c r="F24" s="408" t="s">
        <v>581</v>
      </c>
      <c r="G24" s="110"/>
      <c r="H24" s="395"/>
      <c r="I24" s="318"/>
      <c r="J24" s="318"/>
      <c r="K24" s="320"/>
      <c r="L24" s="252"/>
    </row>
    <row r="25" spans="1:12" s="311" customFormat="1" ht="12">
      <c r="A25" s="104"/>
      <c r="B25" s="396"/>
      <c r="C25" s="322">
        <f>IFERROR(IF(ISNUMBER(H25),IF(ISNUMBER(#REF!),#REF!+1,IF(ISNUMBER(H24),C24+1,C23+1)),""),"")</f>
        <v>64</v>
      </c>
      <c r="D25" s="322"/>
      <c r="E25" s="321"/>
      <c r="F25" s="109" t="s">
        <v>408</v>
      </c>
      <c r="G25" s="110" t="s">
        <v>44</v>
      </c>
      <c r="H25" s="395">
        <v>1</v>
      </c>
      <c r="I25" s="318"/>
      <c r="J25" s="318">
        <f>H25*I25</f>
        <v>0</v>
      </c>
      <c r="K25" s="320"/>
      <c r="L25" s="252"/>
    </row>
    <row r="26" spans="1:12" s="311" customFormat="1" ht="12">
      <c r="A26" s="104"/>
      <c r="B26" s="396"/>
      <c r="C26" s="322">
        <f>IFERROR(IF(ISNUMBER(H26),IF(ISNUMBER(#REF!),#REF!+1,IF(ISNUMBER(H25),C25+1,C24+1)),""),"")</f>
        <v>65</v>
      </c>
      <c r="D26" s="322"/>
      <c r="E26" s="321"/>
      <c r="F26" s="109" t="s">
        <v>409</v>
      </c>
      <c r="G26" s="110" t="s">
        <v>410</v>
      </c>
      <c r="H26" s="395">
        <v>6</v>
      </c>
      <c r="I26" s="318"/>
      <c r="J26" s="318">
        <f>H26*I26</f>
        <v>0</v>
      </c>
      <c r="K26" s="320"/>
      <c r="L26" s="252"/>
    </row>
    <row r="27" spans="1:12" s="311" customFormat="1" ht="12">
      <c r="A27" s="104"/>
      <c r="B27" s="396"/>
      <c r="C27" s="322">
        <f>IFERROR(IF(ISNUMBER(H27),IF(ISNUMBER(#REF!),#REF!+1,IF(ISNUMBER(H26),C26+1,C25+1)),""),"")</f>
        <v>66</v>
      </c>
      <c r="D27" s="322"/>
      <c r="E27" s="321"/>
      <c r="F27" s="109" t="s">
        <v>411</v>
      </c>
      <c r="G27" s="110" t="s">
        <v>410</v>
      </c>
      <c r="H27" s="395">
        <v>4</v>
      </c>
      <c r="I27" s="318"/>
      <c r="J27" s="318">
        <f>H27*I27</f>
        <v>0</v>
      </c>
      <c r="K27" s="320"/>
      <c r="L27" s="252"/>
    </row>
    <row r="28" spans="1:12" s="311" customFormat="1" ht="12">
      <c r="A28" s="104"/>
      <c r="B28" s="396"/>
      <c r="C28" s="322">
        <f>IFERROR(IF(ISNUMBER(H28),IF(ISNUMBER(#REF!),#REF!+1,IF(ISNUMBER(H27),C27+1,C26+1)),""),"")</f>
        <v>67</v>
      </c>
      <c r="D28" s="322"/>
      <c r="E28" s="321"/>
      <c r="F28" s="109" t="s">
        <v>412</v>
      </c>
      <c r="G28" s="110" t="s">
        <v>410</v>
      </c>
      <c r="H28" s="395">
        <v>6</v>
      </c>
      <c r="I28" s="318"/>
      <c r="J28" s="318">
        <f>H28*I28</f>
        <v>0</v>
      </c>
      <c r="K28" s="320"/>
      <c r="L28" s="252"/>
    </row>
    <row r="29" spans="1:12" s="311" customFormat="1" ht="15">
      <c r="A29" s="104"/>
      <c r="B29" s="396"/>
      <c r="C29" s="322" t="str">
        <f>IFERROR(IF(ISNUMBER(H29),IF(ISNUMBER(#REF!),#REF!+1,IF(ISNUMBER(H28),C28+1,C27+1)),""),"")</f>
        <v/>
      </c>
      <c r="D29" s="322"/>
      <c r="E29" s="321"/>
      <c r="F29" s="407" t="s">
        <v>582</v>
      </c>
      <c r="G29" s="319"/>
      <c r="H29" s="395"/>
      <c r="I29" s="318"/>
      <c r="J29" s="318"/>
      <c r="K29" s="320"/>
      <c r="L29" s="252"/>
    </row>
    <row r="30" spans="1:12" s="311" customFormat="1" ht="24">
      <c r="A30" s="104"/>
      <c r="B30" s="396"/>
      <c r="C30" s="322">
        <v>65</v>
      </c>
      <c r="D30" s="322"/>
      <c r="E30" s="321" t="s">
        <v>583</v>
      </c>
      <c r="F30" s="321" t="s">
        <v>584</v>
      </c>
      <c r="G30" s="319" t="s">
        <v>44</v>
      </c>
      <c r="H30" s="395">
        <v>1</v>
      </c>
      <c r="I30" s="318"/>
      <c r="J30" s="318">
        <f>ROUND(I30*H30,2)</f>
        <v>0</v>
      </c>
      <c r="K30" s="320"/>
      <c r="L30" s="252"/>
    </row>
    <row r="31" spans="1:12" s="311" customFormat="1" ht="24">
      <c r="A31" s="104"/>
      <c r="B31" s="396"/>
      <c r="C31" s="322">
        <f>IFERROR(IF(ISNUMBER(H31),IF(ISNUMBER(#REF!),#REF!+1,IF(ISNUMBER(H30),C30+1,#REF!+1)),""),"")</f>
        <v>66</v>
      </c>
      <c r="D31" s="322"/>
      <c r="E31" s="321"/>
      <c r="F31" s="409" t="s">
        <v>585</v>
      </c>
      <c r="G31" s="319" t="s">
        <v>44</v>
      </c>
      <c r="H31" s="395">
        <v>1</v>
      </c>
      <c r="I31" s="318"/>
      <c r="J31" s="318">
        <f>ROUND(I31*H31,2)</f>
        <v>0</v>
      </c>
      <c r="K31" s="320"/>
      <c r="L31" s="252"/>
    </row>
    <row r="32" spans="1:12" s="311" customFormat="1" ht="67.5">
      <c r="A32" s="104"/>
      <c r="B32" s="396"/>
      <c r="C32" s="322" t="str">
        <f>IFERROR(IF(ISNUMBER(H32),IF(ISNUMBER(#REF!),#REF!+1,IF(ISNUMBER(H31),C31+1,C30+1)),""),"")</f>
        <v/>
      </c>
      <c r="D32" s="322"/>
      <c r="E32" s="321"/>
      <c r="F32" s="408" t="s">
        <v>736</v>
      </c>
      <c r="G32" s="319"/>
      <c r="H32" s="395"/>
      <c r="I32" s="318"/>
      <c r="J32" s="318"/>
      <c r="K32" s="320"/>
      <c r="L32" s="252"/>
    </row>
    <row r="33" spans="1:18" s="311" customFormat="1" ht="133.5">
      <c r="A33" s="104"/>
      <c r="B33" s="396"/>
      <c r="C33" s="322">
        <f>IFERROR(IF(ISNUMBER(H33),IF(ISNUMBER(#REF!),#REF!+1,IF(ISNUMBER(H32),C32+1,C31+1)),""),"")</f>
        <v>67</v>
      </c>
      <c r="D33" s="322"/>
      <c r="E33" s="321" t="s">
        <v>586</v>
      </c>
      <c r="F33" s="320" t="s">
        <v>735</v>
      </c>
      <c r="G33" s="319" t="s">
        <v>44</v>
      </c>
      <c r="H33" s="395">
        <v>2</v>
      </c>
      <c r="I33" s="318"/>
      <c r="J33" s="318">
        <f>ROUND(I33*H33,2)</f>
        <v>0</v>
      </c>
      <c r="K33" s="320"/>
      <c r="L33" s="252"/>
    </row>
    <row r="34" spans="1:18" s="311" customFormat="1" ht="36">
      <c r="A34" s="104"/>
      <c r="B34" s="396"/>
      <c r="C34" s="322">
        <f>IFERROR(IF(ISNUMBER(H34),IF(ISNUMBER(#REF!),#REF!+1,IF(ISNUMBER(H33),C33+1,C32+1)),""),"")</f>
        <v>68</v>
      </c>
      <c r="D34" s="322"/>
      <c r="E34" s="321"/>
      <c r="F34" s="109" t="s">
        <v>587</v>
      </c>
      <c r="G34" s="319" t="s">
        <v>44</v>
      </c>
      <c r="H34" s="395">
        <v>2</v>
      </c>
      <c r="I34" s="318"/>
      <c r="J34" s="318">
        <f>ROUND(I34*H34,2)</f>
        <v>0</v>
      </c>
      <c r="K34" s="320"/>
      <c r="L34" s="252"/>
    </row>
    <row r="35" spans="1:18" s="311" customFormat="1" ht="45">
      <c r="A35" s="104"/>
      <c r="B35" s="396"/>
      <c r="C35" s="322" t="str">
        <f>IFERROR(IF(ISNUMBER(H35),IF(ISNUMBER(#REF!),#REF!+1,IF(ISNUMBER(H34),C34+1,C33+1)),""),"")</f>
        <v/>
      </c>
      <c r="D35" s="322"/>
      <c r="E35" s="109"/>
      <c r="F35" s="200" t="s">
        <v>588</v>
      </c>
      <c r="G35" s="319"/>
      <c r="H35" s="395"/>
      <c r="I35" s="318"/>
      <c r="J35" s="318"/>
      <c r="K35" s="320"/>
      <c r="L35" s="252"/>
    </row>
    <row r="36" spans="1:18" s="311" customFormat="1" ht="36">
      <c r="A36" s="104"/>
      <c r="B36" s="396"/>
      <c r="C36" s="322">
        <f>IFERROR(IF(ISNUMBER(H36),IF(ISNUMBER(#REF!),#REF!+1,IF(ISNUMBER(H35),C35+1,C34+1)),""),"")</f>
        <v>69</v>
      </c>
      <c r="D36" s="322"/>
      <c r="E36" s="321" t="s">
        <v>589</v>
      </c>
      <c r="F36" s="109" t="s">
        <v>734</v>
      </c>
      <c r="G36" s="319" t="s">
        <v>44</v>
      </c>
      <c r="H36" s="395">
        <v>1</v>
      </c>
      <c r="I36" s="318"/>
      <c r="J36" s="318">
        <f>ROUND(I36*H36,2)</f>
        <v>0</v>
      </c>
      <c r="K36" s="320"/>
      <c r="L36" s="252"/>
    </row>
    <row r="37" spans="1:18" s="311" customFormat="1" ht="24">
      <c r="A37" s="104"/>
      <c r="B37" s="396"/>
      <c r="C37" s="322">
        <f>IFERROR(IF(ISNUMBER(H37),IF(ISNUMBER(#REF!),#REF!+1,IF(ISNUMBER(H36),C36+1,C35+1)),""),"")</f>
        <v>70</v>
      </c>
      <c r="D37" s="322"/>
      <c r="E37" s="321"/>
      <c r="F37" s="109" t="s">
        <v>590</v>
      </c>
      <c r="G37" s="319" t="s">
        <v>44</v>
      </c>
      <c r="H37" s="395">
        <v>1</v>
      </c>
      <c r="I37" s="318"/>
      <c r="J37" s="318">
        <f>ROUND(I37*H37,2)</f>
        <v>0</v>
      </c>
      <c r="K37" s="320"/>
      <c r="L37" s="252"/>
    </row>
    <row r="38" spans="1:18" s="311" customFormat="1" ht="112.5">
      <c r="A38" s="104"/>
      <c r="B38" s="396"/>
      <c r="C38" s="322" t="str">
        <f>IFERROR(IF(ISNUMBER(H38),IF(ISNUMBER(#REF!),#REF!+1,IF(ISNUMBER(H37),C37+1,C36+1)),""),"")</f>
        <v/>
      </c>
      <c r="D38" s="322"/>
      <c r="E38" s="321"/>
      <c r="F38" s="408" t="s">
        <v>733</v>
      </c>
      <c r="G38" s="319"/>
      <c r="H38" s="395"/>
      <c r="I38" s="318"/>
      <c r="J38" s="318"/>
      <c r="K38" s="320"/>
      <c r="L38" s="252"/>
      <c r="P38" s="311">
        <f>R38/Q38</f>
        <v>12.649072159459745</v>
      </c>
      <c r="Q38" s="311">
        <f>27.757*(((16+1023)+(1004+1009))/4)*(((3879+3766)+(3905+3802))/4)</f>
        <v>81283432.258000001</v>
      </c>
      <c r="R38" s="311">
        <f>48.96*5*4200*1000</f>
        <v>1028160000</v>
      </c>
    </row>
    <row r="39" spans="1:18" s="311" customFormat="1" ht="24">
      <c r="A39" s="104"/>
      <c r="B39" s="396"/>
      <c r="C39" s="322">
        <f>IFERROR(IF(ISNUMBER(H39),IF(ISNUMBER(#REF!),#REF!+1,IF(ISNUMBER(H38),C38+1,C37+1)),""),"")</f>
        <v>71</v>
      </c>
      <c r="D39" s="322"/>
      <c r="E39" s="321" t="s">
        <v>591</v>
      </c>
      <c r="F39" s="109" t="s">
        <v>732</v>
      </c>
      <c r="G39" s="319" t="s">
        <v>44</v>
      </c>
      <c r="H39" s="395">
        <v>1</v>
      </c>
      <c r="I39" s="318"/>
      <c r="J39" s="318">
        <f>ROUND(I39*H39,2)</f>
        <v>0</v>
      </c>
      <c r="K39" s="320"/>
      <c r="L39" s="252"/>
    </row>
    <row r="40" spans="1:18" s="311" customFormat="1" ht="24">
      <c r="A40" s="104"/>
      <c r="B40" s="396"/>
      <c r="C40" s="322">
        <f>IFERROR(IF(ISNUMBER(H40),IF(ISNUMBER(#REF!),#REF!+1,IF(ISNUMBER(H39),C39+1,C38+1)),""),"")</f>
        <v>72</v>
      </c>
      <c r="D40" s="322"/>
      <c r="E40" s="321"/>
      <c r="F40" s="109" t="s">
        <v>590</v>
      </c>
      <c r="G40" s="319" t="s">
        <v>44</v>
      </c>
      <c r="H40" s="395">
        <v>1</v>
      </c>
      <c r="I40" s="318"/>
      <c r="J40" s="318">
        <f>ROUND(I40*H40,2)</f>
        <v>0</v>
      </c>
      <c r="K40" s="320"/>
      <c r="L40" s="252"/>
    </row>
    <row r="41" spans="1:18" s="311" customFormat="1" ht="135">
      <c r="A41" s="104"/>
      <c r="B41" s="396"/>
      <c r="C41" s="322" t="str">
        <f>IFERROR(IF(ISNUMBER(H41),IF(ISNUMBER(#REF!),#REF!+1,IF(ISNUMBER(H40),C40+1,C39+1)),""),"")</f>
        <v/>
      </c>
      <c r="D41" s="322"/>
      <c r="E41" s="321"/>
      <c r="F41" s="408" t="s">
        <v>731</v>
      </c>
      <c r="G41" s="319"/>
      <c r="H41" s="395"/>
      <c r="I41" s="318"/>
      <c r="J41" s="318"/>
      <c r="K41" s="320"/>
      <c r="L41" s="252"/>
    </row>
    <row r="42" spans="1:18" s="311" customFormat="1" ht="84">
      <c r="A42" s="104"/>
      <c r="B42" s="396"/>
      <c r="C42" s="322">
        <f>IFERROR(IF(ISNUMBER(H42),IF(ISNUMBER(#REF!),#REF!+1,IF(ISNUMBER(H41),C41+1,C40+1)),""),"")</f>
        <v>73</v>
      </c>
      <c r="D42" s="322"/>
      <c r="E42" s="321" t="s">
        <v>592</v>
      </c>
      <c r="F42" s="109" t="s">
        <v>730</v>
      </c>
      <c r="G42" s="319" t="s">
        <v>44</v>
      </c>
      <c r="H42" s="395">
        <v>2</v>
      </c>
      <c r="I42" s="318"/>
      <c r="J42" s="318">
        <f>ROUND(I42*H42,2)</f>
        <v>0</v>
      </c>
      <c r="K42" s="320"/>
      <c r="L42" s="252"/>
    </row>
    <row r="43" spans="1:18" s="311" customFormat="1" ht="12">
      <c r="A43" s="104"/>
      <c r="B43" s="396"/>
      <c r="C43" s="322">
        <f>IFERROR(IF(ISNUMBER(H43),IF(ISNUMBER(#REF!),#REF!+1,IF(ISNUMBER(H42),C42+1,C41+1)),""),"")</f>
        <v>74</v>
      </c>
      <c r="D43" s="322"/>
      <c r="E43" s="321"/>
      <c r="F43" s="109" t="s">
        <v>593</v>
      </c>
      <c r="G43" s="319" t="s">
        <v>44</v>
      </c>
      <c r="H43" s="395">
        <v>2</v>
      </c>
      <c r="I43" s="318"/>
      <c r="J43" s="318">
        <f>ROUND(I43*H43,2)</f>
        <v>0</v>
      </c>
      <c r="K43" s="320"/>
      <c r="L43" s="252"/>
    </row>
    <row r="44" spans="1:18" s="311" customFormat="1" ht="45">
      <c r="A44" s="104"/>
      <c r="B44" s="396"/>
      <c r="C44" s="322" t="str">
        <f>IFERROR(IF(ISNUMBER(H44),IF(ISNUMBER(#REF!),#REF!+1,IF(ISNUMBER(H43),C43+1,C42+1)),""),"")</f>
        <v/>
      </c>
      <c r="D44" s="322"/>
      <c r="E44" s="321"/>
      <c r="F44" s="200" t="s">
        <v>594</v>
      </c>
      <c r="G44" s="319"/>
      <c r="H44" s="395"/>
      <c r="I44" s="318"/>
      <c r="J44" s="318"/>
      <c r="K44" s="320"/>
      <c r="L44" s="252"/>
    </row>
    <row r="45" spans="1:18" s="311" customFormat="1" ht="84">
      <c r="A45" s="104"/>
      <c r="B45" s="396"/>
      <c r="C45" s="322">
        <f>IFERROR(IF(ISNUMBER(H45),IF(ISNUMBER(#REF!),#REF!+1,IF(ISNUMBER(H44),C44+1,C43+1)),""),"")</f>
        <v>75</v>
      </c>
      <c r="D45" s="322"/>
      <c r="E45" s="321" t="s">
        <v>595</v>
      </c>
      <c r="F45" s="109" t="s">
        <v>729</v>
      </c>
      <c r="G45" s="319" t="s">
        <v>44</v>
      </c>
      <c r="H45" s="395">
        <v>1</v>
      </c>
      <c r="I45" s="318"/>
      <c r="J45" s="318">
        <f>ROUND(I45*H45,2)</f>
        <v>0</v>
      </c>
      <c r="K45" s="320"/>
      <c r="L45" s="252"/>
    </row>
    <row r="46" spans="1:18" s="311" customFormat="1" ht="12">
      <c r="A46" s="104"/>
      <c r="B46" s="396"/>
      <c r="C46" s="322">
        <f>IFERROR(IF(ISNUMBER(H46),IF(ISNUMBER(#REF!),#REF!+1,IF(ISNUMBER(H45),C45+1,C44+1)),""),"")</f>
        <v>76</v>
      </c>
      <c r="D46" s="322"/>
      <c r="E46" s="321"/>
      <c r="F46" s="109" t="s">
        <v>593</v>
      </c>
      <c r="G46" s="319" t="s">
        <v>44</v>
      </c>
      <c r="H46" s="395">
        <v>1</v>
      </c>
      <c r="I46" s="318"/>
      <c r="J46" s="318">
        <f>ROUND(I46*H46,2)</f>
        <v>0</v>
      </c>
      <c r="K46" s="320"/>
      <c r="L46" s="252"/>
    </row>
    <row r="47" spans="1:18" s="311" customFormat="1" ht="45">
      <c r="A47" s="104"/>
      <c r="B47" s="396"/>
      <c r="C47" s="322" t="str">
        <f>IFERROR(IF(ISNUMBER(H47),IF(ISNUMBER(#REF!),#REF!+1,IF(ISNUMBER(H46),C46+1,C45+1)),""),"")</f>
        <v/>
      </c>
      <c r="D47" s="322"/>
      <c r="E47" s="321"/>
      <c r="F47" s="200" t="s">
        <v>594</v>
      </c>
      <c r="G47" s="319"/>
      <c r="H47" s="395"/>
      <c r="I47" s="318"/>
      <c r="J47" s="318"/>
      <c r="K47" s="320"/>
      <c r="L47" s="252"/>
    </row>
    <row r="48" spans="1:18" s="311" customFormat="1" ht="72">
      <c r="A48" s="104"/>
      <c r="B48" s="396"/>
      <c r="C48" s="322">
        <f>IFERROR(IF(ISNUMBER(H48),IF(ISNUMBER(#REF!),#REF!+1,IF(ISNUMBER(H47),C47+1,C46+1)),""),"")</f>
        <v>77</v>
      </c>
      <c r="D48" s="322"/>
      <c r="E48" s="321" t="s">
        <v>596</v>
      </c>
      <c r="F48" s="109" t="s">
        <v>597</v>
      </c>
      <c r="G48" s="319" t="s">
        <v>44</v>
      </c>
      <c r="H48" s="395">
        <v>1</v>
      </c>
      <c r="I48" s="318"/>
      <c r="J48" s="318">
        <f>ROUND(I48*H48,2)</f>
        <v>0</v>
      </c>
      <c r="K48" s="320"/>
      <c r="L48" s="252"/>
    </row>
    <row r="49" spans="1:12" s="311" customFormat="1" ht="12">
      <c r="A49" s="104"/>
      <c r="B49" s="396"/>
      <c r="C49" s="322">
        <f>IFERROR(IF(ISNUMBER(H49),IF(ISNUMBER(#REF!),#REF!+1,IF(ISNUMBER(H48),C48+1,C47+1)),""),"")</f>
        <v>78</v>
      </c>
      <c r="D49" s="322"/>
      <c r="E49" s="321"/>
      <c r="F49" s="109" t="s">
        <v>593</v>
      </c>
      <c r="G49" s="319" t="s">
        <v>44</v>
      </c>
      <c r="H49" s="395">
        <v>1</v>
      </c>
      <c r="I49" s="318"/>
      <c r="J49" s="318">
        <f>ROUND(I49*H49,2)</f>
        <v>0</v>
      </c>
      <c r="K49" s="320"/>
      <c r="L49" s="252"/>
    </row>
    <row r="50" spans="1:12" s="311" customFormat="1" ht="45">
      <c r="A50" s="104"/>
      <c r="B50" s="396"/>
      <c r="C50" s="322" t="str">
        <f>IFERROR(IF(ISNUMBER(H50),IF(ISNUMBER(#REF!),#REF!+1,IF(ISNUMBER(H49),C49+1,C48+1)),""),"")</f>
        <v/>
      </c>
      <c r="D50" s="322"/>
      <c r="E50" s="321"/>
      <c r="F50" s="200" t="s">
        <v>594</v>
      </c>
      <c r="G50" s="319"/>
      <c r="H50" s="395"/>
      <c r="I50" s="318"/>
      <c r="J50" s="318"/>
      <c r="K50" s="320"/>
      <c r="L50" s="252"/>
    </row>
    <row r="51" spans="1:12" s="311" customFormat="1" ht="84">
      <c r="A51" s="104"/>
      <c r="B51" s="396"/>
      <c r="C51" s="322">
        <f>IFERROR(IF(ISNUMBER(H51),IF(ISNUMBER(#REF!),#REF!+1,IF(ISNUMBER(H50),C50+1,C49+1)),""),"")</f>
        <v>79</v>
      </c>
      <c r="D51" s="322"/>
      <c r="E51" s="321" t="s">
        <v>598</v>
      </c>
      <c r="F51" s="109" t="s">
        <v>599</v>
      </c>
      <c r="G51" s="319" t="s">
        <v>44</v>
      </c>
      <c r="H51" s="395">
        <v>2</v>
      </c>
      <c r="I51" s="318"/>
      <c r="J51" s="318">
        <f>ROUND(I51*H51,2)</f>
        <v>0</v>
      </c>
      <c r="K51" s="320"/>
      <c r="L51" s="252"/>
    </row>
    <row r="52" spans="1:12" s="311" customFormat="1" ht="12">
      <c r="A52" s="104"/>
      <c r="B52" s="396"/>
      <c r="C52" s="322">
        <f>IFERROR(IF(ISNUMBER(H52),IF(ISNUMBER(#REF!),#REF!+1,IF(ISNUMBER(H51),C51+1,C50+1)),""),"")</f>
        <v>80</v>
      </c>
      <c r="D52" s="322"/>
      <c r="E52" s="321"/>
      <c r="F52" s="109" t="s">
        <v>600</v>
      </c>
      <c r="G52" s="319" t="s">
        <v>44</v>
      </c>
      <c r="H52" s="395">
        <v>2</v>
      </c>
      <c r="I52" s="318"/>
      <c r="J52" s="318">
        <f>ROUND(I52*H52,2)</f>
        <v>0</v>
      </c>
      <c r="K52" s="320"/>
      <c r="L52" s="252"/>
    </row>
    <row r="53" spans="1:12" s="311" customFormat="1" ht="45">
      <c r="A53" s="104"/>
      <c r="B53" s="396"/>
      <c r="C53" s="322" t="str">
        <f>IFERROR(IF(ISNUMBER(H53),IF(ISNUMBER(#REF!),#REF!+1,IF(ISNUMBER(H52),C52+1,C51+1)),""),"")</f>
        <v/>
      </c>
      <c r="D53" s="322"/>
      <c r="E53" s="321"/>
      <c r="F53" s="200" t="s">
        <v>601</v>
      </c>
      <c r="G53" s="319"/>
      <c r="H53" s="395"/>
      <c r="I53" s="318"/>
      <c r="J53" s="318"/>
      <c r="K53" s="320"/>
      <c r="L53" s="252"/>
    </row>
    <row r="54" spans="1:12" s="311" customFormat="1" ht="60">
      <c r="A54" s="104"/>
      <c r="B54" s="396"/>
      <c r="C54" s="322">
        <f>IFERROR(IF(ISNUMBER(H54),IF(ISNUMBER(#REF!),#REF!+1,IF(ISNUMBER(H53),C53+1,C52+1)),""),"")</f>
        <v>81</v>
      </c>
      <c r="D54" s="322"/>
      <c r="E54" s="321" t="s">
        <v>602</v>
      </c>
      <c r="F54" s="109" t="s">
        <v>728</v>
      </c>
      <c r="G54" s="319" t="s">
        <v>44</v>
      </c>
      <c r="H54" s="395">
        <v>1</v>
      </c>
      <c r="I54" s="318"/>
      <c r="J54" s="318">
        <f>ROUND(I54*H54,2)</f>
        <v>0</v>
      </c>
      <c r="K54" s="320"/>
      <c r="L54" s="252"/>
    </row>
    <row r="55" spans="1:12" s="311" customFormat="1" ht="24">
      <c r="A55" s="104"/>
      <c r="B55" s="396"/>
      <c r="C55" s="322">
        <f>IFERROR(IF(ISNUMBER(H55),IF(ISNUMBER(#REF!),#REF!+1,IF(ISNUMBER(H54),C54+1,C53+1)),""),"")</f>
        <v>82</v>
      </c>
      <c r="D55" s="322"/>
      <c r="E55" s="321"/>
      <c r="F55" s="109" t="s">
        <v>603</v>
      </c>
      <c r="G55" s="319"/>
      <c r="H55" s="395">
        <f>H54</f>
        <v>1</v>
      </c>
      <c r="I55" s="318"/>
      <c r="J55" s="318">
        <f>ROUND(I55*H55,2)</f>
        <v>0</v>
      </c>
      <c r="K55" s="320"/>
      <c r="L55" s="252"/>
    </row>
    <row r="56" spans="1:12" s="311" customFormat="1" ht="24">
      <c r="A56" s="104"/>
      <c r="B56" s="396"/>
      <c r="C56" s="322">
        <f>IFERROR(IF(ISNUMBER(H56),IF(ISNUMBER(#REF!),#REF!+1,IF(ISNUMBER(H55),C55+1,C54+1)),""),"")</f>
        <v>83</v>
      </c>
      <c r="D56" s="322"/>
      <c r="E56" s="321"/>
      <c r="F56" s="109" t="s">
        <v>604</v>
      </c>
      <c r="G56" s="319"/>
      <c r="H56" s="395">
        <f>H54</f>
        <v>1</v>
      </c>
      <c r="I56" s="318"/>
      <c r="J56" s="318">
        <f>ROUND(I56*H56,2)</f>
        <v>0</v>
      </c>
      <c r="K56" s="320"/>
      <c r="L56" s="252"/>
    </row>
    <row r="57" spans="1:12" s="311" customFormat="1" ht="45">
      <c r="A57" s="104"/>
      <c r="B57" s="396"/>
      <c r="C57" s="322" t="str">
        <f>IFERROR(IF(ISNUMBER(H57),IF(ISNUMBER(#REF!),#REF!+1,IF(ISNUMBER(H56),C56+1,C55+1)),""),"")</f>
        <v/>
      </c>
      <c r="D57" s="322"/>
      <c r="E57" s="321"/>
      <c r="F57" s="200" t="s">
        <v>605</v>
      </c>
      <c r="G57" s="319"/>
      <c r="H57" s="395"/>
      <c r="I57" s="318"/>
      <c r="J57" s="318"/>
      <c r="K57" s="320"/>
      <c r="L57" s="252"/>
    </row>
    <row r="58" spans="1:12" s="311" customFormat="1" ht="60">
      <c r="A58" s="104"/>
      <c r="B58" s="396"/>
      <c r="C58" s="322">
        <f>IFERROR(IF(ISNUMBER(H58),IF(ISNUMBER(#REF!),#REF!+1,IF(ISNUMBER(H57),C57+1,C56+1)),""),"")</f>
        <v>84</v>
      </c>
      <c r="D58" s="322"/>
      <c r="E58" s="321" t="s">
        <v>606</v>
      </c>
      <c r="F58" s="109" t="s">
        <v>727</v>
      </c>
      <c r="G58" s="319" t="s">
        <v>44</v>
      </c>
      <c r="H58" s="395">
        <v>1</v>
      </c>
      <c r="I58" s="318"/>
      <c r="J58" s="318">
        <f>ROUND(I58*H58,2)</f>
        <v>0</v>
      </c>
      <c r="K58" s="320"/>
      <c r="L58" s="252"/>
    </row>
    <row r="59" spans="1:12" s="311" customFormat="1" ht="24">
      <c r="A59" s="104"/>
      <c r="B59" s="396"/>
      <c r="C59" s="322">
        <f>IFERROR(IF(ISNUMBER(H59),IF(ISNUMBER(#REF!),#REF!+1,IF(ISNUMBER(H58),C58+1,C57+1)),""),"")</f>
        <v>85</v>
      </c>
      <c r="D59" s="322"/>
      <c r="E59" s="321"/>
      <c r="F59" s="109" t="s">
        <v>726</v>
      </c>
      <c r="G59" s="319"/>
      <c r="H59" s="395">
        <f>H58</f>
        <v>1</v>
      </c>
      <c r="I59" s="318"/>
      <c r="J59" s="318">
        <f>ROUND(I59*H59,2)</f>
        <v>0</v>
      </c>
      <c r="K59" s="320"/>
      <c r="L59" s="252"/>
    </row>
    <row r="60" spans="1:12" s="311" customFormat="1" ht="24">
      <c r="A60" s="104"/>
      <c r="B60" s="396"/>
      <c r="C60" s="322">
        <f>IFERROR(IF(ISNUMBER(H60),IF(ISNUMBER(#REF!),#REF!+1,IF(ISNUMBER(H59),C59+1,C58+1)),""),"")</f>
        <v>86</v>
      </c>
      <c r="D60" s="322"/>
      <c r="E60" s="321"/>
      <c r="F60" s="109" t="s">
        <v>604</v>
      </c>
      <c r="G60" s="319"/>
      <c r="H60" s="395">
        <f>H58</f>
        <v>1</v>
      </c>
      <c r="I60" s="318"/>
      <c r="J60" s="318">
        <f>ROUND(I60*H60,2)</f>
        <v>0</v>
      </c>
      <c r="K60" s="320"/>
      <c r="L60" s="252"/>
    </row>
    <row r="61" spans="1:12" s="311" customFormat="1" ht="45">
      <c r="A61" s="104"/>
      <c r="B61" s="396"/>
      <c r="C61" s="322" t="str">
        <f>IFERROR(IF(ISNUMBER(H61),IF(ISNUMBER(#REF!),#REF!+1,IF(ISNUMBER(H60),C60+1,C59+1)),""),"")</f>
        <v/>
      </c>
      <c r="D61" s="322"/>
      <c r="E61" s="321"/>
      <c r="F61" s="200" t="s">
        <v>605</v>
      </c>
      <c r="G61" s="319"/>
      <c r="H61" s="395"/>
      <c r="I61" s="318"/>
      <c r="J61" s="318"/>
      <c r="K61" s="320"/>
      <c r="L61" s="252"/>
    </row>
    <row r="62" spans="1:12" s="311" customFormat="1" ht="48">
      <c r="A62" s="104"/>
      <c r="B62" s="396"/>
      <c r="C62" s="322">
        <f>IFERROR(IF(ISNUMBER(H62),IF(ISNUMBER(#REF!),#REF!+1,IF(ISNUMBER(H61),C61+1,C60+1)),""),"")</f>
        <v>87</v>
      </c>
      <c r="D62" s="322"/>
      <c r="E62" s="321" t="s">
        <v>608</v>
      </c>
      <c r="F62" s="109" t="s">
        <v>609</v>
      </c>
      <c r="G62" s="319" t="s">
        <v>44</v>
      </c>
      <c r="H62" s="395">
        <v>1</v>
      </c>
      <c r="I62" s="318"/>
      <c r="J62" s="318">
        <f>ROUND(I62*H62,2)</f>
        <v>0</v>
      </c>
      <c r="K62" s="320"/>
      <c r="L62" s="252"/>
    </row>
    <row r="63" spans="1:12" s="311" customFormat="1" ht="24">
      <c r="A63" s="104"/>
      <c r="B63" s="396"/>
      <c r="C63" s="322">
        <f>IFERROR(IF(ISNUMBER(H63),IF(ISNUMBER(#REF!),#REF!+1,IF(ISNUMBER(H62),C62+1,C61+1)),""),"")</f>
        <v>88</v>
      </c>
      <c r="D63" s="322"/>
      <c r="E63" s="321"/>
      <c r="F63" s="109" t="s">
        <v>607</v>
      </c>
      <c r="G63" s="319"/>
      <c r="H63" s="395">
        <f>H62</f>
        <v>1</v>
      </c>
      <c r="I63" s="318"/>
      <c r="J63" s="318">
        <f>ROUND(I63*H63,2)</f>
        <v>0</v>
      </c>
      <c r="K63" s="320"/>
      <c r="L63" s="252"/>
    </row>
    <row r="64" spans="1:12" s="311" customFormat="1" ht="24">
      <c r="A64" s="104"/>
      <c r="B64" s="396"/>
      <c r="C64" s="322">
        <f>IFERROR(IF(ISNUMBER(H64),IF(ISNUMBER(#REF!),#REF!+1,IF(ISNUMBER(H63),C63+1,C62+1)),""),"")</f>
        <v>89</v>
      </c>
      <c r="D64" s="322"/>
      <c r="E64" s="321"/>
      <c r="F64" s="109" t="s">
        <v>604</v>
      </c>
      <c r="G64" s="319"/>
      <c r="H64" s="395">
        <f>H62</f>
        <v>1</v>
      </c>
      <c r="I64" s="318"/>
      <c r="J64" s="318">
        <f>ROUND(I64*H64,2)</f>
        <v>0</v>
      </c>
      <c r="K64" s="320"/>
      <c r="L64" s="252"/>
    </row>
    <row r="65" spans="1:12" s="311" customFormat="1" ht="45">
      <c r="A65" s="104"/>
      <c r="B65" s="396"/>
      <c r="C65" s="322" t="str">
        <f>IFERROR(IF(ISNUMBER(H65),IF(ISNUMBER(#REF!),#REF!+1,IF(ISNUMBER(H64),C64+1,C63+1)),""),"")</f>
        <v/>
      </c>
      <c r="D65" s="322"/>
      <c r="E65" s="321"/>
      <c r="F65" s="303" t="s">
        <v>605</v>
      </c>
      <c r="G65" s="319"/>
      <c r="H65" s="395"/>
      <c r="I65" s="318"/>
      <c r="J65" s="318"/>
      <c r="K65" s="320"/>
      <c r="L65" s="252"/>
    </row>
    <row r="66" spans="1:12" s="311" customFormat="1" ht="48">
      <c r="A66" s="104"/>
      <c r="B66" s="396"/>
      <c r="C66" s="322">
        <f>IFERROR(IF(ISNUMBER(H66),IF(ISNUMBER(#REF!),#REF!+1,IF(ISNUMBER(H65),C65+1,C64+1)),""),"")</f>
        <v>90</v>
      </c>
      <c r="D66" s="322"/>
      <c r="E66" s="321" t="s">
        <v>725</v>
      </c>
      <c r="F66" s="109" t="s">
        <v>724</v>
      </c>
      <c r="G66" s="319" t="s">
        <v>44</v>
      </c>
      <c r="H66" s="395">
        <v>1</v>
      </c>
      <c r="I66" s="318"/>
      <c r="J66" s="318">
        <f>ROUND(I66*H66,2)</f>
        <v>0</v>
      </c>
      <c r="K66" s="320"/>
      <c r="L66" s="252"/>
    </row>
    <row r="67" spans="1:12" s="311" customFormat="1" ht="24">
      <c r="A67" s="104"/>
      <c r="B67" s="396"/>
      <c r="C67" s="322">
        <f>IFERROR(IF(ISNUMBER(H67),IF(ISNUMBER(#REF!),#REF!+1,IF(ISNUMBER(H66),C66+1,C65+1)),""),"")</f>
        <v>91</v>
      </c>
      <c r="D67" s="322"/>
      <c r="E67" s="321"/>
      <c r="F67" s="109" t="s">
        <v>607</v>
      </c>
      <c r="G67" s="319"/>
      <c r="H67" s="395">
        <f>H66</f>
        <v>1</v>
      </c>
      <c r="I67" s="318"/>
      <c r="J67" s="318">
        <f>ROUND(I67*H67,2)</f>
        <v>0</v>
      </c>
      <c r="K67" s="320"/>
      <c r="L67" s="252"/>
    </row>
    <row r="68" spans="1:12" s="311" customFormat="1" ht="24">
      <c r="A68" s="104"/>
      <c r="B68" s="396"/>
      <c r="C68" s="322">
        <f>IFERROR(IF(ISNUMBER(H68),IF(ISNUMBER(#REF!),#REF!+1,IF(ISNUMBER(H67),C67+1,C66+1)),""),"")</f>
        <v>92</v>
      </c>
      <c r="D68" s="322"/>
      <c r="E68" s="321"/>
      <c r="F68" s="109" t="s">
        <v>604</v>
      </c>
      <c r="G68" s="319"/>
      <c r="H68" s="395">
        <f>H66</f>
        <v>1</v>
      </c>
      <c r="I68" s="318"/>
      <c r="J68" s="318">
        <f>ROUND(I68*H68,2)</f>
        <v>0</v>
      </c>
      <c r="K68" s="320"/>
      <c r="L68" s="252"/>
    </row>
    <row r="69" spans="1:12" s="311" customFormat="1" ht="45">
      <c r="A69" s="104"/>
      <c r="B69" s="396"/>
      <c r="C69" s="322" t="str">
        <f>IFERROR(IF(ISNUMBER(H69),IF(ISNUMBER(#REF!),#REF!+1,IF(ISNUMBER(H68),C68+1,C67+1)),""),"")</f>
        <v/>
      </c>
      <c r="D69" s="322"/>
      <c r="E69" s="321"/>
      <c r="F69" s="303" t="s">
        <v>605</v>
      </c>
      <c r="G69" s="319"/>
      <c r="H69" s="395"/>
      <c r="I69" s="318"/>
      <c r="J69" s="318"/>
      <c r="K69" s="320"/>
      <c r="L69" s="252"/>
    </row>
    <row r="70" spans="1:12" s="311" customFormat="1" ht="15">
      <c r="A70" s="104"/>
      <c r="B70" s="396"/>
      <c r="C70" s="322" t="str">
        <f>IFERROR(IF(ISNUMBER(H70),IF(ISNUMBER(#REF!),#REF!+1,IF(ISNUMBER(H65),C65+1,C64+1)),""),"")</f>
        <v/>
      </c>
      <c r="D70" s="322"/>
      <c r="E70" s="321"/>
      <c r="F70" s="407" t="s">
        <v>610</v>
      </c>
      <c r="G70" s="406"/>
      <c r="H70" s="405"/>
      <c r="I70" s="318"/>
      <c r="J70" s="318"/>
      <c r="K70" s="320"/>
      <c r="L70" s="252"/>
    </row>
    <row r="71" spans="1:12" s="311" customFormat="1" ht="67.5">
      <c r="A71" s="104"/>
      <c r="B71" s="396"/>
      <c r="C71" s="322" t="str">
        <f>IFERROR(IF(ISNUMBER(H71),IF(ISNUMBER(#REF!),#REF!+1,IF(ISNUMBER(H70),C70+1,C65+1)),""),"")</f>
        <v/>
      </c>
      <c r="D71" s="322"/>
      <c r="E71" s="321"/>
      <c r="F71" s="304" t="s">
        <v>611</v>
      </c>
      <c r="G71" s="406"/>
      <c r="H71" s="405"/>
      <c r="I71" s="318"/>
      <c r="J71" s="318"/>
      <c r="K71" s="320"/>
      <c r="L71" s="252"/>
    </row>
    <row r="72" spans="1:12" s="311" customFormat="1" ht="36">
      <c r="A72" s="104"/>
      <c r="B72" s="396"/>
      <c r="C72" s="322">
        <f>C68+1</f>
        <v>93</v>
      </c>
      <c r="D72" s="322"/>
      <c r="E72" s="321"/>
      <c r="F72" s="321" t="s">
        <v>612</v>
      </c>
      <c r="G72" s="319" t="s">
        <v>44</v>
      </c>
      <c r="H72" s="395">
        <v>1</v>
      </c>
      <c r="I72" s="318"/>
      <c r="J72" s="318">
        <f t="shared" ref="J72:J91" si="0">ROUND(I72*H72,2)</f>
        <v>0</v>
      </c>
      <c r="K72" s="320"/>
      <c r="L72" s="252"/>
    </row>
    <row r="73" spans="1:12" s="311" customFormat="1" ht="24">
      <c r="A73" s="104"/>
      <c r="B73" s="396"/>
      <c r="C73" s="322">
        <f>IFERROR(IF(ISNUMBER(H73),IF(ISNUMBER(#REF!),#REF!+1,IF(ISNUMBER(H72),C72+1,C71+1)),""),"")</f>
        <v>94</v>
      </c>
      <c r="D73" s="322"/>
      <c r="E73" s="321"/>
      <c r="F73" s="320" t="s">
        <v>701</v>
      </c>
      <c r="G73" s="319" t="s">
        <v>44</v>
      </c>
      <c r="H73" s="395">
        <v>3</v>
      </c>
      <c r="I73" s="318"/>
      <c r="J73" s="318">
        <f t="shared" si="0"/>
        <v>0</v>
      </c>
      <c r="K73" s="320"/>
      <c r="L73" s="252"/>
    </row>
    <row r="74" spans="1:12" s="311" customFormat="1" ht="24">
      <c r="A74" s="104"/>
      <c r="B74" s="396"/>
      <c r="C74" s="322">
        <f>IFERROR(IF(ISNUMBER(H74),IF(ISNUMBER(#REF!),#REF!+1,IF(ISNUMBER(H73),C73+1,C72+1)),""),"")</f>
        <v>95</v>
      </c>
      <c r="D74" s="322"/>
      <c r="E74" s="321"/>
      <c r="F74" s="321" t="s">
        <v>613</v>
      </c>
      <c r="G74" s="319" t="s">
        <v>44</v>
      </c>
      <c r="H74" s="395">
        <v>3</v>
      </c>
      <c r="I74" s="318"/>
      <c r="J74" s="318">
        <f t="shared" si="0"/>
        <v>0</v>
      </c>
      <c r="K74" s="320"/>
      <c r="L74" s="252"/>
    </row>
    <row r="75" spans="1:12" s="311" customFormat="1" ht="24">
      <c r="A75" s="104"/>
      <c r="B75" s="396"/>
      <c r="C75" s="322">
        <f>IFERROR(IF(ISNUMBER(H75),IF(ISNUMBER(#REF!),#REF!+1,IF(ISNUMBER(H74),C74+1,C73+1)),""),"")</f>
        <v>96</v>
      </c>
      <c r="D75" s="322"/>
      <c r="E75" s="321"/>
      <c r="F75" s="321" t="s">
        <v>614</v>
      </c>
      <c r="G75" s="319" t="s">
        <v>44</v>
      </c>
      <c r="H75" s="395">
        <v>3</v>
      </c>
      <c r="I75" s="318"/>
      <c r="J75" s="318">
        <f t="shared" si="0"/>
        <v>0</v>
      </c>
      <c r="K75" s="320"/>
      <c r="L75" s="252"/>
    </row>
    <row r="76" spans="1:12" s="311" customFormat="1" ht="36">
      <c r="A76" s="104"/>
      <c r="B76" s="396"/>
      <c r="C76" s="322">
        <f>IFERROR(IF(ISNUMBER(H76),IF(ISNUMBER(#REF!),#REF!+1,IF(ISNUMBER(H75),C75+1,C74+1)),""),"")</f>
        <v>97</v>
      </c>
      <c r="D76" s="322"/>
      <c r="E76" s="321"/>
      <c r="F76" s="320" t="s">
        <v>723</v>
      </c>
      <c r="G76" s="319" t="s">
        <v>44</v>
      </c>
      <c r="H76" s="395">
        <v>1</v>
      </c>
      <c r="I76" s="318"/>
      <c r="J76" s="318">
        <f t="shared" si="0"/>
        <v>0</v>
      </c>
      <c r="K76" s="320"/>
      <c r="L76" s="252"/>
    </row>
    <row r="77" spans="1:12" s="311" customFormat="1" ht="24">
      <c r="A77" s="104"/>
      <c r="B77" s="396"/>
      <c r="C77" s="322">
        <f>IFERROR(IF(ISNUMBER(H77),IF(ISNUMBER(#REF!),#REF!+1,IF(ISNUMBER(H76),C76+1,C75+1)),""),"")</f>
        <v>98</v>
      </c>
      <c r="D77" s="322"/>
      <c r="E77" s="321"/>
      <c r="F77" s="321" t="s">
        <v>615</v>
      </c>
      <c r="G77" s="319" t="s">
        <v>44</v>
      </c>
      <c r="H77" s="395">
        <v>1</v>
      </c>
      <c r="I77" s="318"/>
      <c r="J77" s="318">
        <f t="shared" si="0"/>
        <v>0</v>
      </c>
      <c r="K77" s="320"/>
      <c r="L77" s="252"/>
    </row>
    <row r="78" spans="1:12" s="311" customFormat="1" ht="24">
      <c r="A78" s="104"/>
      <c r="B78" s="396"/>
      <c r="C78" s="322">
        <f>IFERROR(IF(ISNUMBER(H78),IF(ISNUMBER(#REF!),#REF!+1,IF(ISNUMBER(H77),C77+1,C76+1)),""),"")</f>
        <v>99</v>
      </c>
      <c r="D78" s="322"/>
      <c r="E78" s="321"/>
      <c r="F78" s="321" t="s">
        <v>722</v>
      </c>
      <c r="G78" s="319" t="s">
        <v>44</v>
      </c>
      <c r="H78" s="395">
        <v>1</v>
      </c>
      <c r="I78" s="318"/>
      <c r="J78" s="318">
        <f t="shared" si="0"/>
        <v>0</v>
      </c>
      <c r="K78" s="320"/>
      <c r="L78" s="252"/>
    </row>
    <row r="79" spans="1:12" s="311" customFormat="1" ht="24">
      <c r="A79" s="104"/>
      <c r="B79" s="396"/>
      <c r="C79" s="322">
        <f>IFERROR(IF(ISNUMBER(H79),IF(ISNUMBER(#REF!),#REF!+1,IF(ISNUMBER(H78),C78+1,C77+1)),""),"")</f>
        <v>100</v>
      </c>
      <c r="D79" s="322"/>
      <c r="E79" s="321"/>
      <c r="F79" s="321" t="s">
        <v>721</v>
      </c>
      <c r="G79" s="319" t="s">
        <v>44</v>
      </c>
      <c r="H79" s="395">
        <v>1</v>
      </c>
      <c r="I79" s="318"/>
      <c r="J79" s="318">
        <f t="shared" si="0"/>
        <v>0</v>
      </c>
      <c r="K79" s="320"/>
      <c r="L79" s="252"/>
    </row>
    <row r="80" spans="1:12" s="311" customFormat="1" ht="24">
      <c r="A80" s="104"/>
      <c r="B80" s="396"/>
      <c r="C80" s="322">
        <f>IFERROR(IF(ISNUMBER(H80),IF(ISNUMBER(#REF!),#REF!+1,IF(ISNUMBER(H79),C79+1,C78+1)),""),"")</f>
        <v>101</v>
      </c>
      <c r="D80" s="322"/>
      <c r="E80" s="321"/>
      <c r="F80" s="109" t="s">
        <v>616</v>
      </c>
      <c r="G80" s="319" t="s">
        <v>44</v>
      </c>
      <c r="H80" s="395">
        <v>3</v>
      </c>
      <c r="I80" s="318"/>
      <c r="J80" s="318">
        <f t="shared" si="0"/>
        <v>0</v>
      </c>
      <c r="K80" s="320"/>
      <c r="L80" s="252"/>
    </row>
    <row r="81" spans="1:14" s="311" customFormat="1" ht="24">
      <c r="A81" s="104"/>
      <c r="B81" s="396"/>
      <c r="C81" s="322">
        <f>IFERROR(IF(ISNUMBER(H81),IF(ISNUMBER(#REF!),#REF!+1,IF(ISNUMBER(H80),C80+1,C77+1)),""),"")</f>
        <v>102</v>
      </c>
      <c r="D81" s="322"/>
      <c r="E81" s="321"/>
      <c r="F81" s="109" t="s">
        <v>720</v>
      </c>
      <c r="G81" s="319" t="s">
        <v>44</v>
      </c>
      <c r="H81" s="395">
        <v>2</v>
      </c>
      <c r="I81" s="318"/>
      <c r="J81" s="318">
        <f t="shared" si="0"/>
        <v>0</v>
      </c>
      <c r="K81" s="320"/>
      <c r="L81" s="252"/>
    </row>
    <row r="82" spans="1:14" s="311" customFormat="1" ht="24">
      <c r="A82" s="104"/>
      <c r="B82" s="396"/>
      <c r="C82" s="322">
        <f>IFERROR(IF(ISNUMBER(H82),IF(ISNUMBER(#REF!),#REF!+1,IF(ISNUMBER(H81),C81+1,C80+1)),""),"")</f>
        <v>103</v>
      </c>
      <c r="D82" s="322"/>
      <c r="E82" s="321"/>
      <c r="F82" s="109" t="s">
        <v>617</v>
      </c>
      <c r="G82" s="319" t="s">
        <v>44</v>
      </c>
      <c r="H82" s="395">
        <v>5</v>
      </c>
      <c r="I82" s="318"/>
      <c r="J82" s="318">
        <f t="shared" si="0"/>
        <v>0</v>
      </c>
      <c r="K82" s="320"/>
      <c r="L82" s="252"/>
    </row>
    <row r="83" spans="1:14" s="311" customFormat="1" ht="24">
      <c r="A83" s="104"/>
      <c r="B83" s="396"/>
      <c r="C83" s="322">
        <f>IFERROR(IF(ISNUMBER(H83),IF(ISNUMBER(#REF!),#REF!+1,IF(ISNUMBER(H82),C82+1,C80+1)),""),"")</f>
        <v>104</v>
      </c>
      <c r="D83" s="322"/>
      <c r="E83" s="321"/>
      <c r="F83" s="109" t="s">
        <v>618</v>
      </c>
      <c r="G83" s="319" t="s">
        <v>44</v>
      </c>
      <c r="H83" s="395">
        <v>7</v>
      </c>
      <c r="I83" s="318"/>
      <c r="J83" s="318">
        <f t="shared" si="0"/>
        <v>0</v>
      </c>
      <c r="K83" s="320"/>
      <c r="L83" s="252"/>
      <c r="N83" s="311">
        <v>32</v>
      </c>
    </row>
    <row r="84" spans="1:14" s="311" customFormat="1" ht="24">
      <c r="A84" s="104"/>
      <c r="B84" s="396"/>
      <c r="C84" s="322">
        <f>IFERROR(IF(ISNUMBER(H84),IF(ISNUMBER(#REF!),#REF!+1,IF(ISNUMBER(H83),C83+1,C82+1)),""),"")</f>
        <v>105</v>
      </c>
      <c r="D84" s="322"/>
      <c r="E84" s="321"/>
      <c r="F84" s="109" t="s">
        <v>619</v>
      </c>
      <c r="G84" s="319" t="s">
        <v>44</v>
      </c>
      <c r="H84" s="395">
        <f>H83</f>
        <v>7</v>
      </c>
      <c r="I84" s="318"/>
      <c r="J84" s="318">
        <f t="shared" si="0"/>
        <v>0</v>
      </c>
      <c r="K84" s="320"/>
      <c r="L84" s="252"/>
    </row>
    <row r="85" spans="1:14" s="311" customFormat="1" ht="24">
      <c r="A85" s="104"/>
      <c r="B85" s="396"/>
      <c r="C85" s="322">
        <f>IFERROR(IF(ISNUMBER(H85),IF(ISNUMBER(#REF!),#REF!+1,IF(ISNUMBER(H84),C84+1,C83+1)),""),"")</f>
        <v>106</v>
      </c>
      <c r="D85" s="322"/>
      <c r="E85" s="321"/>
      <c r="F85" s="109" t="s">
        <v>620</v>
      </c>
      <c r="G85" s="319" t="s">
        <v>44</v>
      </c>
      <c r="H85" s="395">
        <v>20</v>
      </c>
      <c r="I85" s="318"/>
      <c r="J85" s="318">
        <f t="shared" si="0"/>
        <v>0</v>
      </c>
      <c r="K85" s="320"/>
      <c r="L85" s="252"/>
      <c r="N85" s="311">
        <v>12</v>
      </c>
    </row>
    <row r="86" spans="1:14" s="311" customFormat="1" ht="24">
      <c r="A86" s="104"/>
      <c r="B86" s="396"/>
      <c r="C86" s="322">
        <f>IFERROR(IF(ISNUMBER(H86),IF(ISNUMBER(#REF!),#REF!+1,IF(ISNUMBER(H85),C85+1,C84+1)),""),"")</f>
        <v>107</v>
      </c>
      <c r="D86" s="322"/>
      <c r="E86" s="321"/>
      <c r="F86" s="109" t="s">
        <v>621</v>
      </c>
      <c r="G86" s="319" t="s">
        <v>44</v>
      </c>
      <c r="H86" s="395">
        <f>H85</f>
        <v>20</v>
      </c>
      <c r="I86" s="318"/>
      <c r="J86" s="318">
        <f t="shared" si="0"/>
        <v>0</v>
      </c>
      <c r="K86" s="320"/>
      <c r="L86" s="252"/>
    </row>
    <row r="87" spans="1:14" s="311" customFormat="1" ht="24">
      <c r="A87" s="104"/>
      <c r="B87" s="396"/>
      <c r="C87" s="322">
        <f>IFERROR(IF(ISNUMBER(H87),IF(ISNUMBER(#REF!),#REF!+1,IF(ISNUMBER(H86),C86+1,C85+1)),""),"")</f>
        <v>108</v>
      </c>
      <c r="D87" s="322"/>
      <c r="E87" s="321"/>
      <c r="F87" s="109" t="s">
        <v>622</v>
      </c>
      <c r="G87" s="319" t="s">
        <v>44</v>
      </c>
      <c r="H87" s="395">
        <f>4+8</f>
        <v>12</v>
      </c>
      <c r="I87" s="318"/>
      <c r="J87" s="318">
        <f t="shared" si="0"/>
        <v>0</v>
      </c>
      <c r="K87" s="320"/>
      <c r="L87" s="252"/>
      <c r="N87" s="311">
        <v>2</v>
      </c>
    </row>
    <row r="88" spans="1:14" s="311" customFormat="1" ht="24">
      <c r="A88" s="104"/>
      <c r="B88" s="396"/>
      <c r="C88" s="322">
        <f>IFERROR(IF(ISNUMBER(H88),IF(ISNUMBER(#REF!),#REF!+1,IF(ISNUMBER(H87),C87+1,C86+1)),""),"")</f>
        <v>109</v>
      </c>
      <c r="D88" s="322"/>
      <c r="E88" s="321"/>
      <c r="F88" s="109" t="s">
        <v>623</v>
      </c>
      <c r="G88" s="319" t="s">
        <v>44</v>
      </c>
      <c r="H88" s="395">
        <f>H87</f>
        <v>12</v>
      </c>
      <c r="I88" s="318"/>
      <c r="J88" s="318">
        <f t="shared" si="0"/>
        <v>0</v>
      </c>
      <c r="K88" s="320"/>
      <c r="L88" s="252"/>
    </row>
    <row r="89" spans="1:14" s="311" customFormat="1" ht="24">
      <c r="A89" s="104"/>
      <c r="B89" s="396"/>
      <c r="C89" s="322">
        <f>IFERROR(IF(ISNUMBER(H89),IF(ISNUMBER(#REF!),#REF!+1,IF(ISNUMBER(H88),C88+1,C87+1)),""),"")</f>
        <v>110</v>
      </c>
      <c r="D89" s="322"/>
      <c r="E89" s="321"/>
      <c r="F89" s="109" t="s">
        <v>624</v>
      </c>
      <c r="G89" s="319" t="s">
        <v>44</v>
      </c>
      <c r="H89" s="395">
        <v>0</v>
      </c>
      <c r="I89" s="318"/>
      <c r="J89" s="318">
        <f t="shared" si="0"/>
        <v>0</v>
      </c>
      <c r="K89" s="320"/>
      <c r="L89" s="252"/>
    </row>
    <row r="90" spans="1:14" s="311" customFormat="1" ht="24">
      <c r="A90" s="104"/>
      <c r="B90" s="396"/>
      <c r="C90" s="322">
        <f>IFERROR(IF(ISNUMBER(H90),IF(ISNUMBER(#REF!),#REF!+1,IF(ISNUMBER(H89),C89+1,C88+1)),""),"")</f>
        <v>111</v>
      </c>
      <c r="D90" s="322"/>
      <c r="E90" s="321"/>
      <c r="F90" s="109" t="s">
        <v>625</v>
      </c>
      <c r="G90" s="319" t="s">
        <v>44</v>
      </c>
      <c r="H90" s="395">
        <v>0</v>
      </c>
      <c r="I90" s="318"/>
      <c r="J90" s="318">
        <f t="shared" si="0"/>
        <v>0</v>
      </c>
      <c r="K90" s="320"/>
      <c r="L90" s="252"/>
    </row>
    <row r="91" spans="1:14" s="311" customFormat="1" ht="24">
      <c r="A91" s="104"/>
      <c r="B91" s="396"/>
      <c r="C91" s="322">
        <f>IFERROR(IF(ISNUMBER(H91),IF(ISNUMBER(#REF!),#REF!+1,IF(ISNUMBER(H90),C90+1,C89+1)),""),"")</f>
        <v>112</v>
      </c>
      <c r="D91" s="322"/>
      <c r="E91" s="321"/>
      <c r="F91" s="109" t="s">
        <v>719</v>
      </c>
      <c r="G91" s="319" t="s">
        <v>44</v>
      </c>
      <c r="H91" s="395">
        <f>3*12</f>
        <v>36</v>
      </c>
      <c r="I91" s="318"/>
      <c r="J91" s="318">
        <f t="shared" si="0"/>
        <v>0</v>
      </c>
      <c r="K91" s="320"/>
      <c r="L91" s="252"/>
    </row>
    <row r="92" spans="1:14" s="311" customFormat="1" ht="33.75">
      <c r="A92" s="104"/>
      <c r="B92" s="396"/>
      <c r="C92" s="322" t="str">
        <f>IFERROR(IF(ISNUMBER(H92),IF(ISNUMBER(#REF!),#REF!+1,IF(ISNUMBER(H91),C91+1,C90+1)),""),"")</f>
        <v/>
      </c>
      <c r="D92" s="322"/>
      <c r="E92" s="321"/>
      <c r="F92" s="303" t="s">
        <v>626</v>
      </c>
      <c r="G92" s="319"/>
      <c r="H92" s="395"/>
      <c r="I92" s="318"/>
      <c r="J92" s="318"/>
      <c r="K92" s="320"/>
      <c r="L92" s="252"/>
    </row>
    <row r="93" spans="1:14" s="311" customFormat="1" ht="24">
      <c r="A93" s="104"/>
      <c r="B93" s="396"/>
      <c r="C93" s="322">
        <f>IFERROR(IF(ISNUMBER(H93),IF(ISNUMBER(#REF!),#REF!+1,IF(ISNUMBER(H92),C92+1,C91+1)),""),"")</f>
        <v>113</v>
      </c>
      <c r="D93" s="322"/>
      <c r="E93" s="321"/>
      <c r="F93" s="109" t="s">
        <v>718</v>
      </c>
      <c r="G93" s="319" t="s">
        <v>44</v>
      </c>
      <c r="H93" s="395">
        <v>12</v>
      </c>
      <c r="I93" s="318"/>
      <c r="J93" s="318">
        <f t="shared" ref="J93:J122" si="1">ROUND(I93*H93,2)</f>
        <v>0</v>
      </c>
      <c r="K93" s="320"/>
      <c r="L93" s="252"/>
    </row>
    <row r="94" spans="1:14" s="311" customFormat="1" ht="12">
      <c r="A94" s="104"/>
      <c r="B94" s="396"/>
      <c r="C94" s="322">
        <f>IFERROR(IF(ISNUMBER(H94),IF(ISNUMBER(#REF!),#REF!+1,IF(ISNUMBER(H93),C93+1,#REF!+1)),""),"")</f>
        <v>114</v>
      </c>
      <c r="D94" s="322"/>
      <c r="E94" s="321"/>
      <c r="F94" s="109" t="s">
        <v>717</v>
      </c>
      <c r="G94" s="319" t="s">
        <v>44</v>
      </c>
      <c r="H94" s="395">
        <v>12</v>
      </c>
      <c r="I94" s="318"/>
      <c r="J94" s="318">
        <f t="shared" si="1"/>
        <v>0</v>
      </c>
      <c r="K94" s="320"/>
      <c r="L94" s="252"/>
    </row>
    <row r="95" spans="1:14" s="311" customFormat="1" ht="24">
      <c r="A95" s="104"/>
      <c r="B95" s="396"/>
      <c r="C95" s="322">
        <f>IFERROR(IF(ISNUMBER(H95),IF(ISNUMBER(#REF!),#REF!+1,IF(ISNUMBER(H94),C94+1,C93+1)),""),"")</f>
        <v>115</v>
      </c>
      <c r="D95" s="322"/>
      <c r="E95" s="321"/>
      <c r="F95" s="109" t="s">
        <v>627</v>
      </c>
      <c r="G95" s="319" t="s">
        <v>44</v>
      </c>
      <c r="H95" s="395">
        <v>12</v>
      </c>
      <c r="I95" s="318"/>
      <c r="J95" s="318">
        <f t="shared" si="1"/>
        <v>0</v>
      </c>
      <c r="K95" s="320"/>
      <c r="L95" s="252"/>
    </row>
    <row r="96" spans="1:14" s="311" customFormat="1" ht="24">
      <c r="A96" s="104"/>
      <c r="B96" s="396"/>
      <c r="C96" s="322">
        <f>IFERROR(IF(ISNUMBER(H96),IF(ISNUMBER(#REF!),#REF!+1,IF(ISNUMBER(H95),C95+1,C94+1)),""),"")</f>
        <v>116</v>
      </c>
      <c r="D96" s="322"/>
      <c r="E96" s="321"/>
      <c r="F96" s="109" t="s">
        <v>628</v>
      </c>
      <c r="G96" s="319" t="s">
        <v>44</v>
      </c>
      <c r="H96" s="395">
        <v>2</v>
      </c>
      <c r="I96" s="318"/>
      <c r="J96" s="318">
        <f t="shared" si="1"/>
        <v>0</v>
      </c>
      <c r="K96" s="320"/>
      <c r="L96" s="252"/>
    </row>
    <row r="97" spans="1:12" s="311" customFormat="1" ht="24">
      <c r="A97" s="104"/>
      <c r="B97" s="396"/>
      <c r="C97" s="322">
        <f>IFERROR(IF(ISNUMBER(H97),IF(ISNUMBER(#REF!),#REF!+1,IF(ISNUMBER(H96),C96+1,C95+1)),""),"")</f>
        <v>117</v>
      </c>
      <c r="D97" s="322"/>
      <c r="E97" s="321"/>
      <c r="F97" s="109" t="s">
        <v>629</v>
      </c>
      <c r="G97" s="319" t="s">
        <v>44</v>
      </c>
      <c r="H97" s="395">
        <f>H96</f>
        <v>2</v>
      </c>
      <c r="I97" s="318"/>
      <c r="J97" s="318">
        <f t="shared" si="1"/>
        <v>0</v>
      </c>
      <c r="K97" s="320"/>
      <c r="L97" s="252"/>
    </row>
    <row r="98" spans="1:12" s="311" customFormat="1" ht="24">
      <c r="A98" s="104"/>
      <c r="B98" s="396"/>
      <c r="C98" s="322">
        <f>IFERROR(IF(ISNUMBER(H98),IF(ISNUMBER(#REF!),#REF!+1,IF(ISNUMBER(H97),C97+1,C96+1)),""),"")</f>
        <v>118</v>
      </c>
      <c r="D98" s="322"/>
      <c r="E98" s="321"/>
      <c r="F98" s="109" t="s">
        <v>630</v>
      </c>
      <c r="G98" s="319" t="s">
        <v>44</v>
      </c>
      <c r="H98" s="395">
        <v>2</v>
      </c>
      <c r="I98" s="318"/>
      <c r="J98" s="318">
        <f t="shared" si="1"/>
        <v>0</v>
      </c>
      <c r="K98" s="320"/>
      <c r="L98" s="252"/>
    </row>
    <row r="99" spans="1:12" s="311" customFormat="1" ht="24">
      <c r="A99" s="104"/>
      <c r="B99" s="396"/>
      <c r="C99" s="322">
        <f>IFERROR(IF(ISNUMBER(H99),IF(ISNUMBER(#REF!),#REF!+1,IF(ISNUMBER(H98),C98+1,C97+1)),""),"")</f>
        <v>119</v>
      </c>
      <c r="D99" s="322"/>
      <c r="E99" s="321"/>
      <c r="F99" s="109" t="s">
        <v>631</v>
      </c>
      <c r="G99" s="319" t="s">
        <v>44</v>
      </c>
      <c r="H99" s="395">
        <f>H98</f>
        <v>2</v>
      </c>
      <c r="I99" s="318"/>
      <c r="J99" s="318">
        <f t="shared" si="1"/>
        <v>0</v>
      </c>
      <c r="K99" s="320"/>
      <c r="L99" s="252"/>
    </row>
    <row r="100" spans="1:12" s="311" customFormat="1" ht="24">
      <c r="A100" s="104"/>
      <c r="B100" s="396"/>
      <c r="C100" s="322">
        <f>IFERROR(IF(ISNUMBER(H100),IF(ISNUMBER(#REF!),#REF!+1,IF(ISNUMBER(H99),C99+1,C98+1)),""),"")</f>
        <v>120</v>
      </c>
      <c r="D100" s="322"/>
      <c r="E100" s="321"/>
      <c r="F100" s="109" t="s">
        <v>700</v>
      </c>
      <c r="G100" s="319" t="s">
        <v>44</v>
      </c>
      <c r="H100" s="395">
        <v>3</v>
      </c>
      <c r="I100" s="318"/>
      <c r="J100" s="318">
        <f t="shared" si="1"/>
        <v>0</v>
      </c>
      <c r="K100" s="320"/>
      <c r="L100" s="252"/>
    </row>
    <row r="101" spans="1:12" s="311" customFormat="1" ht="24">
      <c r="A101" s="104"/>
      <c r="B101" s="396"/>
      <c r="C101" s="322">
        <f>IFERROR(IF(ISNUMBER(H101),IF(ISNUMBER(#REF!),#REF!+1,IF(ISNUMBER(H100),C100+1,C99+1)),""),"")</f>
        <v>121</v>
      </c>
      <c r="D101" s="322"/>
      <c r="E101" s="321"/>
      <c r="F101" s="109" t="s">
        <v>699</v>
      </c>
      <c r="G101" s="319" t="s">
        <v>44</v>
      </c>
      <c r="H101" s="395">
        <f>H100</f>
        <v>3</v>
      </c>
      <c r="I101" s="318"/>
      <c r="J101" s="318">
        <f t="shared" si="1"/>
        <v>0</v>
      </c>
      <c r="K101" s="320"/>
      <c r="L101" s="252"/>
    </row>
    <row r="102" spans="1:12" s="311" customFormat="1" ht="24">
      <c r="A102" s="104"/>
      <c r="B102" s="396"/>
      <c r="C102" s="322">
        <f>IFERROR(IF(ISNUMBER(H102),IF(ISNUMBER(#REF!),#REF!+1,IF(ISNUMBER(H101),C101+1,C100+1)),""),"")</f>
        <v>122</v>
      </c>
      <c r="D102" s="322"/>
      <c r="E102" s="321"/>
      <c r="F102" s="320" t="s">
        <v>632</v>
      </c>
      <c r="G102" s="319" t="s">
        <v>44</v>
      </c>
      <c r="H102" s="395">
        <v>1</v>
      </c>
      <c r="I102" s="318"/>
      <c r="J102" s="318">
        <f t="shared" si="1"/>
        <v>0</v>
      </c>
      <c r="K102" s="320"/>
      <c r="L102" s="252"/>
    </row>
    <row r="103" spans="1:12" s="311" customFormat="1" ht="24">
      <c r="A103" s="104"/>
      <c r="B103" s="396"/>
      <c r="C103" s="322">
        <f>IFERROR(IF(ISNUMBER(H103),IF(ISNUMBER(#REF!),#REF!+1,IF(ISNUMBER(H102),C102+1,C101+1)),""),"")</f>
        <v>123</v>
      </c>
      <c r="D103" s="322"/>
      <c r="E103" s="321"/>
      <c r="F103" s="109" t="s">
        <v>633</v>
      </c>
      <c r="G103" s="319" t="s">
        <v>44</v>
      </c>
      <c r="H103" s="395">
        <f>H102</f>
        <v>1</v>
      </c>
      <c r="I103" s="318"/>
      <c r="J103" s="318">
        <f t="shared" si="1"/>
        <v>0</v>
      </c>
      <c r="K103" s="320"/>
      <c r="L103" s="252"/>
    </row>
    <row r="104" spans="1:12" s="311" customFormat="1" ht="24">
      <c r="A104" s="104"/>
      <c r="B104" s="396"/>
      <c r="C104" s="322">
        <f>IFERROR(IF(ISNUMBER(H104),IF(ISNUMBER(#REF!),#REF!+1,IF(ISNUMBER(H103),C103+1,C102+1)),""),"")</f>
        <v>124</v>
      </c>
      <c r="D104" s="322"/>
      <c r="E104" s="321"/>
      <c r="F104" s="320" t="s">
        <v>698</v>
      </c>
      <c r="G104" s="319" t="s">
        <v>44</v>
      </c>
      <c r="H104" s="395">
        <v>3</v>
      </c>
      <c r="I104" s="318"/>
      <c r="J104" s="318">
        <f t="shared" si="1"/>
        <v>0</v>
      </c>
      <c r="K104" s="320"/>
      <c r="L104" s="252"/>
    </row>
    <row r="105" spans="1:12" s="311" customFormat="1" ht="24">
      <c r="A105" s="104"/>
      <c r="B105" s="396"/>
      <c r="C105" s="322">
        <f>IFERROR(IF(ISNUMBER(H105),IF(ISNUMBER(#REF!),#REF!+1,IF(ISNUMBER(H104),C104+1,C103+1)),""),"")</f>
        <v>125</v>
      </c>
      <c r="D105" s="322"/>
      <c r="E105" s="321"/>
      <c r="F105" s="109" t="s">
        <v>697</v>
      </c>
      <c r="G105" s="319" t="s">
        <v>44</v>
      </c>
      <c r="H105" s="395">
        <f>H104</f>
        <v>3</v>
      </c>
      <c r="I105" s="318"/>
      <c r="J105" s="318">
        <f t="shared" si="1"/>
        <v>0</v>
      </c>
      <c r="K105" s="320"/>
      <c r="L105" s="252"/>
    </row>
    <row r="106" spans="1:12" s="311" customFormat="1" ht="24">
      <c r="A106" s="104"/>
      <c r="B106" s="396"/>
      <c r="C106" s="322">
        <f>IFERROR(IF(ISNUMBER(H106),IF(ISNUMBER(#REF!),#REF!+1,IF(ISNUMBER(H105),C105+1,C102+1)),""),"")</f>
        <v>126</v>
      </c>
      <c r="D106" s="322"/>
      <c r="E106" s="321"/>
      <c r="F106" s="109" t="s">
        <v>634</v>
      </c>
      <c r="G106" s="319" t="s">
        <v>44</v>
      </c>
      <c r="H106" s="395">
        <v>1</v>
      </c>
      <c r="I106" s="318"/>
      <c r="J106" s="318">
        <f t="shared" si="1"/>
        <v>0</v>
      </c>
      <c r="K106" s="320"/>
      <c r="L106" s="252"/>
    </row>
    <row r="107" spans="1:12" s="311" customFormat="1" ht="12">
      <c r="A107" s="104"/>
      <c r="B107" s="396"/>
      <c r="C107" s="322">
        <f>IFERROR(IF(ISNUMBER(H107),IF(ISNUMBER(#REF!),#REF!+1,IF(ISNUMBER(H106),C106+1,C103+1)),""),"")</f>
        <v>127</v>
      </c>
      <c r="D107" s="322"/>
      <c r="E107" s="321"/>
      <c r="F107" s="109" t="s">
        <v>635</v>
      </c>
      <c r="G107" s="319" t="s">
        <v>44</v>
      </c>
      <c r="H107" s="395">
        <f>H106</f>
        <v>1</v>
      </c>
      <c r="I107" s="318"/>
      <c r="J107" s="318">
        <f t="shared" si="1"/>
        <v>0</v>
      </c>
      <c r="K107" s="320"/>
      <c r="L107" s="252"/>
    </row>
    <row r="108" spans="1:12" s="311" customFormat="1" ht="24">
      <c r="A108" s="104"/>
      <c r="B108" s="396"/>
      <c r="C108" s="322">
        <f>IFERROR(IF(ISNUMBER(H108),IF(ISNUMBER(#REF!),#REF!+1,IF(ISNUMBER(H107),C107+1,C106+1)),""),"")</f>
        <v>128</v>
      </c>
      <c r="D108" s="322"/>
      <c r="E108" s="321"/>
      <c r="F108" s="109" t="s">
        <v>636</v>
      </c>
      <c r="G108" s="319" t="s">
        <v>44</v>
      </c>
      <c r="H108" s="395">
        <v>4</v>
      </c>
      <c r="I108" s="318"/>
      <c r="J108" s="318">
        <f t="shared" si="1"/>
        <v>0</v>
      </c>
      <c r="K108" s="320"/>
      <c r="L108" s="252"/>
    </row>
    <row r="109" spans="1:12" s="311" customFormat="1" ht="24">
      <c r="A109" s="104"/>
      <c r="B109" s="396"/>
      <c r="C109" s="322">
        <f>IFERROR(IF(ISNUMBER(H109),IF(ISNUMBER(#REF!),#REF!+1,IF(ISNUMBER(H108),C108+1,C107+1)),""),"")</f>
        <v>129</v>
      </c>
      <c r="D109" s="322"/>
      <c r="E109" s="321"/>
      <c r="F109" s="109" t="s">
        <v>637</v>
      </c>
      <c r="G109" s="319" t="s">
        <v>44</v>
      </c>
      <c r="H109" s="395">
        <f>H108</f>
        <v>4</v>
      </c>
      <c r="I109" s="318"/>
      <c r="J109" s="318">
        <f t="shared" si="1"/>
        <v>0</v>
      </c>
      <c r="K109" s="320"/>
      <c r="L109" s="252"/>
    </row>
    <row r="110" spans="1:12" s="311" customFormat="1" ht="36">
      <c r="A110" s="104"/>
      <c r="B110" s="396"/>
      <c r="C110" s="322">
        <f>IFERROR(IF(ISNUMBER(H110),IF(ISNUMBER(#REF!),#REF!+1,IF(ISNUMBER(H109),C109+1,C108+1)),""),"")</f>
        <v>130</v>
      </c>
      <c r="D110" s="322"/>
      <c r="E110" s="321"/>
      <c r="F110" s="109" t="s">
        <v>716</v>
      </c>
      <c r="G110" s="319" t="s">
        <v>44</v>
      </c>
      <c r="H110" s="395">
        <v>8</v>
      </c>
      <c r="I110" s="318"/>
      <c r="J110" s="318">
        <f t="shared" si="1"/>
        <v>0</v>
      </c>
      <c r="K110" s="320"/>
      <c r="L110" s="252"/>
    </row>
    <row r="111" spans="1:12" s="311" customFormat="1" ht="12">
      <c r="A111" s="104"/>
      <c r="B111" s="396"/>
      <c r="C111" s="322">
        <f>IFERROR(IF(ISNUMBER(H111),IF(ISNUMBER(#REF!),#REF!+1,IF(ISNUMBER(H110),C110+1,C109+1)),""),"")</f>
        <v>131</v>
      </c>
      <c r="D111" s="322"/>
      <c r="E111" s="321"/>
      <c r="F111" s="109" t="s">
        <v>638</v>
      </c>
      <c r="G111" s="319" t="s">
        <v>44</v>
      </c>
      <c r="H111" s="395">
        <f>H110</f>
        <v>8</v>
      </c>
      <c r="I111" s="318"/>
      <c r="J111" s="318">
        <f t="shared" si="1"/>
        <v>0</v>
      </c>
      <c r="K111" s="320"/>
      <c r="L111" s="252"/>
    </row>
    <row r="112" spans="1:12" s="311" customFormat="1" ht="12">
      <c r="A112" s="104"/>
      <c r="B112" s="396"/>
      <c r="C112" s="322">
        <f>IFERROR(IF(ISNUMBER(H112),IF(ISNUMBER(#REF!),#REF!+1,IF(ISNUMBER(H111),C111+1,C110+1)),""),"")</f>
        <v>132</v>
      </c>
      <c r="D112" s="322"/>
      <c r="E112" s="321"/>
      <c r="F112" s="109" t="s">
        <v>639</v>
      </c>
      <c r="G112" s="319" t="s">
        <v>44</v>
      </c>
      <c r="H112" s="395">
        <f>H111</f>
        <v>8</v>
      </c>
      <c r="I112" s="318"/>
      <c r="J112" s="318">
        <f t="shared" si="1"/>
        <v>0</v>
      </c>
      <c r="K112" s="320"/>
      <c r="L112" s="252"/>
    </row>
    <row r="113" spans="1:16" s="311" customFormat="1" ht="36">
      <c r="A113" s="104"/>
      <c r="B113" s="396"/>
      <c r="C113" s="322">
        <f>IFERROR(IF(ISNUMBER(H113),IF(ISNUMBER(#REF!),#REF!+1,IF(ISNUMBER(H112),C112+1,C111+1)),""),"")</f>
        <v>133</v>
      </c>
      <c r="D113" s="322"/>
      <c r="E113" s="321"/>
      <c r="F113" s="109" t="s">
        <v>715</v>
      </c>
      <c r="G113" s="319" t="s">
        <v>44</v>
      </c>
      <c r="H113" s="395">
        <v>7</v>
      </c>
      <c r="I113" s="318"/>
      <c r="J113" s="318">
        <f t="shared" si="1"/>
        <v>0</v>
      </c>
      <c r="K113" s="320"/>
      <c r="L113" s="252"/>
    </row>
    <row r="114" spans="1:16" s="311" customFormat="1" ht="12">
      <c r="A114" s="104"/>
      <c r="B114" s="396"/>
      <c r="C114" s="322">
        <f>IFERROR(IF(ISNUMBER(H114),IF(ISNUMBER(#REF!),#REF!+1,IF(ISNUMBER(H113),C113+1,C112+1)),""),"")</f>
        <v>134</v>
      </c>
      <c r="D114" s="322"/>
      <c r="E114" s="321"/>
      <c r="F114" s="109" t="s">
        <v>714</v>
      </c>
      <c r="G114" s="319" t="s">
        <v>44</v>
      </c>
      <c r="H114" s="395">
        <f>H113</f>
        <v>7</v>
      </c>
      <c r="I114" s="318"/>
      <c r="J114" s="318">
        <f t="shared" si="1"/>
        <v>0</v>
      </c>
      <c r="K114" s="320"/>
      <c r="L114" s="252"/>
    </row>
    <row r="115" spans="1:16" s="311" customFormat="1" ht="48">
      <c r="A115" s="104"/>
      <c r="B115" s="396"/>
      <c r="C115" s="322">
        <f>IFERROR(IF(ISNUMBER(H115),IF(ISNUMBER(#REF!),#REF!+1,IF(ISNUMBER(H114),C114+1,C113+1)),""),"")</f>
        <v>135</v>
      </c>
      <c r="D115" s="322"/>
      <c r="E115" s="321"/>
      <c r="F115" s="109" t="s">
        <v>713</v>
      </c>
      <c r="G115" s="110" t="s">
        <v>44</v>
      </c>
      <c r="H115" s="395">
        <v>10</v>
      </c>
      <c r="I115" s="318"/>
      <c r="J115" s="318">
        <f t="shared" si="1"/>
        <v>0</v>
      </c>
      <c r="K115" s="320"/>
      <c r="L115" s="252"/>
    </row>
    <row r="116" spans="1:16" s="311" customFormat="1" ht="12">
      <c r="A116" s="104"/>
      <c r="B116" s="396"/>
      <c r="C116" s="322">
        <f>IFERROR(IF(ISNUMBER(H116),IF(ISNUMBER(#REF!),#REF!+1,IF(ISNUMBER(H115),C115+1,C114+1)),""),"")</f>
        <v>136</v>
      </c>
      <c r="D116" s="322"/>
      <c r="E116" s="321"/>
      <c r="F116" s="109" t="s">
        <v>640</v>
      </c>
      <c r="G116" s="110" t="s">
        <v>44</v>
      </c>
      <c r="H116" s="395">
        <f>H115</f>
        <v>10</v>
      </c>
      <c r="I116" s="318"/>
      <c r="J116" s="318">
        <f t="shared" si="1"/>
        <v>0</v>
      </c>
      <c r="K116" s="320"/>
      <c r="L116" s="252"/>
    </row>
    <row r="117" spans="1:16" s="311" customFormat="1" ht="24">
      <c r="A117" s="104"/>
      <c r="B117" s="396"/>
      <c r="C117" s="322">
        <f>IFERROR(IF(ISNUMBER(H117),IF(ISNUMBER(#REF!),#REF!+1,IF(ISNUMBER(H116),C116+1,C115+1)),""),"")</f>
        <v>137</v>
      </c>
      <c r="D117" s="322"/>
      <c r="E117" s="321"/>
      <c r="F117" s="320" t="s">
        <v>641</v>
      </c>
      <c r="G117" s="319" t="s">
        <v>44</v>
      </c>
      <c r="H117" s="395">
        <f>H118</f>
        <v>15</v>
      </c>
      <c r="I117" s="318"/>
      <c r="J117" s="318">
        <f t="shared" si="1"/>
        <v>0</v>
      </c>
      <c r="K117" s="320"/>
      <c r="L117" s="252"/>
    </row>
    <row r="118" spans="1:16" s="311" customFormat="1" ht="12">
      <c r="A118" s="104"/>
      <c r="B118" s="396"/>
      <c r="C118" s="322">
        <f>IFERROR(IF(ISNUMBER(H118),IF(ISNUMBER(#REF!),#REF!+1,IF(ISNUMBER(H117),C117+1,C116+1)),""),"")</f>
        <v>138</v>
      </c>
      <c r="D118" s="322"/>
      <c r="E118" s="321"/>
      <c r="F118" s="109" t="s">
        <v>642</v>
      </c>
      <c r="G118" s="110" t="s">
        <v>44</v>
      </c>
      <c r="H118" s="395">
        <f>4+2+2+1+1+1+1+1+2</f>
        <v>15</v>
      </c>
      <c r="I118" s="318"/>
      <c r="J118" s="318">
        <f t="shared" si="1"/>
        <v>0</v>
      </c>
      <c r="K118" s="320"/>
      <c r="L118" s="252"/>
    </row>
    <row r="119" spans="1:16" s="311" customFormat="1" ht="12">
      <c r="A119" s="104"/>
      <c r="B119" s="396"/>
      <c r="C119" s="322">
        <f>IFERROR(IF(ISNUMBER(H119),IF(ISNUMBER(#REF!),#REF!+1,IF(ISNUMBER(H118),C118+1,C117+1)),""),"")</f>
        <v>139</v>
      </c>
      <c r="D119" s="322"/>
      <c r="E119" s="321"/>
      <c r="F119" s="109" t="s">
        <v>643</v>
      </c>
      <c r="G119" s="110" t="s">
        <v>44</v>
      </c>
      <c r="H119" s="395">
        <f>H118</f>
        <v>15</v>
      </c>
      <c r="I119" s="318"/>
      <c r="J119" s="318">
        <f t="shared" si="1"/>
        <v>0</v>
      </c>
      <c r="K119" s="320"/>
      <c r="L119" s="252"/>
    </row>
    <row r="120" spans="1:16" s="311" customFormat="1" ht="12">
      <c r="A120" s="104"/>
      <c r="B120" s="396"/>
      <c r="C120" s="322">
        <f>IFERROR(IF(ISNUMBER(H120),IF(ISNUMBER(#REF!),#REF!+1,IF(ISNUMBER(H119),C119+1,C118+1)),""),"")</f>
        <v>140</v>
      </c>
      <c r="D120" s="322"/>
      <c r="E120" s="321"/>
      <c r="F120" s="109" t="s">
        <v>644</v>
      </c>
      <c r="G120" s="110" t="s">
        <v>44</v>
      </c>
      <c r="H120" s="395">
        <f>H118+H115+H109+H110</f>
        <v>37</v>
      </c>
      <c r="I120" s="318"/>
      <c r="J120" s="318">
        <f t="shared" si="1"/>
        <v>0</v>
      </c>
      <c r="K120" s="320"/>
      <c r="L120" s="252"/>
    </row>
    <row r="121" spans="1:16" s="311" customFormat="1" ht="12">
      <c r="A121" s="104"/>
      <c r="B121" s="396"/>
      <c r="C121" s="322">
        <f>IFERROR(IF(ISNUMBER(H121),IF(ISNUMBER(#REF!),#REF!+1,IF(ISNUMBER(H120),C120+1,C119+1)),""),"")</f>
        <v>141</v>
      </c>
      <c r="D121" s="322"/>
      <c r="E121" s="321"/>
      <c r="F121" s="109" t="s">
        <v>645</v>
      </c>
      <c r="G121" s="110" t="s">
        <v>44</v>
      </c>
      <c r="H121" s="395">
        <f>H120</f>
        <v>37</v>
      </c>
      <c r="I121" s="318"/>
      <c r="J121" s="318">
        <f t="shared" si="1"/>
        <v>0</v>
      </c>
      <c r="K121" s="320"/>
      <c r="L121" s="252"/>
    </row>
    <row r="122" spans="1:16" s="311" customFormat="1" ht="12">
      <c r="A122" s="104"/>
      <c r="B122" s="396"/>
      <c r="C122" s="322">
        <f>IFERROR(IF(ISNUMBER(H122),IF(ISNUMBER(#REF!),#REF!+1,IF(ISNUMBER(H121),C121+1,C120+1)),""),"")</f>
        <v>142</v>
      </c>
      <c r="D122" s="322"/>
      <c r="E122" s="321"/>
      <c r="F122" s="109" t="s">
        <v>646</v>
      </c>
      <c r="G122" s="110" t="s">
        <v>44</v>
      </c>
      <c r="H122" s="395">
        <f>H120</f>
        <v>37</v>
      </c>
      <c r="I122" s="318"/>
      <c r="J122" s="318">
        <f t="shared" si="1"/>
        <v>0</v>
      </c>
      <c r="K122" s="320"/>
      <c r="L122" s="252"/>
    </row>
    <row r="123" spans="1:16" s="311" customFormat="1" ht="15">
      <c r="A123" s="104"/>
      <c r="B123" s="396"/>
      <c r="C123" s="322" t="str">
        <f>IFERROR(IF(ISNUMBER(H123),IF(ISNUMBER(#REF!),#REF!+1,IF(ISNUMBER(#REF!),#REF!+1,#REF!+1)),""),"")</f>
        <v/>
      </c>
      <c r="D123" s="322"/>
      <c r="E123" s="321"/>
      <c r="F123" s="404" t="s">
        <v>647</v>
      </c>
      <c r="G123" s="403"/>
      <c r="H123" s="402"/>
      <c r="I123" s="318"/>
      <c r="J123" s="318"/>
      <c r="K123" s="320"/>
      <c r="L123" s="252"/>
    </row>
    <row r="124" spans="1:16" s="311" customFormat="1" ht="56.25">
      <c r="A124" s="104"/>
      <c r="B124" s="396"/>
      <c r="C124" s="322" t="str">
        <f>IFERROR(IF(ISNUMBER(H124),IF(ISNUMBER(#REF!),#REF!+1,IF(ISNUMBER(H123),C123+1,#REF!+1)),""),"")</f>
        <v/>
      </c>
      <c r="D124" s="322"/>
      <c r="E124" s="321"/>
      <c r="F124" s="200" t="s">
        <v>712</v>
      </c>
      <c r="G124" s="350"/>
      <c r="H124" s="401"/>
      <c r="I124" s="318"/>
      <c r="J124" s="318"/>
      <c r="K124" s="320"/>
      <c r="L124" s="252"/>
    </row>
    <row r="125" spans="1:16" s="311" customFormat="1" ht="58.9" customHeight="1">
      <c r="A125" s="104"/>
      <c r="B125" s="396"/>
      <c r="C125" s="322">
        <f>C122+1</f>
        <v>143</v>
      </c>
      <c r="D125" s="322"/>
      <c r="E125" s="321"/>
      <c r="F125" s="320" t="s">
        <v>648</v>
      </c>
      <c r="G125" s="319" t="s">
        <v>39</v>
      </c>
      <c r="H125" s="395">
        <f>(3+5.5+1.5+2+2+4)+4</f>
        <v>22</v>
      </c>
      <c r="I125" s="318"/>
      <c r="J125" s="318">
        <f t="shared" ref="J125:J157" si="2">ROUND(I125*H125,2)</f>
        <v>0</v>
      </c>
      <c r="K125" s="320"/>
      <c r="L125" s="252"/>
      <c r="P125" s="395"/>
    </row>
    <row r="126" spans="1:16" s="311" customFormat="1" ht="12">
      <c r="A126" s="104"/>
      <c r="B126" s="396"/>
      <c r="C126" s="322">
        <f>IFERROR(IF(ISNUMBER(H126),IF(ISNUMBER(#REF!),#REF!+1,IF(ISNUMBER(H125),C125+1,C124+1)),""),"")</f>
        <v>144</v>
      </c>
      <c r="D126" s="322"/>
      <c r="E126" s="321"/>
      <c r="F126" s="320" t="s">
        <v>649</v>
      </c>
      <c r="G126" s="319" t="s">
        <v>44</v>
      </c>
      <c r="H126" s="395">
        <f>8+5</f>
        <v>13</v>
      </c>
      <c r="I126" s="318"/>
      <c r="J126" s="318">
        <f t="shared" si="2"/>
        <v>0</v>
      </c>
      <c r="K126" s="320"/>
      <c r="L126" s="252"/>
    </row>
    <row r="127" spans="1:16" s="311" customFormat="1" ht="12">
      <c r="A127" s="104"/>
      <c r="B127" s="396"/>
      <c r="C127" s="322">
        <f>IFERROR(IF(ISNUMBER(H127),IF(ISNUMBER(#REF!),#REF!+1,IF(ISNUMBER(H126),C126+1,C125+1)),""),"")</f>
        <v>145</v>
      </c>
      <c r="D127" s="322"/>
      <c r="E127" s="321"/>
      <c r="F127" s="320" t="s">
        <v>650</v>
      </c>
      <c r="G127" s="319" t="s">
        <v>44</v>
      </c>
      <c r="H127" s="395">
        <v>5</v>
      </c>
      <c r="I127" s="318"/>
      <c r="J127" s="318">
        <f t="shared" si="2"/>
        <v>0</v>
      </c>
      <c r="K127" s="320"/>
      <c r="L127" s="252"/>
    </row>
    <row r="128" spans="1:16" s="311" customFormat="1" ht="24">
      <c r="A128" s="104"/>
      <c r="B128" s="396"/>
      <c r="C128" s="322">
        <f>IFERROR(IF(ISNUMBER(H128),IF(ISNUMBER(#REF!),#REF!+1,IF(ISNUMBER(H127),C127+1,C126+1)),""),"")</f>
        <v>146</v>
      </c>
      <c r="D128" s="322"/>
      <c r="E128" s="321"/>
      <c r="F128" s="321" t="s">
        <v>696</v>
      </c>
      <c r="G128" s="319" t="s">
        <v>44</v>
      </c>
      <c r="H128" s="395">
        <v>2</v>
      </c>
      <c r="I128" s="318"/>
      <c r="J128" s="318">
        <f t="shared" si="2"/>
        <v>0</v>
      </c>
      <c r="K128" s="320"/>
      <c r="L128" s="252"/>
    </row>
    <row r="129" spans="1:18" s="311" customFormat="1" ht="12">
      <c r="A129" s="104"/>
      <c r="B129" s="396"/>
      <c r="C129" s="322">
        <f>IFERROR(IF(ISNUMBER(H129),IF(ISNUMBER(#REF!),#REF!+1,IF(ISNUMBER(H128),C128+1,C127+1)),""),"")</f>
        <v>147</v>
      </c>
      <c r="D129" s="322"/>
      <c r="E129" s="321"/>
      <c r="F129" s="321" t="s">
        <v>651</v>
      </c>
      <c r="G129" s="319" t="s">
        <v>44</v>
      </c>
      <c r="H129" s="395">
        <f>2+8</f>
        <v>10</v>
      </c>
      <c r="I129" s="318"/>
      <c r="J129" s="318">
        <f t="shared" si="2"/>
        <v>0</v>
      </c>
      <c r="K129" s="320"/>
      <c r="L129" s="252"/>
    </row>
    <row r="130" spans="1:18" s="311" customFormat="1" ht="52.5" customHeight="1">
      <c r="A130" s="104"/>
      <c r="B130" s="396"/>
      <c r="C130" s="322">
        <f>IFERROR(IF(ISNUMBER(H130),IF(ISNUMBER(#REF!),#REF!+1,IF(ISNUMBER(#REF!),#REF!+1,C129+1)),""),"")</f>
        <v>148</v>
      </c>
      <c r="D130" s="322"/>
      <c r="E130" s="321"/>
      <c r="F130" s="320" t="s">
        <v>652</v>
      </c>
      <c r="G130" s="319" t="s">
        <v>39</v>
      </c>
      <c r="H130" s="395">
        <f>ROUND((14*2+4+1*2+2+1+2+1+2+6+2+2+1+4+2+2+2+8*2+2+2)*1.15,0)</f>
        <v>95</v>
      </c>
      <c r="I130" s="318"/>
      <c r="J130" s="318">
        <f t="shared" si="2"/>
        <v>0</v>
      </c>
      <c r="K130" s="320"/>
      <c r="L130" s="252"/>
      <c r="M130" s="311">
        <f>ROUND((14*2+4+1*2+2+1+2+1+2+6+2+2+1+4+2+2+2+8*2+2+2)*1.15,0)</f>
        <v>95</v>
      </c>
      <c r="N130" s="311">
        <f>(8+2)+(13+2)+2*2+6.5*2+6+5+2+2+2+4+2+2+2+3+2+2+2+4+5*2+1*2</f>
        <v>94</v>
      </c>
      <c r="Q130" s="400" t="s">
        <v>653</v>
      </c>
      <c r="R130" s="400" t="s">
        <v>654</v>
      </c>
    </row>
    <row r="131" spans="1:18" s="311" customFormat="1" ht="12">
      <c r="A131" s="104"/>
      <c r="B131" s="396"/>
      <c r="C131" s="322">
        <f>IFERROR(IF(ISNUMBER(H131),IF(ISNUMBER(#REF!),#REF!+1,IF(ISNUMBER(H130),C130+1,#REF!+1)),""),"")</f>
        <v>149</v>
      </c>
      <c r="D131" s="322"/>
      <c r="E131" s="321"/>
      <c r="F131" s="320" t="s">
        <v>655</v>
      </c>
      <c r="G131" s="319" t="s">
        <v>44</v>
      </c>
      <c r="H131" s="395">
        <f>34+4</f>
        <v>38</v>
      </c>
      <c r="I131" s="318"/>
      <c r="J131" s="318">
        <f t="shared" si="2"/>
        <v>0</v>
      </c>
      <c r="K131" s="320"/>
      <c r="L131" s="252"/>
    </row>
    <row r="132" spans="1:18" s="311" customFormat="1" ht="12">
      <c r="A132" s="104"/>
      <c r="B132" s="396"/>
      <c r="C132" s="322">
        <f>IFERROR(IF(ISNUMBER(H132),IF(ISNUMBER(#REF!),#REF!+1,IF(ISNUMBER(H131),C131+1,#REF!+1)),""),"")</f>
        <v>150</v>
      </c>
      <c r="D132" s="322"/>
      <c r="E132" s="321"/>
      <c r="F132" s="321" t="s">
        <v>695</v>
      </c>
      <c r="G132" s="319" t="s">
        <v>44</v>
      </c>
      <c r="H132" s="395">
        <v>12</v>
      </c>
      <c r="I132" s="318"/>
      <c r="J132" s="318">
        <f t="shared" si="2"/>
        <v>0</v>
      </c>
      <c r="K132" s="320"/>
      <c r="L132" s="252"/>
    </row>
    <row r="133" spans="1:18" s="311" customFormat="1" ht="12">
      <c r="A133" s="104"/>
      <c r="B133" s="396"/>
      <c r="C133" s="322">
        <f>IFERROR(IF(ISNUMBER(H133),IF(ISNUMBER(#REF!),#REF!+1,IF(ISNUMBER(H132),C132+1,#REF!+1)),""),"")</f>
        <v>151</v>
      </c>
      <c r="D133" s="322"/>
      <c r="E133" s="321"/>
      <c r="F133" s="321" t="s">
        <v>656</v>
      </c>
      <c r="G133" s="319" t="s">
        <v>44</v>
      </c>
      <c r="H133" s="395">
        <f>2*2+4+12</f>
        <v>20</v>
      </c>
      <c r="I133" s="318"/>
      <c r="J133" s="318">
        <f t="shared" si="2"/>
        <v>0</v>
      </c>
      <c r="K133" s="320"/>
      <c r="L133" s="252"/>
    </row>
    <row r="134" spans="1:18" s="311" customFormat="1" ht="48">
      <c r="A134" s="104"/>
      <c r="B134" s="396"/>
      <c r="C134" s="322">
        <f>IFERROR(IF(ISNUMBER(H134),IF(ISNUMBER(#REF!),#REF!+1,IF(ISNUMBER(#REF!),#REF!+1,C133+1)),""),"")</f>
        <v>152</v>
      </c>
      <c r="D134" s="322"/>
      <c r="E134" s="321"/>
      <c r="F134" s="320" t="s">
        <v>657</v>
      </c>
      <c r="G134" s="319" t="s">
        <v>39</v>
      </c>
      <c r="H134" s="395">
        <f>ROUND((10+10+6+6+2+2+2+2+4+4+2+2+2+2+1+1)*1.1,0)</f>
        <v>64</v>
      </c>
      <c r="I134" s="318"/>
      <c r="J134" s="318">
        <f t="shared" si="2"/>
        <v>0</v>
      </c>
      <c r="K134" s="320"/>
      <c r="L134" s="252"/>
    </row>
    <row r="135" spans="1:18" s="311" customFormat="1" ht="12">
      <c r="A135" s="104"/>
      <c r="B135" s="396"/>
      <c r="C135" s="322">
        <f>IFERROR(IF(ISNUMBER(H135),IF(ISNUMBER(#REF!),#REF!+1,IF(ISNUMBER(#REF!),#REF!+1,C134+1)),""),"")</f>
        <v>153</v>
      </c>
      <c r="D135" s="322"/>
      <c r="E135" s="321"/>
      <c r="F135" s="321" t="s">
        <v>711</v>
      </c>
      <c r="G135" s="319" t="s">
        <v>44</v>
      </c>
      <c r="H135" s="395">
        <f>5*2</f>
        <v>10</v>
      </c>
      <c r="I135" s="318"/>
      <c r="J135" s="318">
        <f t="shared" si="2"/>
        <v>0</v>
      </c>
      <c r="K135" s="320"/>
      <c r="L135" s="252"/>
    </row>
    <row r="136" spans="1:18" s="311" customFormat="1" ht="12">
      <c r="A136" s="104"/>
      <c r="B136" s="396"/>
      <c r="C136" s="322">
        <f>IFERROR(IF(ISNUMBER(H136),IF(ISNUMBER(#REF!),#REF!+1,IF(ISNUMBER(#REF!),#REF!+1,C135+1)),""),"")</f>
        <v>154</v>
      </c>
      <c r="D136" s="322"/>
      <c r="E136" s="321"/>
      <c r="F136" s="321" t="s">
        <v>694</v>
      </c>
      <c r="G136" s="319" t="s">
        <v>44</v>
      </c>
      <c r="H136" s="395">
        <f>2*2</f>
        <v>4</v>
      </c>
      <c r="I136" s="318"/>
      <c r="J136" s="318">
        <f t="shared" si="2"/>
        <v>0</v>
      </c>
      <c r="K136" s="320"/>
      <c r="L136" s="252"/>
    </row>
    <row r="137" spans="1:18" s="311" customFormat="1" ht="12">
      <c r="A137" s="104"/>
      <c r="B137" s="396"/>
      <c r="C137" s="322">
        <f>IFERROR(IF(ISNUMBER(H137),IF(ISNUMBER(#REF!),#REF!+1,IF(ISNUMBER(#REF!),#REF!+1,C136+1)),""),"")</f>
        <v>155</v>
      </c>
      <c r="D137" s="322"/>
      <c r="E137" s="321"/>
      <c r="F137" s="321" t="s">
        <v>658</v>
      </c>
      <c r="G137" s="319" t="s">
        <v>44</v>
      </c>
      <c r="H137" s="395">
        <f>8+4</f>
        <v>12</v>
      </c>
      <c r="I137" s="318"/>
      <c r="J137" s="318">
        <f t="shared" si="2"/>
        <v>0</v>
      </c>
      <c r="K137" s="320"/>
      <c r="L137" s="252"/>
    </row>
    <row r="138" spans="1:18" s="311" customFormat="1" ht="48">
      <c r="A138" s="104"/>
      <c r="B138" s="396"/>
      <c r="C138" s="322">
        <f>IFERROR(IF(ISNUMBER(H138),IF(ISNUMBER(#REF!),#REF!+1,IF(ISNUMBER(H137),C137+1,C136+1)),""),"")</f>
        <v>156</v>
      </c>
      <c r="D138" s="322"/>
      <c r="E138" s="321"/>
      <c r="F138" s="320" t="s">
        <v>659</v>
      </c>
      <c r="G138" s="319" t="s">
        <v>39</v>
      </c>
      <c r="H138" s="395">
        <f>2*2+2*2</f>
        <v>8</v>
      </c>
      <c r="I138" s="318"/>
      <c r="J138" s="318">
        <f t="shared" si="2"/>
        <v>0</v>
      </c>
      <c r="K138" s="320"/>
      <c r="L138" s="252"/>
    </row>
    <row r="139" spans="1:18" s="311" customFormat="1" ht="12">
      <c r="A139" s="104"/>
      <c r="B139" s="396"/>
      <c r="C139" s="322">
        <f>IFERROR(IF(ISNUMBER(H139),IF(ISNUMBER(#REF!),#REF!+1,IF(ISNUMBER(H138),C138+1,C137+1)),""),"")</f>
        <v>157</v>
      </c>
      <c r="D139" s="322"/>
      <c r="E139" s="321"/>
      <c r="F139" s="321" t="s">
        <v>710</v>
      </c>
      <c r="G139" s="319" t="s">
        <v>44</v>
      </c>
      <c r="H139" s="395">
        <f>4*2</f>
        <v>8</v>
      </c>
      <c r="I139" s="318"/>
      <c r="J139" s="318">
        <f t="shared" si="2"/>
        <v>0</v>
      </c>
      <c r="K139" s="320"/>
      <c r="L139" s="252"/>
    </row>
    <row r="140" spans="1:18" s="311" customFormat="1" ht="12">
      <c r="A140" s="104"/>
      <c r="B140" s="396"/>
      <c r="C140" s="322">
        <f>IFERROR(IF(ISNUMBER(H140),IF(ISNUMBER(#REF!),#REF!+1,IF(ISNUMBER(H139),C139+1,C138+1)),""),"")</f>
        <v>158</v>
      </c>
      <c r="D140" s="322"/>
      <c r="E140" s="321"/>
      <c r="F140" s="321" t="s">
        <v>660</v>
      </c>
      <c r="G140" s="319" t="s">
        <v>44</v>
      </c>
      <c r="H140" s="395">
        <f>2*2</f>
        <v>4</v>
      </c>
      <c r="I140" s="318"/>
      <c r="J140" s="318">
        <f t="shared" si="2"/>
        <v>0</v>
      </c>
      <c r="K140" s="320"/>
      <c r="L140" s="252"/>
    </row>
    <row r="141" spans="1:18" s="311" customFormat="1" ht="48">
      <c r="A141" s="104"/>
      <c r="B141" s="396"/>
      <c r="C141" s="322">
        <f>IFERROR(IF(ISNUMBER(H141),IF(ISNUMBER(#REF!),#REF!+1,IF(ISNUMBER(H140),C140+1,C139+1)),""),"")</f>
        <v>159</v>
      </c>
      <c r="D141" s="322"/>
      <c r="E141" s="321"/>
      <c r="F141" s="320" t="s">
        <v>661</v>
      </c>
      <c r="G141" s="319" t="s">
        <v>39</v>
      </c>
      <c r="H141" s="395">
        <v>4</v>
      </c>
      <c r="I141" s="318"/>
      <c r="J141" s="318">
        <f t="shared" si="2"/>
        <v>0</v>
      </c>
      <c r="K141" s="320"/>
      <c r="L141" s="252"/>
    </row>
    <row r="142" spans="1:18" s="311" customFormat="1" ht="48">
      <c r="A142" s="104"/>
      <c r="B142" s="396"/>
      <c r="C142" s="322">
        <f>IFERROR(IF(ISNUMBER(H142),IF(ISNUMBER(#REF!),#REF!+1,IF(ISNUMBER(H141),C141+1,C140+1)),""),"")</f>
        <v>160</v>
      </c>
      <c r="D142" s="322"/>
      <c r="E142" s="321"/>
      <c r="F142" s="320" t="s">
        <v>693</v>
      </c>
      <c r="G142" s="319" t="s">
        <v>44</v>
      </c>
      <c r="H142" s="395">
        <f>12*2*1</f>
        <v>24</v>
      </c>
      <c r="I142" s="318"/>
      <c r="J142" s="318">
        <f t="shared" si="2"/>
        <v>0</v>
      </c>
      <c r="K142" s="320"/>
      <c r="L142" s="252"/>
    </row>
    <row r="143" spans="1:18" s="311" customFormat="1" ht="16.899999999999999" customHeight="1">
      <c r="A143" s="104"/>
      <c r="B143" s="396"/>
      <c r="C143" s="322">
        <f>IFERROR(IF(ISNUMBER(H143),IF(ISNUMBER(#REF!),#REF!+1,IF(ISNUMBER(H142),C142+1,C141+1)),""),"")</f>
        <v>161</v>
      </c>
      <c r="D143" s="322"/>
      <c r="E143" s="321"/>
      <c r="F143" s="321" t="s">
        <v>709</v>
      </c>
      <c r="G143" s="319" t="s">
        <v>44</v>
      </c>
      <c r="H143" s="395">
        <v>4</v>
      </c>
      <c r="I143" s="318"/>
      <c r="J143" s="318">
        <f t="shared" si="2"/>
        <v>0</v>
      </c>
      <c r="K143" s="320"/>
      <c r="L143" s="252"/>
    </row>
    <row r="144" spans="1:18" s="311" customFormat="1" ht="62.45" customHeight="1">
      <c r="A144" s="104"/>
      <c r="B144" s="396"/>
      <c r="C144" s="322">
        <f>IFERROR(IF(ISNUMBER(H144),IF(ISNUMBER(#REF!),#REF!+1,IF(ISNUMBER(H143),C143+1,C142+1)),""),"")</f>
        <v>162</v>
      </c>
      <c r="D144" s="322"/>
      <c r="E144" s="321"/>
      <c r="F144" s="320" t="s">
        <v>662</v>
      </c>
      <c r="G144" s="319" t="s">
        <v>39</v>
      </c>
      <c r="H144" s="395">
        <f>2+2+2+4</f>
        <v>10</v>
      </c>
      <c r="I144" s="318"/>
      <c r="J144" s="318">
        <f t="shared" si="2"/>
        <v>0</v>
      </c>
      <c r="K144" s="320"/>
      <c r="L144" s="252"/>
    </row>
    <row r="145" spans="1:12" s="311" customFormat="1" ht="57.6" customHeight="1">
      <c r="A145" s="104"/>
      <c r="B145" s="396"/>
      <c r="C145" s="322">
        <f>IFERROR(IF(ISNUMBER(H145),IF(ISNUMBER(#REF!),#REF!+1,IF(ISNUMBER(H144),C144+1,C143+1)),""),"")</f>
        <v>163</v>
      </c>
      <c r="D145" s="322"/>
      <c r="E145" s="321"/>
      <c r="F145" s="320" t="s">
        <v>663</v>
      </c>
      <c r="G145" s="319" t="s">
        <v>39</v>
      </c>
      <c r="H145" s="395">
        <v>7</v>
      </c>
      <c r="I145" s="318"/>
      <c r="J145" s="318">
        <f t="shared" si="2"/>
        <v>0</v>
      </c>
      <c r="K145" s="320"/>
      <c r="L145" s="252"/>
    </row>
    <row r="146" spans="1:12" s="311" customFormat="1" ht="57.6" customHeight="1">
      <c r="A146" s="104"/>
      <c r="B146" s="396"/>
      <c r="C146" s="322">
        <f>IFERROR(IF(ISNUMBER(H146),IF(ISNUMBER(#REF!),#REF!+1,IF(ISNUMBER(H145),C145+1,C144+1)),""),"")</f>
        <v>164</v>
      </c>
      <c r="D146" s="322"/>
      <c r="E146" s="321"/>
      <c r="F146" s="320" t="s">
        <v>708</v>
      </c>
      <c r="G146" s="319" t="s">
        <v>39</v>
      </c>
      <c r="H146" s="395">
        <f>ROUND((11+2)*1.2,0)</f>
        <v>16</v>
      </c>
      <c r="I146" s="318"/>
      <c r="J146" s="318">
        <f t="shared" si="2"/>
        <v>0</v>
      </c>
      <c r="K146" s="320"/>
      <c r="L146" s="252"/>
    </row>
    <row r="147" spans="1:12" s="311" customFormat="1" ht="36">
      <c r="A147" s="104"/>
      <c r="B147" s="396"/>
      <c r="C147" s="322">
        <f>IFERROR(IF(ISNUMBER(H147),IF(ISNUMBER(#REF!),#REF!+1,IF(ISNUMBER(H146),C146+1,C145+1)),""),"")</f>
        <v>165</v>
      </c>
      <c r="D147" s="322"/>
      <c r="E147" s="321"/>
      <c r="F147" s="320" t="s">
        <v>707</v>
      </c>
      <c r="G147" s="319" t="s">
        <v>39</v>
      </c>
      <c r="H147" s="395">
        <f>ROUND((2+2+4+4)*1.2,0)</f>
        <v>14</v>
      </c>
      <c r="I147" s="318"/>
      <c r="J147" s="318">
        <f t="shared" si="2"/>
        <v>0</v>
      </c>
      <c r="K147" s="320"/>
      <c r="L147" s="252"/>
    </row>
    <row r="148" spans="1:12" s="311" customFormat="1" ht="36">
      <c r="A148" s="104"/>
      <c r="B148" s="396"/>
      <c r="C148" s="322">
        <f>IFERROR(IF(ISNUMBER(H148),IF(ISNUMBER(#REF!),#REF!+1,IF(ISNUMBER(H147),C147+1,C145+1)),""),"")</f>
        <v>166</v>
      </c>
      <c r="D148" s="322"/>
      <c r="E148" s="321"/>
      <c r="F148" s="320" t="s">
        <v>706</v>
      </c>
      <c r="G148" s="319" t="s">
        <v>39</v>
      </c>
      <c r="H148" s="395">
        <v>8</v>
      </c>
      <c r="I148" s="318"/>
      <c r="J148" s="318">
        <f t="shared" si="2"/>
        <v>0</v>
      </c>
      <c r="K148" s="320"/>
      <c r="L148" s="252"/>
    </row>
    <row r="149" spans="1:12" s="311" customFormat="1" ht="36">
      <c r="A149" s="104"/>
      <c r="B149" s="396"/>
      <c r="C149" s="322">
        <f>IFERROR(IF(ISNUMBER(H149),IF(ISNUMBER(#REF!),#REF!+1,IF(ISNUMBER(H148),C148+1,C147+1)),""),"")</f>
        <v>167</v>
      </c>
      <c r="D149" s="322"/>
      <c r="E149" s="321"/>
      <c r="F149" s="320" t="s">
        <v>705</v>
      </c>
      <c r="G149" s="319" t="s">
        <v>39</v>
      </c>
      <c r="H149" s="395">
        <v>4</v>
      </c>
      <c r="I149" s="318"/>
      <c r="J149" s="318">
        <f t="shared" si="2"/>
        <v>0</v>
      </c>
      <c r="K149" s="320"/>
      <c r="L149" s="252"/>
    </row>
    <row r="150" spans="1:12" s="311" customFormat="1" ht="62.45" customHeight="1">
      <c r="A150" s="104"/>
      <c r="B150" s="396"/>
      <c r="C150" s="322">
        <f>IFERROR(IF(ISNUMBER(H150),IF(ISNUMBER(#REF!),#REF!+1,IF(ISNUMBER(H149),C149+1,C148+1)),""),"")</f>
        <v>168</v>
      </c>
      <c r="D150" s="322"/>
      <c r="E150" s="321"/>
      <c r="F150" s="320" t="s">
        <v>664</v>
      </c>
      <c r="G150" s="319" t="s">
        <v>44</v>
      </c>
      <c r="H150" s="395">
        <f>H120+3+H107</f>
        <v>41</v>
      </c>
      <c r="I150" s="318"/>
      <c r="J150" s="318">
        <f t="shared" si="2"/>
        <v>0</v>
      </c>
      <c r="K150" s="320"/>
      <c r="L150" s="252"/>
    </row>
    <row r="151" spans="1:12" s="311" customFormat="1" ht="12">
      <c r="A151" s="104"/>
      <c r="B151" s="396"/>
      <c r="C151" s="322">
        <f>IFERROR(IF(ISNUMBER(H151),IF(ISNUMBER(#REF!),#REF!+1,IF(ISNUMBER(H150),C150+1,C149+1)),""),"")</f>
        <v>169</v>
      </c>
      <c r="D151" s="322"/>
      <c r="E151" s="321"/>
      <c r="F151" s="320" t="s">
        <v>704</v>
      </c>
      <c r="G151" s="319" t="s">
        <v>44</v>
      </c>
      <c r="H151" s="395">
        <v>2</v>
      </c>
      <c r="I151" s="318"/>
      <c r="J151" s="318">
        <f t="shared" si="2"/>
        <v>0</v>
      </c>
      <c r="K151" s="320"/>
      <c r="L151" s="252"/>
    </row>
    <row r="152" spans="1:12" s="311" customFormat="1" ht="24">
      <c r="A152" s="104"/>
      <c r="B152" s="396"/>
      <c r="C152" s="322">
        <f>IFERROR(IF(ISNUMBER(H152),IF(ISNUMBER(#REF!),#REF!+1,IF(ISNUMBER(H151),C151+1,C150+1)),""),"")</f>
        <v>170</v>
      </c>
      <c r="D152" s="322"/>
      <c r="E152" s="321"/>
      <c r="F152" s="320" t="s">
        <v>703</v>
      </c>
      <c r="G152" s="319" t="s">
        <v>44</v>
      </c>
      <c r="H152" s="395">
        <v>2</v>
      </c>
      <c r="I152" s="318"/>
      <c r="J152" s="318">
        <f t="shared" si="2"/>
        <v>0</v>
      </c>
      <c r="K152" s="320"/>
      <c r="L152" s="252"/>
    </row>
    <row r="153" spans="1:12" s="311" customFormat="1" ht="24">
      <c r="A153" s="104"/>
      <c r="B153" s="396"/>
      <c r="C153" s="322">
        <f>IFERROR(IF(ISNUMBER(H153),IF(ISNUMBER(#REF!),#REF!+1,IF(ISNUMBER(H152),C152+1,C151+1)),""),"")</f>
        <v>171</v>
      </c>
      <c r="D153" s="322"/>
      <c r="E153" s="321"/>
      <c r="F153" s="320" t="s">
        <v>665</v>
      </c>
      <c r="G153" s="319" t="s">
        <v>44</v>
      </c>
      <c r="H153" s="395">
        <v>65</v>
      </c>
      <c r="I153" s="318"/>
      <c r="J153" s="318">
        <f t="shared" si="2"/>
        <v>0</v>
      </c>
      <c r="K153" s="320"/>
      <c r="L153" s="252"/>
    </row>
    <row r="154" spans="1:12" s="311" customFormat="1" ht="12">
      <c r="A154" s="104"/>
      <c r="B154" s="396"/>
      <c r="C154" s="322">
        <f>IFERROR(IF(ISNUMBER(H154),IF(ISNUMBER(#REF!),#REF!+1,IF(ISNUMBER(H153),C153+1,C150+1)),""),"")</f>
        <v>172</v>
      </c>
      <c r="D154" s="322"/>
      <c r="E154" s="321"/>
      <c r="F154" s="320" t="s">
        <v>666</v>
      </c>
      <c r="G154" s="319" t="s">
        <v>39</v>
      </c>
      <c r="H154" s="395">
        <f>H125</f>
        <v>22</v>
      </c>
      <c r="I154" s="318"/>
      <c r="J154" s="318">
        <f t="shared" si="2"/>
        <v>0</v>
      </c>
      <c r="K154" s="320"/>
      <c r="L154" s="252"/>
    </row>
    <row r="155" spans="1:12" s="311" customFormat="1" ht="12">
      <c r="A155" s="104"/>
      <c r="B155" s="396"/>
      <c r="C155" s="322">
        <f>IFERROR(IF(ISNUMBER(H155),IF(ISNUMBER(#REF!),#REF!+1,IF(ISNUMBER(H154),C154+1,C153+1)),""),"")</f>
        <v>173</v>
      </c>
      <c r="D155" s="322"/>
      <c r="E155" s="321"/>
      <c r="F155" s="320" t="s">
        <v>667</v>
      </c>
      <c r="G155" s="319" t="s">
        <v>39</v>
      </c>
      <c r="H155" s="395">
        <f>H125</f>
        <v>22</v>
      </c>
      <c r="I155" s="318"/>
      <c r="J155" s="318">
        <f t="shared" si="2"/>
        <v>0</v>
      </c>
      <c r="K155" s="320"/>
      <c r="L155" s="252"/>
    </row>
    <row r="156" spans="1:12" s="311" customFormat="1" ht="12">
      <c r="A156" s="104"/>
      <c r="B156" s="396"/>
      <c r="C156" s="322">
        <f>IFERROR(IF(ISNUMBER(H156),IF(ISNUMBER(#REF!),#REF!+1,IF(ISNUMBER(H155),C155+1,C154+1)),""),"")</f>
        <v>174</v>
      </c>
      <c r="D156" s="322"/>
      <c r="E156" s="321"/>
      <c r="F156" s="320" t="s">
        <v>668</v>
      </c>
      <c r="G156" s="399" t="s">
        <v>39</v>
      </c>
      <c r="H156" s="395">
        <f>H130+H134+H138+H141+H144+H145+H141+H142</f>
        <v>216</v>
      </c>
      <c r="I156" s="318"/>
      <c r="J156" s="318">
        <f t="shared" si="2"/>
        <v>0</v>
      </c>
      <c r="K156" s="320"/>
      <c r="L156" s="252"/>
    </row>
    <row r="157" spans="1:12" s="311" customFormat="1" ht="12">
      <c r="A157" s="104"/>
      <c r="B157" s="396"/>
      <c r="C157" s="322">
        <f>IFERROR(IF(ISNUMBER(H157),IF(ISNUMBER(#REF!),#REF!+1,IF(ISNUMBER(H156),C156+1,C155+1)),""),"")</f>
        <v>175</v>
      </c>
      <c r="D157" s="322"/>
      <c r="E157" s="321"/>
      <c r="F157" s="320" t="s">
        <v>669</v>
      </c>
      <c r="G157" s="319" t="s">
        <v>39</v>
      </c>
      <c r="H157" s="395">
        <f>H156</f>
        <v>216</v>
      </c>
      <c r="I157" s="318"/>
      <c r="J157" s="318">
        <f t="shared" si="2"/>
        <v>0</v>
      </c>
      <c r="K157" s="320"/>
      <c r="L157" s="252"/>
    </row>
    <row r="158" spans="1:12" s="311" customFormat="1" ht="12">
      <c r="A158" s="104"/>
      <c r="B158" s="396"/>
      <c r="C158" s="322" t="str">
        <f>IFERROR(IF(ISNUMBER(H158),IF(ISNUMBER(#REF!),#REF!+1,IF(ISNUMBER(H157),C157+1,C156+1)),""),"")</f>
        <v/>
      </c>
      <c r="D158" s="322"/>
      <c r="E158" s="321"/>
      <c r="F158" s="320"/>
      <c r="G158" s="319"/>
      <c r="H158" s="395"/>
      <c r="I158" s="318"/>
      <c r="J158" s="318"/>
      <c r="K158" s="320"/>
      <c r="L158" s="252"/>
    </row>
    <row r="159" spans="1:12" s="311" customFormat="1" ht="15">
      <c r="A159" s="104"/>
      <c r="B159" s="396"/>
      <c r="C159" s="322" t="str">
        <f>IFERROR(IF(ISNUMBER(H159),IF(ISNUMBER(#REF!),#REF!+1,IF(ISNUMBER(H158),C158+1,C157+1)),""),"")</f>
        <v/>
      </c>
      <c r="D159" s="322"/>
      <c r="E159" s="321"/>
      <c r="F159" s="227" t="s">
        <v>670</v>
      </c>
      <c r="G159" s="305"/>
      <c r="H159" s="391"/>
      <c r="I159" s="398"/>
      <c r="J159" s="398"/>
      <c r="K159" s="320"/>
      <c r="L159" s="252"/>
    </row>
    <row r="160" spans="1:12" s="311" customFormat="1" ht="12">
      <c r="A160" s="104"/>
      <c r="B160" s="396"/>
      <c r="C160" s="322">
        <f>C157+1</f>
        <v>176</v>
      </c>
      <c r="D160" s="322"/>
      <c r="E160" s="321"/>
      <c r="F160" s="320" t="s">
        <v>671</v>
      </c>
      <c r="G160" s="110" t="s">
        <v>39</v>
      </c>
      <c r="H160" s="395">
        <f>H125+H130+H134+H138+H141+H144+H145</f>
        <v>210</v>
      </c>
      <c r="I160" s="318"/>
      <c r="J160" s="318">
        <f t="shared" ref="J160:J176" si="3">H160*I160</f>
        <v>0</v>
      </c>
      <c r="K160" s="320"/>
      <c r="L160" s="252"/>
    </row>
    <row r="161" spans="1:12" s="311" customFormat="1" ht="12">
      <c r="A161" s="104"/>
      <c r="B161" s="396"/>
      <c r="C161" s="322">
        <f>IFERROR(IF(ISNUMBER(H161),IF(ISNUMBER(#REF!),#REF!+1,IF(ISNUMBER(H160),C160+1,C159+1)),""),"")</f>
        <v>177</v>
      </c>
      <c r="D161" s="322"/>
      <c r="E161" s="321"/>
      <c r="F161" s="397" t="s">
        <v>672</v>
      </c>
      <c r="G161" s="110" t="s">
        <v>39</v>
      </c>
      <c r="H161" s="395">
        <f>H160</f>
        <v>210</v>
      </c>
      <c r="I161" s="318"/>
      <c r="J161" s="318">
        <f t="shared" si="3"/>
        <v>0</v>
      </c>
      <c r="K161" s="320"/>
      <c r="L161" s="252"/>
    </row>
    <row r="162" spans="1:12" s="311" customFormat="1" ht="24">
      <c r="A162" s="104"/>
      <c r="B162" s="396"/>
      <c r="C162" s="322">
        <f>IFERROR(IF(ISNUMBER(H162),IF(ISNUMBER(#REF!),#REF!+1,IF(ISNUMBER(H161),C161+1,C160+1)),""),"")</f>
        <v>178</v>
      </c>
      <c r="D162" s="322"/>
      <c r="E162" s="321"/>
      <c r="F162" s="320" t="s">
        <v>673</v>
      </c>
      <c r="G162" s="110" t="s">
        <v>39</v>
      </c>
      <c r="H162" s="395">
        <f>H161</f>
        <v>210</v>
      </c>
      <c r="I162" s="318"/>
      <c r="J162" s="318">
        <f t="shared" si="3"/>
        <v>0</v>
      </c>
      <c r="K162" s="320"/>
      <c r="L162" s="252"/>
    </row>
    <row r="163" spans="1:12" s="311" customFormat="1" ht="36">
      <c r="A163" s="104"/>
      <c r="B163" s="396"/>
      <c r="C163" s="322">
        <f>IFERROR(IF(ISNUMBER(H163),IF(ISNUMBER(#REF!),#REF!+1,IF(ISNUMBER(H162),C162+1,C161+1)),""),"")</f>
        <v>179</v>
      </c>
      <c r="D163" s="322"/>
      <c r="E163" s="321"/>
      <c r="F163" s="320" t="s">
        <v>674</v>
      </c>
      <c r="G163" s="110" t="s">
        <v>39</v>
      </c>
      <c r="H163" s="395">
        <f>H162</f>
        <v>210</v>
      </c>
      <c r="I163" s="318"/>
      <c r="J163" s="318">
        <f t="shared" si="3"/>
        <v>0</v>
      </c>
      <c r="K163" s="320"/>
      <c r="L163" s="252"/>
    </row>
    <row r="164" spans="1:12" s="311" customFormat="1" ht="12">
      <c r="A164" s="104"/>
      <c r="B164" s="396"/>
      <c r="C164" s="322">
        <f>IFERROR(IF(ISNUMBER(H164),IF(ISNUMBER(#REF!),#REF!+1,IF(ISNUMBER(H163),C163+1,C162+1)),""),"")</f>
        <v>180</v>
      </c>
      <c r="D164" s="322"/>
      <c r="E164" s="321"/>
      <c r="F164" s="320" t="s">
        <v>675</v>
      </c>
      <c r="G164" s="110" t="s">
        <v>39</v>
      </c>
      <c r="H164" s="395">
        <f>20</f>
        <v>20</v>
      </c>
      <c r="I164" s="318"/>
      <c r="J164" s="318">
        <f t="shared" si="3"/>
        <v>0</v>
      </c>
      <c r="K164" s="320"/>
      <c r="L164" s="252"/>
    </row>
    <row r="165" spans="1:12" s="311" customFormat="1" ht="24">
      <c r="A165" s="104"/>
      <c r="B165" s="396"/>
      <c r="C165" s="322">
        <f>IFERROR(IF(ISNUMBER(H165),IF(ISNUMBER(#REF!),#REF!+1,IF(ISNUMBER(H164),C164+1,C163+1)),""),"")</f>
        <v>181</v>
      </c>
      <c r="D165" s="322"/>
      <c r="E165" s="321"/>
      <c r="F165" s="320" t="s">
        <v>702</v>
      </c>
      <c r="G165" s="110" t="s">
        <v>39</v>
      </c>
      <c r="H165" s="395">
        <f>H160-H164</f>
        <v>190</v>
      </c>
      <c r="I165" s="318"/>
      <c r="J165" s="318">
        <f t="shared" si="3"/>
        <v>0</v>
      </c>
      <c r="K165" s="320"/>
      <c r="L165" s="252"/>
    </row>
    <row r="166" spans="1:12" s="311" customFormat="1" ht="12">
      <c r="A166" s="104"/>
      <c r="B166" s="396"/>
      <c r="C166" s="322">
        <f>IFERROR(IF(ISNUMBER(H166),IF(ISNUMBER(#REF!),#REF!+1,IF(ISNUMBER(H165),C165+1,C164+1)),""),"")</f>
        <v>182</v>
      </c>
      <c r="D166" s="322"/>
      <c r="E166" s="321"/>
      <c r="F166" s="320" t="s">
        <v>676</v>
      </c>
      <c r="G166" s="110" t="s">
        <v>677</v>
      </c>
      <c r="H166" s="395">
        <f>1200/100*35*1.1</f>
        <v>462.00000000000006</v>
      </c>
      <c r="I166" s="318"/>
      <c r="J166" s="318">
        <f t="shared" si="3"/>
        <v>0</v>
      </c>
      <c r="K166" s="320"/>
      <c r="L166" s="252"/>
    </row>
    <row r="167" spans="1:12" s="311" customFormat="1" ht="36">
      <c r="A167" s="104"/>
      <c r="B167" s="396"/>
      <c r="C167" s="322">
        <f>IFERROR(IF(ISNUMBER(H167),IF(ISNUMBER(#REF!),#REF!+1,IF(ISNUMBER(H166),C166+1,C165+1)),""),"")</f>
        <v>183</v>
      </c>
      <c r="D167" s="322"/>
      <c r="E167" s="321"/>
      <c r="F167" s="320" t="s">
        <v>678</v>
      </c>
      <c r="G167" s="110" t="s">
        <v>410</v>
      </c>
      <c r="H167" s="395">
        <v>36</v>
      </c>
      <c r="I167" s="318"/>
      <c r="J167" s="318">
        <f t="shared" si="3"/>
        <v>0</v>
      </c>
      <c r="K167" s="320"/>
      <c r="L167" s="252"/>
    </row>
    <row r="168" spans="1:12" s="311" customFormat="1" ht="12">
      <c r="A168" s="104"/>
      <c r="B168" s="396"/>
      <c r="C168" s="322">
        <f>IFERROR(IF(ISNUMBER(H168),IF(ISNUMBER(#REF!),#REF!+1,IF(ISNUMBER(H167),C167+1,C166+1)),""),"")</f>
        <v>184</v>
      </c>
      <c r="D168" s="322"/>
      <c r="E168" s="321"/>
      <c r="F168" s="109" t="s">
        <v>679</v>
      </c>
      <c r="G168" s="110" t="s">
        <v>680</v>
      </c>
      <c r="H168" s="395">
        <v>2</v>
      </c>
      <c r="I168" s="318"/>
      <c r="J168" s="318">
        <f t="shared" si="3"/>
        <v>0</v>
      </c>
      <c r="K168" s="320"/>
      <c r="L168" s="252"/>
    </row>
    <row r="169" spans="1:12" s="311" customFormat="1" ht="12">
      <c r="A169" s="104"/>
      <c r="B169" s="396"/>
      <c r="C169" s="322">
        <f>IFERROR(IF(ISNUMBER(H169),IF(ISNUMBER(#REF!),#REF!+1,IF(ISNUMBER(H168),C168+1,C167+1)),""),"")</f>
        <v>185</v>
      </c>
      <c r="D169" s="322"/>
      <c r="E169" s="321"/>
      <c r="F169" s="109" t="s">
        <v>681</v>
      </c>
      <c r="G169" s="110" t="s">
        <v>680</v>
      </c>
      <c r="H169" s="395">
        <v>2</v>
      </c>
      <c r="I169" s="318"/>
      <c r="J169" s="318">
        <f t="shared" si="3"/>
        <v>0</v>
      </c>
      <c r="K169" s="320"/>
      <c r="L169" s="252"/>
    </row>
    <row r="170" spans="1:12" s="311" customFormat="1" ht="12">
      <c r="A170" s="104"/>
      <c r="B170" s="396"/>
      <c r="C170" s="322">
        <f>IFERROR(IF(ISNUMBER(H170),IF(ISNUMBER(#REF!),#REF!+1,IF(ISNUMBER(H169),C169+1,C168+1)),""),"")</f>
        <v>186</v>
      </c>
      <c r="D170" s="322"/>
      <c r="E170" s="321"/>
      <c r="F170" s="109" t="s">
        <v>682</v>
      </c>
      <c r="G170" s="110" t="s">
        <v>680</v>
      </c>
      <c r="H170" s="395">
        <v>2</v>
      </c>
      <c r="I170" s="318"/>
      <c r="J170" s="318">
        <f t="shared" si="3"/>
        <v>0</v>
      </c>
      <c r="K170" s="320"/>
      <c r="L170" s="252"/>
    </row>
    <row r="171" spans="1:12" s="311" customFormat="1" ht="12">
      <c r="A171" s="104"/>
      <c r="B171" s="396"/>
      <c r="C171" s="322">
        <f>IFERROR(IF(ISNUMBER(H171),IF(ISNUMBER(#REF!),#REF!+1,IF(ISNUMBER(H170),C170+1,C169+1)),""),"")</f>
        <v>187</v>
      </c>
      <c r="D171" s="322"/>
      <c r="E171" s="321"/>
      <c r="F171" s="109" t="s">
        <v>186</v>
      </c>
      <c r="G171" s="110" t="s">
        <v>680</v>
      </c>
      <c r="H171" s="395">
        <v>2</v>
      </c>
      <c r="I171" s="318"/>
      <c r="J171" s="318">
        <f t="shared" si="3"/>
        <v>0</v>
      </c>
      <c r="K171" s="320"/>
      <c r="L171" s="252"/>
    </row>
    <row r="172" spans="1:12" s="311" customFormat="1" ht="12">
      <c r="A172" s="104"/>
      <c r="B172" s="396"/>
      <c r="C172" s="322">
        <f>IFERROR(IF(ISNUMBER(H172),IF(ISNUMBER(#REF!),#REF!+1,IF(ISNUMBER(H171),C171+1,C170+1)),""),"")</f>
        <v>188</v>
      </c>
      <c r="D172" s="322"/>
      <c r="E172" s="321"/>
      <c r="F172" s="109" t="s">
        <v>444</v>
      </c>
      <c r="G172" s="110" t="s">
        <v>680</v>
      </c>
      <c r="H172" s="395">
        <v>2</v>
      </c>
      <c r="I172" s="318"/>
      <c r="J172" s="318">
        <f t="shared" si="3"/>
        <v>0</v>
      </c>
      <c r="K172" s="320"/>
      <c r="L172" s="252"/>
    </row>
    <row r="173" spans="1:12" s="311" customFormat="1" ht="24">
      <c r="A173" s="104"/>
      <c r="B173" s="396"/>
      <c r="C173" s="322">
        <f>IFERROR(IF(ISNUMBER(H173),IF(ISNUMBER(#REF!),#REF!+1,IF(ISNUMBER(H172),C172+1,C171+1)),""),"")</f>
        <v>189</v>
      </c>
      <c r="D173" s="322"/>
      <c r="E173" s="321"/>
      <c r="F173" s="109" t="s">
        <v>183</v>
      </c>
      <c r="G173" s="110" t="s">
        <v>680</v>
      </c>
      <c r="H173" s="395">
        <v>2</v>
      </c>
      <c r="I173" s="318"/>
      <c r="J173" s="318">
        <f t="shared" si="3"/>
        <v>0</v>
      </c>
      <c r="K173" s="320"/>
      <c r="L173" s="252"/>
    </row>
    <row r="174" spans="1:12" s="311" customFormat="1" ht="24">
      <c r="A174" s="104"/>
      <c r="B174" s="396"/>
      <c r="C174" s="322">
        <f>IFERROR(IF(ISNUMBER(H174),IF(ISNUMBER(#REF!),#REF!+1,IF(ISNUMBER(H173),C173+1,C172+1)),""),"")</f>
        <v>190</v>
      </c>
      <c r="D174" s="322"/>
      <c r="E174" s="321"/>
      <c r="F174" s="109" t="s">
        <v>182</v>
      </c>
      <c r="G174" s="110" t="s">
        <v>680</v>
      </c>
      <c r="H174" s="395">
        <v>2</v>
      </c>
      <c r="I174" s="318"/>
      <c r="J174" s="318">
        <f t="shared" si="3"/>
        <v>0</v>
      </c>
      <c r="K174" s="320"/>
      <c r="L174" s="252"/>
    </row>
    <row r="175" spans="1:12" s="311" customFormat="1" ht="12">
      <c r="A175" s="104"/>
      <c r="B175" s="396"/>
      <c r="C175" s="322">
        <f>IFERROR(IF(ISNUMBER(H175),IF(ISNUMBER(#REF!),#REF!+1,IF(ISNUMBER(H174),C174+1,C173+1)),""),"")</f>
        <v>191</v>
      </c>
      <c r="D175" s="322"/>
      <c r="E175" s="321"/>
      <c r="F175" s="109" t="s">
        <v>683</v>
      </c>
      <c r="G175" s="110" t="s">
        <v>680</v>
      </c>
      <c r="H175" s="395">
        <v>2</v>
      </c>
      <c r="I175" s="318"/>
      <c r="J175" s="318">
        <f t="shared" si="3"/>
        <v>0</v>
      </c>
      <c r="K175" s="320"/>
      <c r="L175" s="252"/>
    </row>
    <row r="176" spans="1:12" s="311" customFormat="1" ht="12">
      <c r="A176" s="104"/>
      <c r="B176" s="396"/>
      <c r="C176" s="322">
        <f>IFERROR(IF(ISNUMBER(H176),IF(ISNUMBER(#REF!),#REF!+1,IF(ISNUMBER(H175),C175+1,C174+1)),""),"")</f>
        <v>192</v>
      </c>
      <c r="D176" s="322"/>
      <c r="E176" s="321"/>
      <c r="F176" s="109" t="s">
        <v>406</v>
      </c>
      <c r="G176" s="110" t="s">
        <v>222</v>
      </c>
      <c r="H176" s="395">
        <v>1</v>
      </c>
      <c r="I176" s="318"/>
      <c r="J176" s="318">
        <f t="shared" si="3"/>
        <v>0</v>
      </c>
      <c r="K176" s="320"/>
      <c r="L176" s="252"/>
    </row>
    <row r="177" spans="1:12" ht="12">
      <c r="A177" s="104"/>
      <c r="B177" s="253"/>
      <c r="C177" s="394"/>
      <c r="D177" s="394"/>
      <c r="E177" s="394"/>
      <c r="F177" s="394"/>
      <c r="G177" s="394"/>
      <c r="H177" s="394"/>
      <c r="I177" s="394"/>
      <c r="J177" s="394"/>
      <c r="K177" s="255"/>
      <c r="L177" s="256"/>
    </row>
    <row r="178" spans="1:12" ht="12">
      <c r="A178" s="104"/>
      <c r="B178" s="104"/>
      <c r="C178" s="389"/>
      <c r="E178" s="393"/>
      <c r="F178" s="257"/>
      <c r="G178" s="392"/>
      <c r="H178" s="391"/>
    </row>
    <row r="179" spans="1:12" ht="12">
      <c r="A179" s="104"/>
      <c r="B179" s="104"/>
      <c r="C179" s="389"/>
      <c r="E179" s="393"/>
      <c r="F179" s="257"/>
      <c r="G179" s="392"/>
      <c r="H179" s="391"/>
    </row>
    <row r="180" spans="1:12">
      <c r="C180" s="311"/>
    </row>
    <row r="181" spans="1:12">
      <c r="C181" s="311"/>
    </row>
    <row r="182" spans="1:12" ht="12">
      <c r="C182" s="389"/>
    </row>
    <row r="183" spans="1:12" ht="12">
      <c r="C183" s="389"/>
    </row>
    <row r="184" spans="1:12">
      <c r="C184" s="311"/>
    </row>
    <row r="185" spans="1:12">
      <c r="C185" s="311"/>
    </row>
    <row r="186" spans="1:12" ht="12">
      <c r="C186" s="389"/>
    </row>
    <row r="187" spans="1:12" ht="12">
      <c r="C187" s="389"/>
    </row>
    <row r="188" spans="1:12" ht="12">
      <c r="C188" s="389"/>
    </row>
    <row r="189" spans="1:12">
      <c r="C189" s="311"/>
    </row>
    <row r="190" spans="1:12">
      <c r="C190" s="311"/>
    </row>
    <row r="191" spans="1:12" ht="12">
      <c r="C191" s="389"/>
    </row>
    <row r="192" spans="1:12" ht="12">
      <c r="C192" s="389"/>
    </row>
    <row r="193" spans="3:3">
      <c r="C193" s="390"/>
    </row>
    <row r="194" spans="3:3" ht="12">
      <c r="C194" s="389"/>
    </row>
    <row r="195" spans="3:3">
      <c r="C195" s="311"/>
    </row>
    <row r="196" spans="3:3">
      <c r="C196" s="311"/>
    </row>
    <row r="197" spans="3:3" ht="12">
      <c r="C197" s="389"/>
    </row>
    <row r="198" spans="3:3" ht="12">
      <c r="C198" s="389"/>
    </row>
    <row r="199" spans="3:3">
      <c r="C199" s="311"/>
    </row>
    <row r="200" spans="3:3">
      <c r="C200" s="311"/>
    </row>
    <row r="201" spans="3:3" ht="12">
      <c r="C201" s="389"/>
    </row>
    <row r="202" spans="3:3" ht="12">
      <c r="C202" s="389"/>
    </row>
    <row r="203" spans="3:3" ht="12">
      <c r="C203" s="389"/>
    </row>
  </sheetData>
  <autoFilter ref="C19:K20" xr:uid="{00000000-0009-0000-0000-000003000000}"/>
  <mergeCells count="4">
    <mergeCell ref="E11:H11"/>
    <mergeCell ref="E6:H7"/>
    <mergeCell ref="E17:F17"/>
    <mergeCell ref="E16:F16"/>
  </mergeCells>
  <pageMargins left="0.39370078740157483" right="0.39370078740157483" top="0.39370078740157483" bottom="0.39370078740157483" header="0" footer="0"/>
  <pageSetup paperSize="9" scale="37" fitToHeight="100" orientation="portrait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488" t="s">
        <v>6</v>
      </c>
      <c r="B1" s="488"/>
      <c r="C1" s="489"/>
      <c r="D1" s="488"/>
      <c r="E1" s="488"/>
      <c r="F1" s="488"/>
      <c r="G1" s="488"/>
    </row>
    <row r="2" spans="1:7" ht="24.95" customHeight="1">
      <c r="A2" s="56" t="s">
        <v>26</v>
      </c>
      <c r="B2" s="55"/>
      <c r="C2" s="490"/>
      <c r="D2" s="490"/>
      <c r="E2" s="490"/>
      <c r="F2" s="490"/>
      <c r="G2" s="491"/>
    </row>
    <row r="3" spans="1:7" ht="24.95" hidden="1" customHeight="1">
      <c r="A3" s="56" t="s">
        <v>7</v>
      </c>
      <c r="B3" s="55"/>
      <c r="C3" s="490"/>
      <c r="D3" s="490"/>
      <c r="E3" s="490"/>
      <c r="F3" s="490"/>
      <c r="G3" s="491"/>
    </row>
    <row r="4" spans="1:7" ht="24.95" hidden="1" customHeight="1">
      <c r="A4" s="56" t="s">
        <v>8</v>
      </c>
      <c r="B4" s="55"/>
      <c r="C4" s="490"/>
      <c r="D4" s="490"/>
      <c r="E4" s="490"/>
      <c r="F4" s="490"/>
      <c r="G4" s="491"/>
    </row>
    <row r="5" spans="1:7" hidden="1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22</vt:i4>
      </vt:variant>
    </vt:vector>
  </HeadingPairs>
  <TitlesOfParts>
    <vt:vector size="30" baseType="lpstr">
      <vt:lpstr>Stavba Celkem</vt:lpstr>
      <vt:lpstr>NN 1E</vt:lpstr>
      <vt:lpstr>SLP 1E</vt:lpstr>
      <vt:lpstr>VZT 1E</vt:lpstr>
      <vt:lpstr>GHZ 1E</vt:lpstr>
      <vt:lpstr>NN 2E</vt:lpstr>
      <vt:lpstr>VZT E2</vt:lpstr>
      <vt:lpstr>VzorPolozky</vt:lpstr>
      <vt:lpstr>'SLP 1E'!afterdetail_rozpocty_rkap</vt:lpstr>
      <vt:lpstr>'SLP 1E'!beforeafterdetail_rozpocty_rozpocty.Poznamka2.1</vt:lpstr>
      <vt:lpstr>'SLP 1E'!body_lua_dph</vt:lpstr>
      <vt:lpstr>'SLP 1E'!body_lua_rekap</vt:lpstr>
      <vt:lpstr>'SLP 1E'!body_rozpocty_rkap</vt:lpstr>
      <vt:lpstr>'SLP 1E'!body_rozpocty_rozpocty.Poznamka2</vt:lpstr>
      <vt:lpstr>'SLP 1E'!body_rozpocty_rpolozky</vt:lpstr>
      <vt:lpstr>'SLP 1E'!body_rozpocty_rpolozky.Poznamka2</vt:lpstr>
      <vt:lpstr>'SLP 1E'!body_rozpocty_seznam</vt:lpstr>
      <vt:lpstr>'NN 1E'!Názvy_tisku</vt:lpstr>
      <vt:lpstr>'NN 2E'!Názvy_tisku</vt:lpstr>
      <vt:lpstr>'VZT 1E'!Názvy_tisku</vt:lpstr>
      <vt:lpstr>'VZT E2'!Názvy_tisku</vt:lpstr>
      <vt:lpstr>'GHZ 1E'!Oblast_tisku</vt:lpstr>
      <vt:lpstr>'VZT E2'!Oblast_tisku</vt:lpstr>
      <vt:lpstr>'SLP 1E'!start_poz</vt:lpstr>
      <vt:lpstr>'SLP 1E'!sum_lua_hlavy</vt:lpstr>
      <vt:lpstr>'SLP 1E'!sum_rozpocty_rkap</vt:lpstr>
      <vt:lpstr>'SLP 1E'!sum_rozpocty_suma</vt:lpstr>
      <vt:lpstr>'SLP 1E'!top_lua_hlavy</vt:lpstr>
      <vt:lpstr>'SLP 1E'!top_rozpocty_rkap</vt:lpstr>
      <vt:lpstr>'SLP 1E'!top_rozpocty_seznam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Vlastník</dc:creator>
  <cp:lastModifiedBy>KREJČÍ Jaroslav</cp:lastModifiedBy>
  <cp:lastPrinted>2022-07-11T05:40:06Z</cp:lastPrinted>
  <dcterms:created xsi:type="dcterms:W3CDTF">2009-04-08T07:15:50Z</dcterms:created>
  <dcterms:modified xsi:type="dcterms:W3CDTF">2024-10-18T11:36:39Z</dcterms:modified>
</cp:coreProperties>
</file>